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utuo Midgard\Documents\ProyectosMUTUO\MigrateDBValhalla\"/>
    </mc:Choice>
  </mc:AlternateContent>
  <bookViews>
    <workbookView xWindow="0" yWindow="0" windowWidth="28800" windowHeight="12030" activeTab="2"/>
  </bookViews>
  <sheets>
    <sheet name="OPERACIONES INDIVIDUALES" sheetId="2" r:id="rId1"/>
    <sheet name="PRESTAMOS" sheetId="8" r:id="rId2"/>
    <sheet name="BASE DE DATOS LEGALES" sheetId="4" r:id="rId3"/>
    <sheet name="BASE DE DATOS LEGALES GASECO" sheetId="11" r:id="rId4"/>
    <sheet name="BASE DE DATOS LEGALES ARRG" sheetId="15" r:id="rId5"/>
    <sheet name="BASE DE DATOS LEGALES UBER" sheetId="13" r:id="rId6"/>
    <sheet name="BASE DE DATOS LEGALES AMAZON" sheetId="12" r:id="rId7"/>
    <sheet name="INFORMACION FINANCIERA" sheetId="9" r:id="rId8"/>
    <sheet name="BASE DE DATOS FINANCIEROS" sheetId="3" r:id="rId9"/>
    <sheet name="INVERSIONISTAS LEGAL" sheetId="6" r:id="rId10"/>
    <sheet name="INVERSIONISTAS FINANCIERO" sheetId="7" r:id="rId11"/>
    <sheet name="HOJA A LLENAR" sheetId="10" r:id="rId12"/>
    <sheet name="REPORTE SEMANAL" sheetId="16" r:id="rId13"/>
  </sheets>
  <definedNames>
    <definedName name="_xlnm._FilterDatabase" localSheetId="2" hidden="1">'BASE DE DATOS LEGALES'!$A$1:$R$112</definedName>
    <definedName name="_xlnm._FilterDatabase" localSheetId="3" hidden="1">'BASE DE DATOS LEGALES GASECO'!$A$1:$Q$152</definedName>
    <definedName name="_xlnm._FilterDatabase" localSheetId="1" hidden="1">PRESTAMOS!$A$1:$T$464</definedName>
    <definedName name="CANTIDAD">'OPERACIONES INDIVIDUALES'!$C$2:$C$44</definedName>
    <definedName name="CAPITAL">'OPERACIONES INDIVIDUALES'!$E$2:$E$3</definedName>
    <definedName name="CLIENTES">'OPERACIONES INDIVIDUALES'!$A$24:$A$223</definedName>
    <definedName name="CONTRATO">'OPERACIONES INDIVIDUALES'!$A$10:$A$16</definedName>
    <definedName name="GASECO">'OPERACIONES INDIVIDUALES'!$G$19:$G$218</definedName>
    <definedName name="INVERSIONISTAS">'OPERACIONES INDIVIDUALES'!$E$18:$E$117</definedName>
    <definedName name="MUTUO">'OPERACIONES INDIVIDUALES'!$G$2:$G$13</definedName>
    <definedName name="STATUS">'OPERACIONES INDIVIDUALES'!$E$6:$E$8</definedName>
    <definedName name="STAUTS">'OPERACIONES INDIVIDUALES'!$E$6:$E$8</definedName>
    <definedName name="TIPO_OPE">'OPERACIONES INDIVIDUALES'!$A$2:$A$7</definedName>
    <definedName name="TODOSCLIENTES">'OPERACIONES INDIVIDUALES'!$K$6:$K$605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0" i="8" l="1"/>
  <c r="G311" i="8"/>
  <c r="G310" i="8"/>
  <c r="G309" i="8"/>
  <c r="G308" i="8"/>
  <c r="G307" i="8"/>
  <c r="G306" i="8"/>
  <c r="G299" i="8"/>
  <c r="G296" i="8"/>
  <c r="G295" i="8"/>
  <c r="G294" i="8"/>
  <c r="G290" i="8"/>
  <c r="G289" i="8"/>
  <c r="G288" i="8"/>
  <c r="G283" i="8"/>
  <c r="G281" i="8"/>
  <c r="G280" i="8"/>
  <c r="G279" i="8"/>
  <c r="G277" i="8"/>
  <c r="G276" i="8"/>
  <c r="G274" i="8"/>
  <c r="G273" i="8"/>
  <c r="G272" i="8"/>
  <c r="G266" i="8"/>
  <c r="G263" i="8"/>
  <c r="G262" i="8"/>
  <c r="G256" i="8"/>
  <c r="G255" i="8"/>
  <c r="G248" i="8"/>
  <c r="G247" i="8"/>
  <c r="G246" i="8"/>
  <c r="G241" i="8"/>
  <c r="G235" i="8"/>
  <c r="G230" i="8"/>
  <c r="G220" i="8"/>
  <c r="G207" i="8"/>
  <c r="G206" i="8"/>
  <c r="J268" i="8"/>
  <c r="J319" i="8"/>
  <c r="J318" i="8"/>
  <c r="J267" i="8"/>
  <c r="J243" i="8"/>
  <c r="J227" i="8"/>
  <c r="J226" i="8"/>
  <c r="J224" i="8"/>
  <c r="J223" i="8"/>
  <c r="I268" i="8"/>
  <c r="I319" i="8"/>
  <c r="I318" i="8"/>
  <c r="I243" i="8"/>
  <c r="I267" i="8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E268" i="8"/>
  <c r="E319" i="8"/>
  <c r="E318" i="8"/>
  <c r="E243" i="8"/>
  <c r="E267" i="8"/>
  <c r="C268" i="8"/>
  <c r="C319" i="8"/>
  <c r="C318" i="8"/>
  <c r="C243" i="8"/>
  <c r="C267" i="8"/>
  <c r="J351" i="8"/>
  <c r="J339" i="8"/>
  <c r="J317" i="8"/>
  <c r="C354" i="8"/>
  <c r="C353" i="8"/>
  <c r="C352" i="8"/>
  <c r="C347" i="8"/>
  <c r="C346" i="8"/>
  <c r="C344" i="8"/>
  <c r="C343" i="8"/>
  <c r="C335" i="8"/>
  <c r="C324" i="8"/>
  <c r="J354" i="8"/>
  <c r="J353" i="8"/>
  <c r="J352" i="8"/>
  <c r="J347" i="8"/>
  <c r="J346" i="8"/>
  <c r="J344" i="8"/>
  <c r="J343" i="8"/>
  <c r="J335" i="8"/>
  <c r="J324" i="8"/>
  <c r="G354" i="8"/>
  <c r="G353" i="8"/>
  <c r="G352" i="8"/>
  <c r="G347" i="8"/>
  <c r="G346" i="8"/>
  <c r="G344" i="8"/>
  <c r="G343" i="8"/>
  <c r="G335" i="8"/>
  <c r="G324" i="8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E354" i="8"/>
  <c r="E353" i="8"/>
  <c r="E352" i="8"/>
  <c r="E347" i="8"/>
  <c r="E346" i="8"/>
  <c r="E344" i="8"/>
  <c r="E343" i="8"/>
  <c r="E335" i="8"/>
  <c r="E324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1" i="8"/>
  <c r="E339" i="8"/>
  <c r="E317" i="8"/>
  <c r="E350" i="8"/>
  <c r="E349" i="8"/>
  <c r="E348" i="8"/>
  <c r="E345" i="8"/>
  <c r="E342" i="8"/>
  <c r="E341" i="8"/>
  <c r="E336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1" i="8"/>
  <c r="C339" i="8"/>
  <c r="C317" i="8"/>
  <c r="C350" i="8"/>
  <c r="C349" i="8"/>
  <c r="C348" i="8"/>
  <c r="C345" i="8"/>
  <c r="C342" i="8"/>
  <c r="C341" i="8"/>
  <c r="C340" i="8"/>
  <c r="C338" i="8"/>
  <c r="C337" i="8"/>
  <c r="C334" i="8"/>
  <c r="C333" i="8"/>
  <c r="C336" i="8"/>
  <c r="I239" i="8"/>
  <c r="I209" i="8"/>
  <c r="I196" i="8"/>
  <c r="E177" i="8"/>
  <c r="C291" i="8"/>
  <c r="C305" i="8"/>
  <c r="C320" i="8"/>
  <c r="C331" i="8"/>
  <c r="AD3" i="9"/>
  <c r="C223" i="8"/>
  <c r="C224" i="8"/>
  <c r="C226" i="8"/>
  <c r="C227" i="8"/>
  <c r="S40" i="9"/>
  <c r="C171" i="8"/>
  <c r="C185" i="8"/>
  <c r="C244" i="8"/>
  <c r="R40" i="9"/>
  <c r="C166" i="8"/>
  <c r="Q40" i="9"/>
  <c r="C222" i="8"/>
  <c r="C231" i="8"/>
  <c r="C232" i="8"/>
  <c r="C236" i="8"/>
  <c r="J33" i="8"/>
  <c r="O55" i="8"/>
  <c r="J55" i="8"/>
  <c r="J58" i="8"/>
  <c r="J74" i="8"/>
  <c r="J97" i="8"/>
  <c r="J98" i="8"/>
  <c r="J99" i="8"/>
  <c r="J100" i="8"/>
  <c r="J101" i="8"/>
  <c r="J102" i="8"/>
  <c r="J103" i="8"/>
  <c r="J104" i="8"/>
  <c r="J105" i="8"/>
  <c r="J107" i="8"/>
  <c r="J108" i="8"/>
  <c r="J109" i="8"/>
  <c r="J110" i="8"/>
  <c r="J114" i="8"/>
  <c r="J115" i="8"/>
  <c r="J116" i="8"/>
  <c r="J117" i="8"/>
  <c r="J118" i="8"/>
  <c r="J121" i="8"/>
  <c r="J123" i="8"/>
  <c r="J131" i="8"/>
  <c r="J132" i="8"/>
  <c r="J149" i="8"/>
  <c r="J150" i="8"/>
  <c r="J153" i="8"/>
  <c r="O171" i="8"/>
  <c r="J171" i="8"/>
  <c r="J176" i="8"/>
  <c r="J177" i="8"/>
  <c r="J178" i="8"/>
  <c r="J179" i="8"/>
  <c r="J180" i="8"/>
  <c r="J182" i="8"/>
  <c r="J184" i="8"/>
  <c r="O185" i="8"/>
  <c r="J185" i="8"/>
  <c r="J192" i="8"/>
  <c r="J193" i="8"/>
  <c r="J195" i="8"/>
  <c r="J198" i="8"/>
  <c r="J199" i="8"/>
  <c r="J200" i="8"/>
  <c r="J201" i="8"/>
  <c r="J202" i="8"/>
  <c r="J206" i="8"/>
  <c r="J207" i="8"/>
  <c r="J210" i="8"/>
  <c r="J212" i="8"/>
  <c r="J213" i="8"/>
  <c r="J216" i="8"/>
  <c r="J217" i="8"/>
  <c r="J219" i="8"/>
  <c r="J220" i="8"/>
  <c r="J221" i="8"/>
  <c r="J225" i="8"/>
  <c r="J228" i="8"/>
  <c r="J230" i="8"/>
  <c r="J235" i="8"/>
  <c r="J241" i="8"/>
  <c r="J244" i="8"/>
  <c r="J246" i="8"/>
  <c r="J247" i="8"/>
  <c r="J248" i="8"/>
  <c r="J255" i="8"/>
  <c r="J256" i="8"/>
  <c r="J257" i="8"/>
  <c r="J262" i="8"/>
  <c r="J263" i="8"/>
  <c r="J266" i="8"/>
  <c r="J270" i="8"/>
  <c r="J272" i="8"/>
  <c r="J273" i="8"/>
  <c r="J274" i="8"/>
  <c r="J275" i="8"/>
  <c r="J276" i="8"/>
  <c r="J277" i="8"/>
  <c r="J279" i="8"/>
  <c r="J280" i="8"/>
  <c r="J281" i="8"/>
  <c r="J283" i="8"/>
  <c r="J288" i="8"/>
  <c r="J289" i="8"/>
  <c r="J290" i="8"/>
  <c r="J291" i="8"/>
  <c r="J294" i="8"/>
  <c r="J295" i="8"/>
  <c r="J296" i="8"/>
  <c r="J299" i="8"/>
  <c r="J305" i="8"/>
  <c r="J306" i="8"/>
  <c r="J307" i="8"/>
  <c r="J308" i="8"/>
  <c r="J309" i="8"/>
  <c r="J310" i="8"/>
  <c r="J311" i="8"/>
  <c r="J316" i="8"/>
  <c r="J320" i="8"/>
  <c r="J331" i="8"/>
  <c r="J330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7" i="8"/>
  <c r="C168" i="8"/>
  <c r="C169" i="8"/>
  <c r="C170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2" i="8"/>
  <c r="C213" i="8"/>
  <c r="C214" i="8"/>
  <c r="C215" i="8"/>
  <c r="C216" i="8"/>
  <c r="C217" i="8"/>
  <c r="C218" i="8"/>
  <c r="C219" i="8"/>
  <c r="C220" i="8"/>
  <c r="C221" i="8"/>
  <c r="C225" i="8"/>
  <c r="C228" i="8"/>
  <c r="C229" i="8"/>
  <c r="C230" i="8"/>
  <c r="C233" i="8"/>
  <c r="C234" i="8"/>
  <c r="C235" i="8"/>
  <c r="C237" i="8"/>
  <c r="C238" i="8"/>
  <c r="C239" i="8"/>
  <c r="C240" i="8"/>
  <c r="C241" i="8"/>
  <c r="C242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6" i="8"/>
  <c r="C307" i="8"/>
  <c r="C308" i="8"/>
  <c r="C309" i="8"/>
  <c r="C310" i="8"/>
  <c r="C311" i="8"/>
  <c r="C312" i="8"/>
  <c r="C313" i="8"/>
  <c r="C314" i="8"/>
  <c r="C315" i="8"/>
  <c r="C316" i="8"/>
  <c r="C325" i="8"/>
  <c r="C321" i="8"/>
  <c r="C322" i="8"/>
  <c r="C323" i="8"/>
  <c r="C326" i="8"/>
  <c r="C327" i="8"/>
  <c r="C328" i="8"/>
  <c r="C329" i="8"/>
  <c r="C211" i="8"/>
  <c r="C332" i="8"/>
  <c r="C330" i="8"/>
  <c r="P40" i="9"/>
  <c r="O40" i="9"/>
  <c r="N40" i="9"/>
  <c r="M40" i="9"/>
  <c r="L40" i="9"/>
  <c r="K40" i="9"/>
  <c r="J40" i="9"/>
  <c r="AC3" i="9"/>
  <c r="S39" i="9"/>
  <c r="R39" i="9"/>
  <c r="Q39" i="9"/>
  <c r="P39" i="9"/>
  <c r="O39" i="9"/>
  <c r="N39" i="9"/>
  <c r="M39" i="9"/>
  <c r="L39" i="9"/>
  <c r="K39" i="9"/>
  <c r="J39" i="9"/>
  <c r="AB3" i="9"/>
  <c r="S38" i="9"/>
  <c r="R38" i="9"/>
  <c r="Q38" i="9"/>
  <c r="P38" i="9"/>
  <c r="O38" i="9"/>
  <c r="N38" i="9"/>
  <c r="M38" i="9"/>
  <c r="L38" i="9"/>
  <c r="K38" i="9"/>
  <c r="J38" i="9"/>
  <c r="AA3" i="9"/>
  <c r="S37" i="9"/>
  <c r="R37" i="9"/>
  <c r="Q37" i="9"/>
  <c r="P37" i="9"/>
  <c r="O37" i="9"/>
  <c r="N37" i="9"/>
  <c r="M37" i="9"/>
  <c r="L37" i="9"/>
  <c r="K37" i="9"/>
  <c r="J37" i="9"/>
  <c r="Z3" i="9"/>
  <c r="S36" i="9"/>
  <c r="R36" i="9"/>
  <c r="Q36" i="9"/>
  <c r="P36" i="9"/>
  <c r="O36" i="9"/>
  <c r="N36" i="9"/>
  <c r="M36" i="9"/>
  <c r="L36" i="9"/>
  <c r="K36" i="9"/>
  <c r="J36" i="9"/>
  <c r="Y3" i="9"/>
  <c r="S35" i="9"/>
  <c r="R35" i="9"/>
  <c r="Q35" i="9"/>
  <c r="P35" i="9"/>
  <c r="O35" i="9"/>
  <c r="N35" i="9"/>
  <c r="M35" i="9"/>
  <c r="L35" i="9"/>
  <c r="K35" i="9"/>
  <c r="J35" i="9"/>
  <c r="X3" i="9"/>
  <c r="S34" i="9"/>
  <c r="R34" i="9"/>
  <c r="Q34" i="9"/>
  <c r="P34" i="9"/>
  <c r="O34" i="9"/>
  <c r="N34" i="9"/>
  <c r="M34" i="9"/>
  <c r="L34" i="9"/>
  <c r="K34" i="9"/>
  <c r="J34" i="9"/>
  <c r="W3" i="9"/>
  <c r="S33" i="9"/>
  <c r="R33" i="9"/>
  <c r="Q33" i="9"/>
  <c r="P33" i="9"/>
  <c r="O33" i="9"/>
  <c r="N33" i="9"/>
  <c r="M33" i="9"/>
  <c r="L33" i="9"/>
  <c r="K33" i="9"/>
  <c r="J33" i="9"/>
  <c r="V3" i="9"/>
  <c r="S32" i="9"/>
  <c r="R32" i="9"/>
  <c r="Q32" i="9"/>
  <c r="P32" i="9"/>
  <c r="O32" i="9"/>
  <c r="N32" i="9"/>
  <c r="M32" i="9"/>
  <c r="L32" i="9"/>
  <c r="K32" i="9"/>
  <c r="J32" i="9"/>
  <c r="U3" i="9"/>
  <c r="S31" i="9"/>
  <c r="R31" i="9"/>
  <c r="Q31" i="9"/>
  <c r="P31" i="9"/>
  <c r="O31" i="9"/>
  <c r="N31" i="9"/>
  <c r="M31" i="9"/>
  <c r="L31" i="9"/>
  <c r="K31" i="9"/>
  <c r="J31" i="9"/>
  <c r="T3" i="9"/>
  <c r="S30" i="9"/>
  <c r="R30" i="9"/>
  <c r="Q30" i="9"/>
  <c r="P30" i="9"/>
  <c r="O30" i="9"/>
  <c r="N30" i="9"/>
  <c r="M30" i="9"/>
  <c r="L30" i="9"/>
  <c r="K30" i="9"/>
  <c r="J30" i="9"/>
  <c r="S3" i="9"/>
  <c r="S29" i="9"/>
  <c r="R29" i="9"/>
  <c r="Q29" i="9"/>
  <c r="P29" i="9"/>
  <c r="O29" i="9"/>
  <c r="N29" i="9"/>
  <c r="M29" i="9"/>
  <c r="L29" i="9"/>
  <c r="K29" i="9"/>
  <c r="J29" i="9"/>
  <c r="R3" i="9"/>
  <c r="S28" i="9"/>
  <c r="R28" i="9"/>
  <c r="Q28" i="9"/>
  <c r="P28" i="9"/>
  <c r="O28" i="9"/>
  <c r="N28" i="9"/>
  <c r="M28" i="9"/>
  <c r="L28" i="9"/>
  <c r="K28" i="9"/>
  <c r="J28" i="9"/>
  <c r="Q3" i="9"/>
  <c r="S27" i="9"/>
  <c r="R27" i="9"/>
  <c r="Q27" i="9"/>
  <c r="P27" i="9"/>
  <c r="O27" i="9"/>
  <c r="N27" i="9"/>
  <c r="M27" i="9"/>
  <c r="L27" i="9"/>
  <c r="K27" i="9"/>
  <c r="J27" i="9"/>
  <c r="P3" i="9"/>
  <c r="S26" i="9"/>
  <c r="R26" i="9"/>
  <c r="Q26" i="9"/>
  <c r="P26" i="9"/>
  <c r="O26" i="9"/>
  <c r="N26" i="9"/>
  <c r="M26" i="9"/>
  <c r="L26" i="9"/>
  <c r="K26" i="9"/>
  <c r="J26" i="9"/>
  <c r="O3" i="9"/>
  <c r="S25" i="9"/>
  <c r="R25" i="9"/>
  <c r="Q25" i="9"/>
  <c r="P25" i="9"/>
  <c r="O25" i="9"/>
  <c r="N25" i="9"/>
  <c r="M25" i="9"/>
  <c r="L25" i="9"/>
  <c r="K25" i="9"/>
  <c r="J25" i="9"/>
  <c r="N3" i="9"/>
  <c r="S24" i="9"/>
  <c r="R24" i="9"/>
  <c r="Q24" i="9"/>
  <c r="P24" i="9"/>
  <c r="O24" i="9"/>
  <c r="N24" i="9"/>
  <c r="M24" i="9"/>
  <c r="L24" i="9"/>
  <c r="K24" i="9"/>
  <c r="J24" i="9"/>
  <c r="M3" i="9"/>
  <c r="S23" i="9"/>
  <c r="R23" i="9"/>
  <c r="Q23" i="9"/>
  <c r="P23" i="9"/>
  <c r="O23" i="9"/>
  <c r="N23" i="9"/>
  <c r="M23" i="9"/>
  <c r="L23" i="9"/>
  <c r="K23" i="9"/>
  <c r="J23" i="9"/>
  <c r="L3" i="9"/>
  <c r="J22" i="9"/>
  <c r="S22" i="9"/>
  <c r="R22" i="9"/>
  <c r="Q22" i="9"/>
  <c r="P22" i="9"/>
  <c r="O22" i="9"/>
  <c r="N22" i="9"/>
  <c r="M22" i="9"/>
  <c r="L22" i="9"/>
  <c r="K22" i="9"/>
  <c r="K3" i="9"/>
  <c r="S21" i="9"/>
  <c r="R21" i="9"/>
  <c r="Q21" i="9"/>
  <c r="P21" i="9"/>
  <c r="O21" i="9"/>
  <c r="N21" i="9"/>
  <c r="M21" i="9"/>
  <c r="L21" i="9"/>
  <c r="K21" i="9"/>
  <c r="J21" i="9"/>
  <c r="G3" i="9"/>
  <c r="K15" i="16"/>
  <c r="J15" i="16"/>
  <c r="I15" i="16"/>
  <c r="H15" i="16"/>
  <c r="G15" i="16"/>
  <c r="F15" i="16"/>
  <c r="E15" i="16"/>
  <c r="D15" i="16"/>
  <c r="C15" i="16"/>
  <c r="B15" i="16"/>
  <c r="K14" i="16"/>
  <c r="J14" i="16"/>
  <c r="I14" i="16"/>
  <c r="H14" i="16"/>
  <c r="G14" i="16"/>
  <c r="F14" i="16"/>
  <c r="E14" i="16"/>
  <c r="D14" i="16"/>
  <c r="C14" i="16"/>
  <c r="B14" i="16"/>
  <c r="J3" i="9"/>
  <c r="K16" i="16"/>
  <c r="J16" i="16"/>
  <c r="I16" i="16"/>
  <c r="H16" i="16"/>
  <c r="G16" i="16"/>
  <c r="F16" i="16"/>
  <c r="E16" i="16"/>
  <c r="D16" i="16"/>
  <c r="C16" i="16"/>
  <c r="B16" i="16"/>
  <c r="K13" i="16"/>
  <c r="J13" i="16"/>
  <c r="I13" i="16"/>
  <c r="H13" i="16"/>
  <c r="G13" i="16"/>
  <c r="F13" i="16"/>
  <c r="E13" i="16"/>
  <c r="D13" i="16"/>
  <c r="C13" i="16"/>
  <c r="B13" i="16"/>
  <c r="E340" i="8"/>
  <c r="E338" i="8"/>
  <c r="E337" i="8"/>
  <c r="E334" i="8"/>
  <c r="E333" i="8"/>
  <c r="C2" i="11"/>
  <c r="C3" i="11"/>
  <c r="C4" i="11"/>
  <c r="C5" i="11"/>
  <c r="C6" i="11"/>
  <c r="C7" i="11"/>
  <c r="C8" i="11"/>
  <c r="C9" i="11"/>
  <c r="C10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E330" i="8"/>
  <c r="G331" i="8"/>
  <c r="G320" i="8"/>
  <c r="G305" i="8"/>
  <c r="G291" i="8"/>
  <c r="E331" i="8"/>
  <c r="E332" i="8"/>
  <c r="E211" i="8"/>
  <c r="E329" i="8"/>
  <c r="E328" i="8"/>
  <c r="E327" i="8"/>
  <c r="E326" i="8"/>
  <c r="E323" i="8"/>
  <c r="E322" i="8"/>
  <c r="E321" i="8"/>
  <c r="E325" i="8"/>
  <c r="E320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2" i="8"/>
  <c r="E221" i="8"/>
  <c r="E220" i="8"/>
  <c r="E219" i="8"/>
  <c r="E218" i="8"/>
  <c r="E217" i="8"/>
  <c r="E216" i="8"/>
  <c r="E215" i="8"/>
  <c r="E214" i="8"/>
  <c r="E213" i="8"/>
  <c r="E212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224" i="8"/>
  <c r="E223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I323" i="8"/>
  <c r="I299" i="8"/>
  <c r="Q6" i="9"/>
  <c r="Q7" i="9"/>
  <c r="Q8" i="9"/>
  <c r="Q9" i="9"/>
  <c r="Q10" i="9"/>
  <c r="Q11" i="9"/>
  <c r="Q12" i="9"/>
  <c r="Q13" i="9"/>
  <c r="Q14" i="9"/>
  <c r="Q15" i="9"/>
  <c r="Q5" i="9"/>
  <c r="R6" i="9"/>
  <c r="R7" i="9"/>
  <c r="R8" i="9"/>
  <c r="R9" i="9"/>
  <c r="R10" i="9"/>
  <c r="R11" i="9"/>
  <c r="R12" i="9"/>
  <c r="R13" i="9"/>
  <c r="R14" i="9"/>
  <c r="R15" i="9"/>
  <c r="R5" i="9"/>
  <c r="S6" i="9"/>
  <c r="S7" i="9"/>
  <c r="S8" i="9"/>
  <c r="S9" i="9"/>
  <c r="S10" i="9"/>
  <c r="S11" i="9"/>
  <c r="S12" i="9"/>
  <c r="S13" i="9"/>
  <c r="S14" i="9"/>
  <c r="S15" i="9"/>
  <c r="S5" i="9"/>
  <c r="T6" i="9"/>
  <c r="T7" i="9"/>
  <c r="T8" i="9"/>
  <c r="T9" i="9"/>
  <c r="T10" i="9"/>
  <c r="T11" i="9"/>
  <c r="T12" i="9"/>
  <c r="T13" i="9"/>
  <c r="T14" i="9"/>
  <c r="T15" i="9"/>
  <c r="T5" i="9"/>
  <c r="U6" i="9"/>
  <c r="U7" i="9"/>
  <c r="U8" i="9"/>
  <c r="U9" i="9"/>
  <c r="U10" i="9"/>
  <c r="U11" i="9"/>
  <c r="U12" i="9"/>
  <c r="U13" i="9"/>
  <c r="U14" i="9"/>
  <c r="U15" i="9"/>
  <c r="U5" i="9"/>
  <c r="V6" i="9"/>
  <c r="V7" i="9"/>
  <c r="V8" i="9"/>
  <c r="V9" i="9"/>
  <c r="V10" i="9"/>
  <c r="V11" i="9"/>
  <c r="V12" i="9"/>
  <c r="V13" i="9"/>
  <c r="V14" i="9"/>
  <c r="V15" i="9"/>
  <c r="V5" i="9"/>
  <c r="W6" i="9"/>
  <c r="W7" i="9"/>
  <c r="W8" i="9"/>
  <c r="W9" i="9"/>
  <c r="W10" i="9"/>
  <c r="W11" i="9"/>
  <c r="W12" i="9"/>
  <c r="W13" i="9"/>
  <c r="W14" i="9"/>
  <c r="W15" i="9"/>
  <c r="W5" i="9"/>
  <c r="X6" i="9"/>
  <c r="X7" i="9"/>
  <c r="X8" i="9"/>
  <c r="X9" i="9"/>
  <c r="X10" i="9"/>
  <c r="X11" i="9"/>
  <c r="X12" i="9"/>
  <c r="X13" i="9"/>
  <c r="X14" i="9"/>
  <c r="X15" i="9"/>
  <c r="X5" i="9"/>
  <c r="Y6" i="9"/>
  <c r="Y7" i="9"/>
  <c r="Y8" i="9"/>
  <c r="Y9" i="9"/>
  <c r="Y10" i="9"/>
  <c r="Y11" i="9"/>
  <c r="Y12" i="9"/>
  <c r="Y13" i="9"/>
  <c r="Y14" i="9"/>
  <c r="Y15" i="9"/>
  <c r="Y5" i="9"/>
  <c r="Z6" i="9"/>
  <c r="Z7" i="9"/>
  <c r="Z8" i="9"/>
  <c r="Z9" i="9"/>
  <c r="Z10" i="9"/>
  <c r="Z11" i="9"/>
  <c r="Z12" i="9"/>
  <c r="Z13" i="9"/>
  <c r="Z14" i="9"/>
  <c r="Z15" i="9"/>
  <c r="Z5" i="9"/>
  <c r="AA6" i="9"/>
  <c r="AA7" i="9"/>
  <c r="AA8" i="9"/>
  <c r="AA9" i="9"/>
  <c r="AA10" i="9"/>
  <c r="AA11" i="9"/>
  <c r="AA12" i="9"/>
  <c r="AA13" i="9"/>
  <c r="AA14" i="9"/>
  <c r="AA15" i="9"/>
  <c r="AA5" i="9"/>
  <c r="AB6" i="9"/>
  <c r="AB7" i="9"/>
  <c r="AB8" i="9"/>
  <c r="AB9" i="9"/>
  <c r="AB10" i="9"/>
  <c r="AB11" i="9"/>
  <c r="AB12" i="9"/>
  <c r="AB13" i="9"/>
  <c r="AB14" i="9"/>
  <c r="AB15" i="9"/>
  <c r="AB5" i="9"/>
  <c r="AC6" i="9"/>
  <c r="AC7" i="9"/>
  <c r="AC8" i="9"/>
  <c r="AC9" i="9"/>
  <c r="AC10" i="9"/>
  <c r="AC11" i="9"/>
  <c r="AC12" i="9"/>
  <c r="AC13" i="9"/>
  <c r="AC14" i="9"/>
  <c r="AC15" i="9"/>
  <c r="AC5" i="9"/>
  <c r="P16" i="9"/>
  <c r="I305" i="8"/>
  <c r="AD6" i="9"/>
  <c r="AD7" i="9"/>
  <c r="AD8" i="9"/>
  <c r="AD9" i="9"/>
  <c r="AD10" i="9"/>
  <c r="AD11" i="9"/>
  <c r="AD12" i="9"/>
  <c r="AD13" i="9"/>
  <c r="AD14" i="9"/>
  <c r="AD15" i="9"/>
  <c r="AD5" i="9"/>
  <c r="P6" i="9"/>
  <c r="P7" i="9"/>
  <c r="P8" i="9"/>
  <c r="P9" i="9"/>
  <c r="P10" i="9"/>
  <c r="P11" i="9"/>
  <c r="P12" i="9"/>
  <c r="P13" i="9"/>
  <c r="P14" i="9"/>
  <c r="P15" i="9"/>
  <c r="P5" i="9"/>
  <c r="O6" i="9"/>
  <c r="O7" i="9"/>
  <c r="O8" i="9"/>
  <c r="O9" i="9"/>
  <c r="O10" i="9"/>
  <c r="O11" i="9"/>
  <c r="O12" i="9"/>
  <c r="O13" i="9"/>
  <c r="O14" i="9"/>
  <c r="O15" i="9"/>
  <c r="O5" i="9"/>
  <c r="N6" i="9"/>
  <c r="N7" i="9"/>
  <c r="N8" i="9"/>
  <c r="N9" i="9"/>
  <c r="N10" i="9"/>
  <c r="N11" i="9"/>
  <c r="N12" i="9"/>
  <c r="N13" i="9"/>
  <c r="N14" i="9"/>
  <c r="N15" i="9"/>
  <c r="N5" i="9"/>
  <c r="M6" i="9"/>
  <c r="M7" i="9"/>
  <c r="M8" i="9"/>
  <c r="M9" i="9"/>
  <c r="M10" i="9"/>
  <c r="M11" i="9"/>
  <c r="M12" i="9"/>
  <c r="M13" i="9"/>
  <c r="M14" i="9"/>
  <c r="M15" i="9"/>
  <c r="M5" i="9"/>
  <c r="L6" i="9"/>
  <c r="L7" i="9"/>
  <c r="L8" i="9"/>
  <c r="L9" i="9"/>
  <c r="L10" i="9"/>
  <c r="L11" i="9"/>
  <c r="L12" i="9"/>
  <c r="L13" i="9"/>
  <c r="L14" i="9"/>
  <c r="L15" i="9"/>
  <c r="L5" i="9"/>
  <c r="K6" i="9"/>
  <c r="K7" i="9"/>
  <c r="K8" i="9"/>
  <c r="K9" i="9"/>
  <c r="K10" i="9"/>
  <c r="K11" i="9"/>
  <c r="K12" i="9"/>
  <c r="K13" i="9"/>
  <c r="K14" i="9"/>
  <c r="K15" i="9"/>
  <c r="K5" i="9"/>
  <c r="J6" i="9"/>
  <c r="J7" i="9"/>
  <c r="J8" i="9"/>
  <c r="J9" i="9"/>
  <c r="J10" i="9"/>
  <c r="J11" i="9"/>
  <c r="J12" i="9"/>
  <c r="J13" i="9"/>
  <c r="J14" i="9"/>
  <c r="J15" i="9"/>
  <c r="J5" i="9"/>
  <c r="I3" i="9"/>
  <c r="I6" i="9"/>
  <c r="I7" i="9"/>
  <c r="I8" i="9"/>
  <c r="I9" i="9"/>
  <c r="I10" i="9"/>
  <c r="I11" i="9"/>
  <c r="I12" i="9"/>
  <c r="I13" i="9"/>
  <c r="I14" i="9"/>
  <c r="I15" i="9"/>
  <c r="I5" i="9"/>
  <c r="H3" i="9"/>
  <c r="H6" i="9"/>
  <c r="H7" i="9"/>
  <c r="H8" i="9"/>
  <c r="H9" i="9"/>
  <c r="H10" i="9"/>
  <c r="H11" i="9"/>
  <c r="H12" i="9"/>
  <c r="H13" i="9"/>
  <c r="H14" i="9"/>
  <c r="H15" i="9"/>
  <c r="H5" i="9"/>
  <c r="G6" i="9"/>
  <c r="G7" i="9"/>
  <c r="G8" i="9"/>
  <c r="G9" i="9"/>
  <c r="G10" i="9"/>
  <c r="G11" i="9"/>
  <c r="G12" i="9"/>
  <c r="G13" i="9"/>
  <c r="G14" i="9"/>
  <c r="G15" i="9"/>
  <c r="G5" i="9"/>
  <c r="E15" i="9"/>
  <c r="I291" i="8"/>
  <c r="I264" i="8"/>
  <c r="I284" i="8"/>
  <c r="I282" i="8"/>
  <c r="I278" i="8"/>
  <c r="I269" i="8"/>
  <c r="I261" i="8"/>
  <c r="I253" i="8"/>
  <c r="I252" i="8"/>
  <c r="I251" i="8"/>
  <c r="I250" i="8"/>
  <c r="I249" i="8"/>
  <c r="I258" i="8"/>
  <c r="I245" i="8"/>
  <c r="I242" i="8"/>
  <c r="I244" i="8"/>
  <c r="G216" i="8"/>
  <c r="G217" i="8"/>
  <c r="G219" i="8"/>
  <c r="G221" i="8"/>
  <c r="G228" i="8"/>
  <c r="G316" i="8"/>
  <c r="G213" i="8"/>
  <c r="G212" i="8"/>
  <c r="G202" i="8"/>
  <c r="G201" i="8"/>
  <c r="G200" i="8"/>
  <c r="G199" i="8"/>
  <c r="G198" i="8"/>
  <c r="G195" i="8"/>
  <c r="G184" i="8"/>
  <c r="G180" i="8"/>
  <c r="G179" i="8"/>
  <c r="G132" i="8"/>
  <c r="G123" i="8"/>
  <c r="G121" i="8"/>
  <c r="G118" i="8"/>
  <c r="G117" i="8"/>
  <c r="G116" i="8"/>
  <c r="G115" i="8"/>
  <c r="G114" i="8"/>
  <c r="G110" i="8"/>
  <c r="G109" i="8"/>
  <c r="G108" i="8"/>
  <c r="G107" i="8"/>
  <c r="G105" i="8"/>
  <c r="G104" i="8"/>
  <c r="G103" i="8"/>
  <c r="G101" i="8"/>
  <c r="G100" i="8"/>
  <c r="G99" i="8"/>
  <c r="G98" i="8"/>
  <c r="G97" i="8"/>
  <c r="E14" i="9"/>
  <c r="E13" i="9"/>
  <c r="E12" i="9"/>
  <c r="E11" i="9"/>
  <c r="E10" i="9"/>
  <c r="E9" i="9"/>
  <c r="E8" i="9"/>
  <c r="E7" i="9"/>
  <c r="E6" i="9"/>
  <c r="E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102" i="8"/>
  <c r="I106" i="8"/>
  <c r="I111" i="8"/>
  <c r="I112" i="8"/>
  <c r="I113" i="8"/>
  <c r="I119" i="8"/>
  <c r="I120" i="8"/>
  <c r="I122" i="8"/>
  <c r="I124" i="8"/>
  <c r="I125" i="8"/>
  <c r="I126" i="8"/>
  <c r="I127" i="8"/>
  <c r="I128" i="8"/>
  <c r="I129" i="8"/>
  <c r="I130" i="8"/>
  <c r="I131" i="8"/>
  <c r="I104" i="8"/>
  <c r="I100" i="8"/>
  <c r="I97" i="8"/>
  <c r="I110" i="8"/>
  <c r="I109" i="8"/>
  <c r="I123" i="8"/>
  <c r="I108" i="8"/>
  <c r="I101" i="8"/>
  <c r="I105" i="8"/>
  <c r="I99" i="8"/>
  <c r="I121" i="8"/>
  <c r="I103" i="8"/>
  <c r="I98" i="8"/>
  <c r="I107" i="8"/>
  <c r="I114" i="8"/>
  <c r="I115" i="8"/>
  <c r="I116" i="8"/>
  <c r="I117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71" i="8"/>
  <c r="I172" i="8"/>
  <c r="I174" i="8"/>
  <c r="I175" i="8"/>
  <c r="I176" i="8"/>
  <c r="I177" i="8"/>
  <c r="I178" i="8"/>
  <c r="I183" i="8"/>
  <c r="I181" i="8"/>
  <c r="I182" i="8"/>
  <c r="I185" i="8"/>
  <c r="I190" i="8"/>
  <c r="I192" i="8"/>
  <c r="I193" i="8"/>
  <c r="I223" i="8"/>
  <c r="I224" i="8"/>
  <c r="I199" i="8"/>
  <c r="I200" i="8"/>
  <c r="I210" i="8"/>
  <c r="I215" i="8"/>
  <c r="I216" i="8"/>
  <c r="I222" i="8"/>
  <c r="I225" i="8"/>
  <c r="I226" i="8"/>
  <c r="I227" i="8"/>
  <c r="I316" i="8"/>
  <c r="I231" i="8"/>
  <c r="I232" i="8"/>
  <c r="I233" i="8"/>
  <c r="I228" i="8"/>
  <c r="I234" i="8"/>
  <c r="I236" i="8"/>
  <c r="I237" i="8"/>
  <c r="I238" i="8"/>
  <c r="I240" i="8"/>
  <c r="I265" i="8"/>
  <c r="I271" i="8"/>
  <c r="I292" i="8"/>
  <c r="I293" i="8"/>
  <c r="I297" i="8"/>
  <c r="I300" i="8"/>
  <c r="I301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6" i="8"/>
  <c r="N57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106" i="8"/>
  <c r="N111" i="8"/>
  <c r="N112" i="8"/>
  <c r="N113" i="8"/>
  <c r="N119" i="8"/>
  <c r="N120" i="8"/>
  <c r="N122" i="8"/>
  <c r="N124" i="8"/>
  <c r="N134" i="8"/>
  <c r="O134" i="8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8" i="3"/>
  <c r="V115" i="8"/>
  <c r="E2" i="7"/>
  <c r="V121" i="8"/>
  <c r="V98" i="8"/>
  <c r="V107" i="8"/>
  <c r="B58" i="3"/>
  <c r="B59" i="3"/>
  <c r="B60" i="3"/>
  <c r="B61" i="3"/>
  <c r="B62" i="3"/>
  <c r="B63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A9" i="3"/>
  <c r="A13" i="3"/>
  <c r="A17" i="3"/>
  <c r="A21" i="3"/>
  <c r="A25" i="3"/>
  <c r="A29" i="3"/>
  <c r="A33" i="3"/>
  <c r="A37" i="3"/>
  <c r="A41" i="3"/>
  <c r="A45" i="3"/>
  <c r="A49" i="3"/>
  <c r="A52" i="3"/>
  <c r="A56" i="3"/>
  <c r="A57" i="3"/>
  <c r="A60" i="3"/>
  <c r="A61" i="3"/>
  <c r="A64" i="3"/>
  <c r="A65" i="3"/>
  <c r="A68" i="3"/>
  <c r="A72" i="3"/>
  <c r="A73" i="3"/>
  <c r="A76" i="3"/>
  <c r="A77" i="3"/>
  <c r="A80" i="3"/>
  <c r="A81" i="3"/>
  <c r="A84" i="3"/>
  <c r="A88" i="3"/>
  <c r="A89" i="3"/>
  <c r="A92" i="3"/>
  <c r="A93" i="3"/>
  <c r="A96" i="3"/>
  <c r="A97" i="3"/>
  <c r="A100" i="3"/>
  <c r="A104" i="3"/>
  <c r="A105" i="3"/>
  <c r="A108" i="3"/>
  <c r="A109" i="3"/>
  <c r="A112" i="3"/>
  <c r="A113" i="3"/>
  <c r="A116" i="3"/>
  <c r="A120" i="3"/>
  <c r="A121" i="3"/>
  <c r="A124" i="3"/>
  <c r="A125" i="3"/>
  <c r="A128" i="3"/>
  <c r="A129" i="3"/>
  <c r="A132" i="3"/>
  <c r="A136" i="3"/>
  <c r="A137" i="3"/>
  <c r="A140" i="3"/>
  <c r="A141" i="3"/>
  <c r="A144" i="3"/>
  <c r="A145" i="3"/>
  <c r="A148" i="3"/>
  <c r="A152" i="3"/>
  <c r="A153" i="3"/>
  <c r="A156" i="3"/>
  <c r="A157" i="3"/>
  <c r="A160" i="3"/>
  <c r="A161" i="3"/>
  <c r="A164" i="3"/>
  <c r="A168" i="3"/>
  <c r="A169" i="3"/>
  <c r="A172" i="3"/>
  <c r="A173" i="3"/>
  <c r="A176" i="3"/>
  <c r="A177" i="3"/>
  <c r="A180" i="3"/>
  <c r="A184" i="3"/>
  <c r="A185" i="3"/>
  <c r="A188" i="3"/>
  <c r="A189" i="3"/>
  <c r="A192" i="3"/>
  <c r="A193" i="3"/>
  <c r="A196" i="3"/>
  <c r="A200" i="3"/>
  <c r="A201" i="3"/>
  <c r="V119" i="8"/>
  <c r="V33" i="8"/>
  <c r="V56" i="8"/>
  <c r="V59" i="8"/>
  <c r="V75" i="8"/>
  <c r="W132" i="8"/>
  <c r="V2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9" i="8"/>
  <c r="V31" i="8"/>
  <c r="V32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7" i="8"/>
  <c r="V58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9" i="8"/>
  <c r="V100" i="8"/>
  <c r="V101" i="8"/>
  <c r="V102" i="8"/>
  <c r="V103" i="8"/>
  <c r="V104" i="8"/>
  <c r="V105" i="8"/>
  <c r="V106" i="8"/>
  <c r="V108" i="8"/>
  <c r="V109" i="8"/>
  <c r="V110" i="8"/>
  <c r="V111" i="8"/>
  <c r="V112" i="8"/>
  <c r="V117" i="8"/>
  <c r="V118" i="8"/>
  <c r="V120" i="8"/>
  <c r="V114" i="8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98" i="7"/>
  <c r="C100" i="7"/>
  <c r="C90" i="7"/>
  <c r="C84" i="7"/>
  <c r="C74" i="7"/>
  <c r="C72" i="7"/>
  <c r="C66" i="7"/>
  <c r="C64" i="7"/>
  <c r="C58" i="7"/>
  <c r="C56" i="7"/>
  <c r="C50" i="7"/>
  <c r="C48" i="7"/>
  <c r="C42" i="7"/>
  <c r="C40" i="7"/>
  <c r="C34" i="7"/>
  <c r="C32" i="7"/>
  <c r="C26" i="7"/>
  <c r="C24" i="7"/>
  <c r="C18" i="7"/>
  <c r="C16" i="7"/>
  <c r="C10" i="7"/>
  <c r="C8" i="7"/>
  <c r="G5" i="7"/>
  <c r="E5" i="7"/>
  <c r="G4" i="7"/>
  <c r="E4" i="7"/>
  <c r="E3" i="7"/>
  <c r="C3" i="7"/>
  <c r="G2" i="7"/>
  <c r="C2" i="7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O2" i="6"/>
  <c r="A199" i="3"/>
  <c r="A198" i="3"/>
  <c r="A197" i="3"/>
  <c r="A195" i="3"/>
  <c r="A194" i="3"/>
  <c r="A191" i="3"/>
  <c r="A190" i="3"/>
  <c r="A187" i="3"/>
  <c r="A186" i="3"/>
  <c r="A183" i="3"/>
  <c r="A182" i="3"/>
  <c r="A181" i="3"/>
  <c r="A179" i="3"/>
  <c r="A178" i="3"/>
  <c r="A175" i="3"/>
  <c r="A174" i="3"/>
  <c r="A171" i="3"/>
  <c r="A170" i="3"/>
  <c r="A167" i="3"/>
  <c r="A166" i="3"/>
  <c r="A165" i="3"/>
  <c r="A163" i="3"/>
  <c r="A162" i="3"/>
  <c r="A159" i="3"/>
  <c r="A158" i="3"/>
  <c r="A155" i="3"/>
  <c r="A154" i="3"/>
  <c r="A151" i="3"/>
  <c r="A150" i="3"/>
  <c r="A149" i="3"/>
  <c r="A147" i="3"/>
  <c r="A146" i="3"/>
  <c r="A143" i="3"/>
  <c r="A142" i="3"/>
  <c r="A139" i="3"/>
  <c r="A138" i="3"/>
  <c r="A135" i="3"/>
  <c r="A134" i="3"/>
  <c r="A133" i="3"/>
  <c r="A131" i="3"/>
  <c r="A130" i="3"/>
  <c r="A127" i="3"/>
  <c r="A126" i="3"/>
  <c r="A123" i="3"/>
  <c r="A122" i="3"/>
  <c r="A119" i="3"/>
  <c r="A118" i="3"/>
  <c r="A117" i="3"/>
  <c r="A115" i="3"/>
  <c r="A114" i="3"/>
  <c r="A111" i="3"/>
  <c r="A110" i="3"/>
  <c r="A107" i="3"/>
  <c r="A106" i="3"/>
  <c r="A103" i="3"/>
  <c r="A102" i="3"/>
  <c r="A101" i="3"/>
  <c r="A99" i="3"/>
  <c r="A98" i="3"/>
  <c r="A95" i="3"/>
  <c r="A94" i="3"/>
  <c r="A91" i="3"/>
  <c r="A90" i="3"/>
  <c r="A87" i="3"/>
  <c r="A86" i="3"/>
  <c r="A85" i="3"/>
  <c r="A83" i="3"/>
  <c r="A82" i="3"/>
  <c r="A79" i="3"/>
  <c r="A78" i="3"/>
  <c r="A75" i="3"/>
  <c r="A74" i="3"/>
  <c r="A71" i="3"/>
  <c r="A70" i="3"/>
  <c r="A69" i="3"/>
  <c r="A67" i="3"/>
  <c r="A66" i="3"/>
  <c r="A63" i="3"/>
  <c r="A62" i="3"/>
  <c r="A59" i="3"/>
  <c r="A58" i="3"/>
  <c r="A55" i="3"/>
  <c r="A54" i="3"/>
  <c r="A53" i="3"/>
  <c r="A51" i="3"/>
  <c r="A50" i="3"/>
  <c r="A48" i="3"/>
  <c r="A47" i="3"/>
  <c r="A46" i="3"/>
  <c r="B44" i="3"/>
  <c r="A44" i="3"/>
  <c r="B43" i="3"/>
  <c r="A43" i="3"/>
  <c r="B42" i="3"/>
  <c r="A42" i="3"/>
  <c r="B41" i="3"/>
  <c r="B40" i="3"/>
  <c r="A40" i="3"/>
  <c r="B39" i="3"/>
  <c r="A39" i="3"/>
  <c r="B38" i="3"/>
  <c r="A38" i="3"/>
  <c r="B37" i="3"/>
  <c r="B36" i="3"/>
  <c r="A36" i="3"/>
  <c r="B35" i="3"/>
  <c r="A35" i="3"/>
  <c r="B34" i="3"/>
  <c r="A34" i="3"/>
  <c r="B33" i="3"/>
  <c r="B32" i="3"/>
  <c r="A32" i="3"/>
  <c r="B31" i="3"/>
  <c r="A31" i="3"/>
  <c r="B30" i="3"/>
  <c r="A30" i="3"/>
  <c r="B29" i="3"/>
  <c r="B28" i="3"/>
  <c r="A28" i="3"/>
  <c r="B27" i="3"/>
  <c r="A27" i="3"/>
  <c r="B26" i="3"/>
  <c r="A26" i="3"/>
  <c r="B25" i="3"/>
  <c r="B24" i="3"/>
  <c r="A24" i="3"/>
  <c r="B23" i="3"/>
  <c r="A23" i="3"/>
  <c r="B22" i="3"/>
  <c r="A22" i="3"/>
  <c r="B21" i="3"/>
  <c r="B20" i="3"/>
  <c r="A20" i="3"/>
  <c r="B19" i="3"/>
  <c r="A19" i="3"/>
  <c r="B18" i="3"/>
  <c r="A18" i="3"/>
  <c r="B17" i="3"/>
  <c r="B16" i="3"/>
  <c r="A16" i="3"/>
  <c r="B15" i="3"/>
  <c r="A15" i="3"/>
  <c r="B14" i="3"/>
  <c r="A14" i="3"/>
  <c r="B13" i="3"/>
  <c r="B12" i="3"/>
  <c r="A12" i="3"/>
  <c r="B11" i="3"/>
  <c r="A11" i="3"/>
  <c r="B10" i="3"/>
  <c r="A10" i="3"/>
  <c r="B9" i="3"/>
  <c r="A8" i="3"/>
  <c r="B7" i="3"/>
  <c r="A7" i="3"/>
  <c r="B6" i="3"/>
  <c r="A6" i="3"/>
  <c r="B5" i="3"/>
  <c r="B4" i="3"/>
  <c r="A4" i="3"/>
  <c r="B3" i="3"/>
  <c r="A3" i="3"/>
  <c r="B2" i="3"/>
  <c r="A2" i="3"/>
  <c r="B4" i="9"/>
  <c r="B3" i="9"/>
  <c r="V3" i="8"/>
  <c r="V28" i="8"/>
  <c r="V34" i="8"/>
  <c r="V116" i="8"/>
  <c r="A5" i="3"/>
  <c r="C6" i="7"/>
  <c r="C14" i="7"/>
  <c r="C22" i="7"/>
  <c r="C30" i="7"/>
  <c r="C38" i="7"/>
  <c r="C46" i="7"/>
  <c r="C54" i="7"/>
  <c r="C62" i="7"/>
  <c r="C70" i="7"/>
  <c r="C82" i="7"/>
  <c r="C101" i="7"/>
  <c r="C99" i="7"/>
  <c r="C97" i="7"/>
  <c r="C95" i="7"/>
  <c r="C93" i="7"/>
  <c r="C91" i="7"/>
  <c r="C89" i="7"/>
  <c r="C87" i="7"/>
  <c r="C85" i="7"/>
  <c r="C83" i="7"/>
  <c r="C81" i="7"/>
  <c r="C79" i="7"/>
  <c r="C77" i="7"/>
  <c r="C75" i="7"/>
  <c r="C94" i="7"/>
  <c r="C86" i="7"/>
  <c r="C78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4" i="7"/>
  <c r="C96" i="7"/>
  <c r="C88" i="7"/>
  <c r="C80" i="7"/>
  <c r="C5" i="7"/>
  <c r="C12" i="7"/>
  <c r="C20" i="7"/>
  <c r="C28" i="7"/>
  <c r="C36" i="7"/>
  <c r="C44" i="7"/>
  <c r="C52" i="7"/>
  <c r="C60" i="7"/>
  <c r="C68" i="7"/>
  <c r="C76" i="7"/>
  <c r="C92" i="7"/>
  <c r="V128" i="8"/>
  <c r="V126" i="8"/>
  <c r="B2" i="9"/>
  <c r="V122" i="8"/>
  <c r="B5" i="9"/>
</calcChain>
</file>

<file path=xl/sharedStrings.xml><?xml version="1.0" encoding="utf-8"?>
<sst xmlns="http://schemas.openxmlformats.org/spreadsheetml/2006/main" count="4917" uniqueCount="1616">
  <si>
    <t>Nombre de Cliente</t>
  </si>
  <si>
    <t>Número de Cliente</t>
  </si>
  <si>
    <t>TIPO DE PRODUCTO</t>
  </si>
  <si>
    <t xml:space="preserve">Producto 1 </t>
  </si>
  <si>
    <t>FRANCISCO AUREO ACEVEDO CASTRO</t>
  </si>
  <si>
    <t>POR DEFINIR</t>
  </si>
  <si>
    <t>OTRO</t>
  </si>
  <si>
    <t>CREDITO SIMPLE</t>
  </si>
  <si>
    <t>FACTORAJE</t>
  </si>
  <si>
    <t>ARRENDAMIENTO</t>
  </si>
  <si>
    <t>Producto 2</t>
  </si>
  <si>
    <t>Producto 3</t>
  </si>
  <si>
    <t>NO TIENE</t>
  </si>
  <si>
    <t>CANTIDAD</t>
  </si>
  <si>
    <t>NUMERO DE INVERSIONISTA</t>
  </si>
  <si>
    <t>NOMBRE DE INVERSIONISTA</t>
  </si>
  <si>
    <t>CANTIDAD INVERTIDA</t>
  </si>
  <si>
    <t>TASA ANUAL</t>
  </si>
  <si>
    <t>SE PAGA CON CAPITAL</t>
  </si>
  <si>
    <t>CALLE Y NUMERO</t>
  </si>
  <si>
    <t>COLONIA</t>
  </si>
  <si>
    <t>ESTADO</t>
  </si>
  <si>
    <t>CP</t>
  </si>
  <si>
    <t>MAIL</t>
  </si>
  <si>
    <t>RFC</t>
  </si>
  <si>
    <t>BANCO</t>
  </si>
  <si>
    <t>CLABE</t>
  </si>
  <si>
    <t>CUENTA</t>
  </si>
  <si>
    <t>TELEFONO</t>
  </si>
  <si>
    <t>NUMERO DE CONTRATO</t>
  </si>
  <si>
    <t>CLAVE</t>
  </si>
  <si>
    <t>NUMERO</t>
  </si>
  <si>
    <t>I</t>
  </si>
  <si>
    <t>C</t>
  </si>
  <si>
    <t>NUMERO DE CLIENTE</t>
  </si>
  <si>
    <t>NOMBRE DE CLIENTE</t>
  </si>
  <si>
    <t>JOSE DE JESUS CACHO HERNANDEZ</t>
  </si>
  <si>
    <t>FERNANDO LAMOYI XIANG</t>
  </si>
  <si>
    <t>PHI AUDIOVISUAL S.A.P.I. DE C.V.</t>
  </si>
  <si>
    <t>CAPITAL</t>
  </si>
  <si>
    <t>SI</t>
  </si>
  <si>
    <t>NO</t>
  </si>
  <si>
    <t>PLAZO DE INVERSION EN MESES</t>
  </si>
  <si>
    <t>JULIAN ANTONIO BERDEJA RODRIGUEZ</t>
  </si>
  <si>
    <t>SPONGE PRODUCCIONES S.A.P.I. DE C.V.</t>
  </si>
  <si>
    <t>JOSE LUIS BUSTOS NAVARRETE</t>
  </si>
  <si>
    <t>GERARDO BARRIENTOS</t>
  </si>
  <si>
    <t>ISRAEL ALEJANDRO MOLINA HUERTA</t>
  </si>
  <si>
    <t>ITZEA IMPRESIONES S.A. DE C.V.</t>
  </si>
  <si>
    <t>IVAN ALFREDO MOLINA HUERTA</t>
  </si>
  <si>
    <t>PABLO ENRIQUE SALCEDO CAMARGO</t>
  </si>
  <si>
    <t>MARIA LUISA BAUTISTA REYES</t>
  </si>
  <si>
    <t>CORPORACION MANUFACTURERA DE ELECTROEQUIPOS S.A. DE C.V. (COMANEL)</t>
  </si>
  <si>
    <t>CLIENTE</t>
  </si>
  <si>
    <t>TIPO DE CONTRATO</t>
  </si>
  <si>
    <t xml:space="preserve">NUMERO DE CONTRATO </t>
  </si>
  <si>
    <t>CS</t>
  </si>
  <si>
    <t>PRESTAMO</t>
  </si>
  <si>
    <t>I-1</t>
  </si>
  <si>
    <t>JUAN ANGEL SUAREZ GARCIA</t>
  </si>
  <si>
    <t>MARIA DEL PILAR QUINTERO PERALTA</t>
  </si>
  <si>
    <t>PRODUCTOS ENTRE AMIGOS S.A. DE C.V.</t>
  </si>
  <si>
    <t>COMERCIALIZADORA DE DESTILADOS RG S.A. DE C.V.</t>
  </si>
  <si>
    <t>ISAIAS DELGADILLO HERNANDEZ</t>
  </si>
  <si>
    <t>CLEVERFLOW DE MEXICO S.A.P.I. DE C.V.</t>
  </si>
  <si>
    <t>ESCO TRADING CO. S.A. DE C.V.</t>
  </si>
  <si>
    <t>JOEL MARTINEZ LINARES</t>
  </si>
  <si>
    <t>LUCIFERASA 360 S.A. DE C.V.</t>
  </si>
  <si>
    <t>ALVARO SANCHEZ GARCIA</t>
  </si>
  <si>
    <t>OSCAR RIOS ORTIZ</t>
  </si>
  <si>
    <t>QUARSO ESTUDIO MULTIMEDIA S.A. DE C.V.</t>
  </si>
  <si>
    <t>PAULO CESAR GARCIA CORONADO</t>
  </si>
  <si>
    <t>MV360 S.A.P.I. DE C.V.</t>
  </si>
  <si>
    <t>GILBERTO CORONEL ALCANTAR</t>
  </si>
  <si>
    <t>JOSE GARCIA SOLORZANO</t>
  </si>
  <si>
    <t>PIADENA S.A. DE C.V.</t>
  </si>
  <si>
    <t>2GZ CONSULTORES S.A. DE C.V.</t>
  </si>
  <si>
    <t>STYLE PRINT S.A. DE C.V.</t>
  </si>
  <si>
    <t>RAUL ALONSO BARRANCO CHAVEZ</t>
  </si>
  <si>
    <t>JORGE ENRIQUE CRUZ TREJO</t>
  </si>
  <si>
    <t>GUSTAVO RUIZ MARTINEZ</t>
  </si>
  <si>
    <t>RANDALL COVER Y ASOCIADOS S.A. DE C.V.</t>
  </si>
  <si>
    <t>FAC</t>
  </si>
  <si>
    <t>ARR</t>
  </si>
  <si>
    <t>INV</t>
  </si>
  <si>
    <t>SALIDA DE DINERO</t>
  </si>
  <si>
    <t>NUMERO DE CONTRATO TIPO</t>
  </si>
  <si>
    <t>TASA</t>
  </si>
  <si>
    <t>FECHA DE SALIDA</t>
  </si>
  <si>
    <t>PLAZO EN MESES</t>
  </si>
  <si>
    <t>FECHA DE ULTIMO PAGO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</si>
  <si>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</si>
  <si>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</si>
  <si>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</si>
  <si>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</si>
  <si>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</si>
  <si>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</si>
  <si>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</si>
  <si>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</si>
  <si>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</si>
  <si>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</si>
  <si>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</si>
  <si>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</si>
  <si>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</si>
  <si>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</si>
  <si>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</si>
  <si>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</si>
  <si>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</si>
  <si>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</si>
  <si>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</si>
  <si>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</si>
  <si>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C-120</t>
  </si>
  <si>
    <t>C-121</t>
  </si>
  <si>
    <t>C-122</t>
  </si>
  <si>
    <t>C-123</t>
  </si>
  <si>
    <t>C-124</t>
  </si>
  <si>
    <t>C-125</t>
  </si>
  <si>
    <t>C-126</t>
  </si>
  <si>
    <t>C-127</t>
  </si>
  <si>
    <t>C-128</t>
  </si>
  <si>
    <t>C-129</t>
  </si>
  <si>
    <t>C-130</t>
  </si>
  <si>
    <t>C-131</t>
  </si>
  <si>
    <t>C-132</t>
  </si>
  <si>
    <t>C-133</t>
  </si>
  <si>
    <t>C-134</t>
  </si>
  <si>
    <t>C-135</t>
  </si>
  <si>
    <t>C-136</t>
  </si>
  <si>
    <t>C-137</t>
  </si>
  <si>
    <t>C-138</t>
  </si>
  <si>
    <t>C-139</t>
  </si>
  <si>
    <t>C-140</t>
  </si>
  <si>
    <t>C-141</t>
  </si>
  <si>
    <t>C-142</t>
  </si>
  <si>
    <t>C-143</t>
  </si>
  <si>
    <t>C-144</t>
  </si>
  <si>
    <t>C-145</t>
  </si>
  <si>
    <t>C-146</t>
  </si>
  <si>
    <t>C-147</t>
  </si>
  <si>
    <t>C-148</t>
  </si>
  <si>
    <t>C-149</t>
  </si>
  <si>
    <t>C-150</t>
  </si>
  <si>
    <t>C-151</t>
  </si>
  <si>
    <t>C-152</t>
  </si>
  <si>
    <t>C-153</t>
  </si>
  <si>
    <t>C-154</t>
  </si>
  <si>
    <t>C-155</t>
  </si>
  <si>
    <t>C-156</t>
  </si>
  <si>
    <t>C-157</t>
  </si>
  <si>
    <t>C-158</t>
  </si>
  <si>
    <t>C-159</t>
  </si>
  <si>
    <t>C-160</t>
  </si>
  <si>
    <t>C-161</t>
  </si>
  <si>
    <t>C-162</t>
  </si>
  <si>
    <t>C-163</t>
  </si>
  <si>
    <t>C-164</t>
  </si>
  <si>
    <t>C-165</t>
  </si>
  <si>
    <t>C-166</t>
  </si>
  <si>
    <t>C-167</t>
  </si>
  <si>
    <t>C-168</t>
  </si>
  <si>
    <t>C-169</t>
  </si>
  <si>
    <t>C-170</t>
  </si>
  <si>
    <t>C-171</t>
  </si>
  <si>
    <t>C-172</t>
  </si>
  <si>
    <t>C-173</t>
  </si>
  <si>
    <t>C-174</t>
  </si>
  <si>
    <t>C-175</t>
  </si>
  <si>
    <t>C-176</t>
  </si>
  <si>
    <t>C-177</t>
  </si>
  <si>
    <t>C-178</t>
  </si>
  <si>
    <t>C-179</t>
  </si>
  <si>
    <t>C-180</t>
  </si>
  <si>
    <t>C-181</t>
  </si>
  <si>
    <t>C-182</t>
  </si>
  <si>
    <t>C-183</t>
  </si>
  <si>
    <t>C-184</t>
  </si>
  <si>
    <t>C-185</t>
  </si>
  <si>
    <t>C-186</t>
  </si>
  <si>
    <t>C-187</t>
  </si>
  <si>
    <t>C-188</t>
  </si>
  <si>
    <t>C-189</t>
  </si>
  <si>
    <t>C-190</t>
  </si>
  <si>
    <t>C-191</t>
  </si>
  <si>
    <t>C-192</t>
  </si>
  <si>
    <t>C-193</t>
  </si>
  <si>
    <t>C-194</t>
  </si>
  <si>
    <t>C-195</t>
  </si>
  <si>
    <t>C-196</t>
  </si>
  <si>
    <t>C-197</t>
  </si>
  <si>
    <t>C-198</t>
  </si>
  <si>
    <t>C-199</t>
  </si>
  <si>
    <t>C-200</t>
  </si>
  <si>
    <t>CLIENTES</t>
  </si>
  <si>
    <t>ANEXO, NUMERO</t>
  </si>
  <si>
    <t>B1</t>
  </si>
  <si>
    <t>B2</t>
  </si>
  <si>
    <t>B3</t>
  </si>
  <si>
    <t>B4</t>
  </si>
  <si>
    <t>B5</t>
  </si>
  <si>
    <t>DEPOSITO EN GARANTIA</t>
  </si>
  <si>
    <t>"DISP 1"</t>
  </si>
  <si>
    <t>"DISP 2"</t>
  </si>
  <si>
    <t>B6</t>
  </si>
  <si>
    <t>B7</t>
  </si>
  <si>
    <t>B8</t>
  </si>
  <si>
    <t>B9</t>
  </si>
  <si>
    <t>B10</t>
  </si>
  <si>
    <t>B3, B4 Y B5</t>
  </si>
  <si>
    <t>B11</t>
  </si>
  <si>
    <t>STATUS</t>
  </si>
  <si>
    <t>ACTIVO</t>
  </si>
  <si>
    <t>ATRASADO</t>
  </si>
  <si>
    <t>LIQUIDADO</t>
  </si>
  <si>
    <t>ENCARGADO MUTUO</t>
  </si>
  <si>
    <t>MUTUO</t>
  </si>
  <si>
    <t>ANA E.</t>
  </si>
  <si>
    <t>ISABEL DÍAZ</t>
  </si>
  <si>
    <t>LESLIE B.</t>
  </si>
  <si>
    <t>PEDRO C.</t>
  </si>
  <si>
    <t xml:space="preserve">DIEGO C. </t>
  </si>
  <si>
    <t>ACTIVOS</t>
  </si>
  <si>
    <t>LIQUIDADOS</t>
  </si>
  <si>
    <t>C1</t>
  </si>
  <si>
    <t>C1 "DISP 1"</t>
  </si>
  <si>
    <t>C1 "DISP 2"</t>
  </si>
  <si>
    <t>C2</t>
  </si>
  <si>
    <t>SUNSCOPE MX S.A. DE C.V.</t>
  </si>
  <si>
    <t xml:space="preserve">INFORMACION FINANCIERA </t>
  </si>
  <si>
    <t>COLOCACIÓN TOTAL</t>
  </si>
  <si>
    <t>COLOCACION ACTIVA</t>
  </si>
  <si>
    <t>COLOCACION LIQUIDADA</t>
  </si>
  <si>
    <t>COLOCACION ATRASADO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</si>
  <si>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</si>
  <si>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</si>
  <si>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</si>
  <si>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</si>
  <si>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</si>
  <si>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</si>
  <si>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</si>
  <si>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</si>
  <si>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</si>
  <si>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</si>
  <si>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</si>
  <si>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</si>
  <si>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</si>
  <si>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CONCAT</t>
  </si>
  <si>
    <t>MES</t>
  </si>
  <si>
    <t>AÑO</t>
  </si>
  <si>
    <t>ANTONIO CARLOS GONZALEZ KARG DE JUAMBELZ</t>
  </si>
  <si>
    <t>AV. MATAMOROS 1056</t>
  </si>
  <si>
    <t>CIUDAD</t>
  </si>
  <si>
    <t>POE.</t>
  </si>
  <si>
    <t xml:space="preserve">TORREON </t>
  </si>
  <si>
    <t>COAHUILA</t>
  </si>
  <si>
    <t>GOAJA570109DV4</t>
  </si>
  <si>
    <t>SCOTIABANK</t>
  </si>
  <si>
    <t>044180001059499550</t>
  </si>
  <si>
    <t>ANA OLIVIA RAMIREZ GONZALEZ</t>
  </si>
  <si>
    <t>BANAMEX</t>
  </si>
  <si>
    <t>002180010509447580</t>
  </si>
  <si>
    <t>RAGA660926BS4</t>
  </si>
  <si>
    <t>BOULEVARD BOSQUE REAL 7000, INT B202</t>
  </si>
  <si>
    <t>CLUB DE GOLF BOSQUE REAL</t>
  </si>
  <si>
    <t>HUIXQUILUCAN</t>
  </si>
  <si>
    <t>EDO DE MEXICO</t>
  </si>
  <si>
    <t xml:space="preserve">CPR URGENCIAS D.A. DE C.V. </t>
  </si>
  <si>
    <t>NUMERO DE INVERSION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</si>
  <si>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</si>
  <si>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</si>
  <si>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</si>
  <si>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</si>
  <si>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</si>
  <si>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</si>
  <si>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</si>
  <si>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</si>
  <si>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</si>
  <si>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</si>
  <si>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</si>
  <si>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</si>
  <si>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</si>
  <si>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</si>
  <si>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</si>
  <si>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</si>
  <si>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</si>
  <si>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</si>
  <si>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</si>
  <si>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</si>
  <si>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</si>
  <si>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</si>
  <si>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</si>
  <si>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</si>
  <si>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</si>
  <si>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</si>
  <si>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</si>
  <si>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</si>
  <si>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</si>
  <si>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</si>
  <si>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</si>
  <si>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</si>
  <si>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</si>
  <si>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I-35</t>
  </si>
  <si>
    <t>I-36</t>
  </si>
  <si>
    <t>I-37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</si>
  <si>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</si>
  <si>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</si>
  <si>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</si>
  <si>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</si>
  <si>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</si>
  <si>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</si>
  <si>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</si>
  <si>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</si>
  <si>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</si>
  <si>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</si>
  <si>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</si>
  <si>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</si>
  <si>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</si>
  <si>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</si>
  <si>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</si>
  <si>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</si>
  <si>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</si>
  <si>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</si>
  <si>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</si>
  <si>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</si>
  <si>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</si>
  <si>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</si>
  <si>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</si>
  <si>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</si>
  <si>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</si>
  <si>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</si>
  <si>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</si>
  <si>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</si>
  <si>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</si>
  <si>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</si>
  <si>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</si>
  <si>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</si>
  <si>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</si>
  <si>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</si>
  <si>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I-72</t>
  </si>
  <si>
    <t>I-73</t>
  </si>
  <si>
    <t>I-74</t>
  </si>
  <si>
    <t>I-75</t>
  </si>
  <si>
    <t>I-76</t>
  </si>
  <si>
    <t>I-77</t>
  </si>
  <si>
    <t>I-78</t>
  </si>
  <si>
    <t>I-79</t>
  </si>
  <si>
    <t>I-80</t>
  </si>
  <si>
    <t>I-81</t>
  </si>
  <si>
    <t>I-82</t>
  </si>
  <si>
    <t>I-83</t>
  </si>
  <si>
    <t>I-84</t>
  </si>
  <si>
    <t>I-85</t>
  </si>
  <si>
    <t>I-86</t>
  </si>
  <si>
    <t>I-87</t>
  </si>
  <si>
    <t>I-88</t>
  </si>
  <si>
    <t>I-89</t>
  </si>
  <si>
    <t>I-90</t>
  </si>
  <si>
    <t>I-91</t>
  </si>
  <si>
    <t>I-92</t>
  </si>
  <si>
    <t>I-93</t>
  </si>
  <si>
    <t>I-94</t>
  </si>
  <si>
    <t>I-95</t>
  </si>
  <si>
    <t>I-96</t>
  </si>
  <si>
    <t>I-97</t>
  </si>
  <si>
    <t>I-98</t>
  </si>
  <si>
    <t>I-99</t>
  </si>
  <si>
    <t>I-100</t>
  </si>
  <si>
    <t>INVERSIONISTAS</t>
  </si>
  <si>
    <t>TASA MENSUAL (SALDOS INSOLUTOS</t>
  </si>
  <si>
    <t>gaby@dpr.mx</t>
  </si>
  <si>
    <t>CUR1503238Y1</t>
  </si>
  <si>
    <t>BANORTE</t>
  </si>
  <si>
    <t>072180004221053874</t>
  </si>
  <si>
    <t>2NDA CERRADA DE GUERRERO , NO. 2</t>
  </si>
  <si>
    <t>SANTA MA. CHIMALHUACAN</t>
  </si>
  <si>
    <t>CDMX</t>
  </si>
  <si>
    <t>FECHA INICIO</t>
  </si>
  <si>
    <t>FECHA FINAL</t>
  </si>
  <si>
    <t>55540033 EXT 245</t>
  </si>
  <si>
    <t>aureoac@hotmail.com</t>
  </si>
  <si>
    <t>comaruv@gmail.com</t>
  </si>
  <si>
    <t>ana@sunscopemx.com</t>
  </si>
  <si>
    <t>pepe_cacho1@hotmail.com</t>
  </si>
  <si>
    <t>flamoyi@gmail.com</t>
  </si>
  <si>
    <t>raul@quarso.mx</t>
  </si>
  <si>
    <t>gadus.ft@gmail.com</t>
  </si>
  <si>
    <t>mponcedeleon@comanel.com</t>
  </si>
  <si>
    <t>fondaportena@gmail.com</t>
  </si>
  <si>
    <t>julian.berdeja01@gmail.com</t>
  </si>
  <si>
    <t>gustavo@consultoreslegales.com.mx</t>
  </si>
  <si>
    <t>freynot@montanasdeuco.com</t>
  </si>
  <si>
    <t>aceros.bustos8207@gmail.com</t>
  </si>
  <si>
    <t>itzeaimpresos@gmail.com</t>
  </si>
  <si>
    <t>emma.pelagio@ingeniocg.com.mx</t>
  </si>
  <si>
    <t>talleraliv@hotmail.com</t>
  </si>
  <si>
    <t>marichu_0412@yahoo.com.mx</t>
  </si>
  <si>
    <t>juan_a_sg@hotmail.com</t>
  </si>
  <si>
    <t>ischulz_mcsyl@hotmail.com</t>
  </si>
  <si>
    <t>cesar@foodomy.com</t>
  </si>
  <si>
    <t>claudio.roman@imficompany.com</t>
  </si>
  <si>
    <t>pquintero@uvasymoras.com</t>
  </si>
  <si>
    <t>jgalvan@medialima.mx</t>
  </si>
  <si>
    <t>jaime@contact-ie.com</t>
  </si>
  <si>
    <t>joel_ardima@hotmail.com</t>
  </si>
  <si>
    <t>burelo.r@gmail.com</t>
  </si>
  <si>
    <t>cesar@gpmimagen.com.mx</t>
  </si>
  <si>
    <t>randall.facturas@gmail.com</t>
  </si>
  <si>
    <t>gabrielgpr@proigy.net.mx</t>
  </si>
  <si>
    <t>barranco-raul@outlok.com</t>
  </si>
  <si>
    <t>gcaarte@hotmail.com</t>
  </si>
  <si>
    <t>oscar.oro.slfr@gmail.com</t>
  </si>
  <si>
    <t>carlos.noriegacm@gmail.com</t>
  </si>
  <si>
    <t>VALLE CEYLAN</t>
  </si>
  <si>
    <t>RACS9012231B3</t>
  </si>
  <si>
    <t>TLANEPANTLA</t>
  </si>
  <si>
    <t>ESTADO DE MEXICO</t>
  </si>
  <si>
    <t>AECF670622IM5</t>
  </si>
  <si>
    <t>SESR670407PY9</t>
  </si>
  <si>
    <t>SUN120417LB6</t>
  </si>
  <si>
    <t>CAHJ701229167</t>
  </si>
  <si>
    <t>LAXF911204J53</t>
  </si>
  <si>
    <t>PAU130125NT8</t>
  </si>
  <si>
    <t>UIMJ860516MC0</t>
  </si>
  <si>
    <t>OOGG570805HK0</t>
  </si>
  <si>
    <t>SPR100211NZ7</t>
  </si>
  <si>
    <t>BUNL820617750</t>
  </si>
  <si>
    <t>MOHI7312051I4</t>
  </si>
  <si>
    <t>IIM1603316W5</t>
  </si>
  <si>
    <t>ICG140113NW0</t>
  </si>
  <si>
    <t>MOHI761222FU2</t>
  </si>
  <si>
    <t>SACP9306258H4</t>
  </si>
  <si>
    <t>BARL5712046F3</t>
  </si>
  <si>
    <t>CGA061128UA5</t>
  </si>
  <si>
    <t>NOHC7911289P2</t>
  </si>
  <si>
    <t>SUGJ9209018R3</t>
  </si>
  <si>
    <t>EIH120702PJ2</t>
  </si>
  <si>
    <t>QUPP601012FU2</t>
  </si>
  <si>
    <t>PEA150220M12</t>
  </si>
  <si>
    <t>CDR140930FA9</t>
  </si>
  <si>
    <t>DEHI860710AB1</t>
  </si>
  <si>
    <t>CME130521FY0</t>
  </si>
  <si>
    <t>ETC0809114W5</t>
  </si>
  <si>
    <t>MALJ720713PF5</t>
  </si>
  <si>
    <t>LTS160610HH4</t>
  </si>
  <si>
    <t>OIRO941019KV2</t>
  </si>
  <si>
    <t>QEM160714I27</t>
  </si>
  <si>
    <t>GACP7510041Z3</t>
  </si>
  <si>
    <t>MVX090624E8A</t>
  </si>
  <si>
    <t>BCD0701263P2</t>
  </si>
  <si>
    <t>COAG6202047A4</t>
  </si>
  <si>
    <t>GASJ650902L86</t>
  </si>
  <si>
    <t>SANTANDER</t>
  </si>
  <si>
    <t>2 DE ABRIL NO. 69</t>
  </si>
  <si>
    <t>COL. PBO</t>
  </si>
  <si>
    <t>SAN NICOLAS TOTOLPAN</t>
  </si>
  <si>
    <t>sraimondi@mapedsilco.com</t>
  </si>
  <si>
    <t>STP</t>
  </si>
  <si>
    <t>MEDELLIN 81 1 Y 2</t>
  </si>
  <si>
    <t>MARIANO MATAMOROS PTE 508 7</t>
  </si>
  <si>
    <t>PRESIDENTE MASARYK 49 102 Piso 1</t>
  </si>
  <si>
    <t>SALERNITANOS MANZ 10 LT 14</t>
  </si>
  <si>
    <t>SAN ERLITANO M10 L14</t>
  </si>
  <si>
    <t>SUR 109 A753</t>
  </si>
  <si>
    <t>VEINTITRES DE JULIO 1859 3 A SCC MZ 121 LT 1282</t>
  </si>
  <si>
    <t>MOTOLINA 25 LOCAL 207</t>
  </si>
  <si>
    <t>HOMERO 538 INT 303</t>
  </si>
  <si>
    <t>AVENIDA MEXICO 700 DESPACHO 411</t>
  </si>
  <si>
    <t>AV. PASEO DE LOS HEROES 10289 SEGUNDO PISO INT. 2100</t>
  </si>
  <si>
    <t>GOLFO GUAYAQUIL 82 303</t>
  </si>
  <si>
    <t>ORIENTE 150 72</t>
  </si>
  <si>
    <t>BOSQUES DE CIRUELOS 304 PISO 4</t>
  </si>
  <si>
    <t>CUAUHTEMOC</t>
  </si>
  <si>
    <t>MIGUEL HIDALGO</t>
  </si>
  <si>
    <t>SAN MATEO ATENCO</t>
  </si>
  <si>
    <t>BENITO JUAREZ</t>
  </si>
  <si>
    <t>ALVARO OBREGON</t>
  </si>
  <si>
    <t>COYOACAN</t>
  </si>
  <si>
    <t>CIUDAD NEZAHUALCOYOTL</t>
  </si>
  <si>
    <t>VILLA CENTRAL</t>
  </si>
  <si>
    <t>IZTAPALAPA</t>
  </si>
  <si>
    <t>ISIDRO FABELA VMC</t>
  </si>
  <si>
    <t>TETELPAN</t>
  </si>
  <si>
    <t>RIO GRANDE</t>
  </si>
  <si>
    <t>MAGDALENA CONTRERAS</t>
  </si>
  <si>
    <t>TIJUANA</t>
  </si>
  <si>
    <t>VENUSTIANO CARRANZA</t>
  </si>
  <si>
    <t>TOLUCA</t>
  </si>
  <si>
    <t>TEMIXCO</t>
  </si>
  <si>
    <t>CIUDAD DE MEXICO</t>
  </si>
  <si>
    <t>ZACATECAS</t>
  </si>
  <si>
    <t>BAJA CALIFORNIA</t>
  </si>
  <si>
    <t>MORELOS</t>
  </si>
  <si>
    <t>ROMA</t>
  </si>
  <si>
    <t>ESCANDON</t>
  </si>
  <si>
    <t>LA CONCEPCION</t>
  </si>
  <si>
    <t>NARVARTE</t>
  </si>
  <si>
    <t>JARDINES DEL PEDREGAL</t>
  </si>
  <si>
    <t>CONDADO DE SAYAVEDRA</t>
  </si>
  <si>
    <t>SANTA CATARINA</t>
  </si>
  <si>
    <t>UNIDAD SAN PEDRO</t>
  </si>
  <si>
    <t>POLANCO</t>
  </si>
  <si>
    <t>EL PROGRESO DE GUADALUPE VICTORIA</t>
  </si>
  <si>
    <t>Isidro Fabela</t>
  </si>
  <si>
    <t>JUAREZ</t>
  </si>
  <si>
    <t>ADUANAS Y PARMESANOS</t>
  </si>
  <si>
    <t>DESIERTO DE LOS LEONES</t>
  </si>
  <si>
    <t>SECTOR POPULAR</t>
  </si>
  <si>
    <t>LEYES DE REFORMA</t>
  </si>
  <si>
    <t>BARRIO SAN PABLO</t>
  </si>
  <si>
    <t>CENTRO</t>
  </si>
  <si>
    <t>DEL VALLE NORTE</t>
  </si>
  <si>
    <t>POLANCO V SECCION</t>
  </si>
  <si>
    <t>PROGRESO TIZAPAN</t>
  </si>
  <si>
    <t>SAN JERONIMO ACULCO</t>
  </si>
  <si>
    <t>ZONA URBANA RIO TIJUANA</t>
  </si>
  <si>
    <t>TACUBA</t>
  </si>
  <si>
    <t>ROMERO DE TERREROS</t>
  </si>
  <si>
    <t>SAN BERNABE OCOTEPEC</t>
  </si>
  <si>
    <t>MOCTEZUMA 2A SECCION</t>
  </si>
  <si>
    <t>BOSQUES DE LAS LOMAS</t>
  </si>
  <si>
    <t>CONDESA</t>
  </si>
  <si>
    <t>LOMAS DE GUADALUPE</t>
  </si>
  <si>
    <t>DELEGACION O MUNICIPIO</t>
  </si>
  <si>
    <t>HSBC</t>
  </si>
  <si>
    <t>BANCOMER</t>
  </si>
  <si>
    <t>INBURSA</t>
  </si>
  <si>
    <t>BANBAJIO</t>
  </si>
  <si>
    <t>Si</t>
  </si>
  <si>
    <t>No</t>
  </si>
  <si>
    <t>Actualizar</t>
  </si>
  <si>
    <t>Expediente</t>
  </si>
  <si>
    <t xml:space="preserve">Formato </t>
  </si>
  <si>
    <t>N/A</t>
  </si>
  <si>
    <t>CESAR ADRIAN RIOS LOPEZ</t>
  </si>
  <si>
    <t>DANIEL RUIZ MARTINEZ</t>
  </si>
  <si>
    <t>SOMEONE SOMEWHERE</t>
  </si>
  <si>
    <t>LTV</t>
  </si>
  <si>
    <t>PIA050525IR8</t>
  </si>
  <si>
    <t>CONCHA</t>
  </si>
  <si>
    <t>TANI G.</t>
  </si>
  <si>
    <t>Contrato (s) bien</t>
  </si>
  <si>
    <t>CALLE 4 216 BODEGA 2</t>
  </si>
  <si>
    <t>GRANJAS DE SAN ANTONIO</t>
  </si>
  <si>
    <t>GCO080312VB8</t>
  </si>
  <si>
    <t>ENRIQUE NIETO MEDINA</t>
  </si>
  <si>
    <t>COMERCIALIZADORA GARSERV S.A. DE C.V.</t>
  </si>
  <si>
    <t>EXPERTS IN HEAVY LIFTING &amp; RIGGINS, S. DE RL DE C.V.</t>
  </si>
  <si>
    <t>MINATITLAN 15</t>
  </si>
  <si>
    <t>ELECTRA</t>
  </si>
  <si>
    <t>TLALNEPANTAL DE BAZ</t>
  </si>
  <si>
    <t>SPR020528134</t>
  </si>
  <si>
    <t>ALICIA 18 PB 1</t>
  </si>
  <si>
    <t>LOMAS DE VIRREYES</t>
  </si>
  <si>
    <t>SAGA670623633</t>
  </si>
  <si>
    <t>ZACATECAS 19</t>
  </si>
  <si>
    <t>FRANCISCO VILLA</t>
  </si>
  <si>
    <t>BACR9209236T9</t>
  </si>
  <si>
    <t>JUAN PABLO ALDASORO 185 - 6</t>
  </si>
  <si>
    <t>AVIACION CIVIL</t>
  </si>
  <si>
    <t>CUTJ890716TZ5</t>
  </si>
  <si>
    <t>CALLE VICTOR HUGO 72</t>
  </si>
  <si>
    <t>ANZURES</t>
  </si>
  <si>
    <t>GARG50060436A</t>
  </si>
  <si>
    <t>10 DE MAYO MZ 327 LT 102</t>
  </si>
  <si>
    <t>LAS CRUCES</t>
  </si>
  <si>
    <t>RUMG900729QL0</t>
  </si>
  <si>
    <t>BANCO AZTECA</t>
  </si>
  <si>
    <t>AVENIDA ALTAVISTA 147 - PISO 1 - LOCAL 19</t>
  </si>
  <si>
    <t>SAN ANGEL INN</t>
  </si>
  <si>
    <t>RCA100305IW5</t>
  </si>
  <si>
    <t>BANCO MULTIVA</t>
  </si>
  <si>
    <t>MARIO JAVIER DEL TORO ROBLES</t>
  </si>
  <si>
    <t>AJUSCO</t>
  </si>
  <si>
    <t>SEGUNDA CERRADA DE BUENA VISTA 18</t>
  </si>
  <si>
    <t>RUMD8106229X5</t>
  </si>
  <si>
    <t>EUCKEN 6-1</t>
  </si>
  <si>
    <t>FME140121JS2</t>
  </si>
  <si>
    <t>EMPERADORES 247</t>
  </si>
  <si>
    <t>SANTA CRUZ ATOYAC</t>
  </si>
  <si>
    <t>RAAA920915GC4</t>
  </si>
  <si>
    <t>YURECUARO 42-102A</t>
  </si>
  <si>
    <t>NIME690706MU8</t>
  </si>
  <si>
    <t>JANITZIO</t>
  </si>
  <si>
    <t>JULIO CESAR RAMIREZ VALADEZ</t>
  </si>
  <si>
    <t>STEFANO RAIMONDI CASTREJON</t>
  </si>
  <si>
    <t>DE LAS SIERRAS 49, DE LOS BOSQUES Y DE LAS AVES</t>
  </si>
  <si>
    <t>COUNTRY CLUB</t>
  </si>
  <si>
    <t>MICHOACAN</t>
  </si>
  <si>
    <t>LAS HUERTAS</t>
  </si>
  <si>
    <t>RAVJ850420EZ1</t>
  </si>
  <si>
    <t>SIC MEXICO S.A. DE C.V.</t>
  </si>
  <si>
    <t>HUITLAPEXCO 75B</t>
  </si>
  <si>
    <t>SAN MIGUEL TECAMACHALCO</t>
  </si>
  <si>
    <t>NAUCALPAN DE JUAREZ</t>
  </si>
  <si>
    <t>MGR080812US8</t>
  </si>
  <si>
    <t>AVENIDA MORELOS 62A- 1</t>
  </si>
  <si>
    <t>SANTA MARIA TIANGUISTENGO</t>
  </si>
  <si>
    <t>r.reyes@sic-mexico.com.mx</t>
  </si>
  <si>
    <t>SME0406157AB</t>
  </si>
  <si>
    <t>"DISP 3"</t>
  </si>
  <si>
    <t>"DISP 4"</t>
  </si>
  <si>
    <t>"DISP 5"</t>
  </si>
  <si>
    <t>B2 "DISP 1"</t>
  </si>
  <si>
    <t>B2 "DISP 2"</t>
  </si>
  <si>
    <t>GUSTAVO OROZCO GUZMAN</t>
  </si>
  <si>
    <t>SELENE MARISOL SANTANDER VAZQUEZ</t>
  </si>
  <si>
    <t>PASEO DE LOS TAMARINDOS 384 - PISO 9 - OFICINA 999</t>
  </si>
  <si>
    <t>CAMPESTRE PALO ALTO</t>
  </si>
  <si>
    <t>CUAJIMALPA MORELOS</t>
  </si>
  <si>
    <t>SABS800612I73</t>
  </si>
  <si>
    <t>JUAN DE LA BARRERA 48</t>
  </si>
  <si>
    <t>JUAN ANTONIO ARAUJO RIVA PALACIO</t>
  </si>
  <si>
    <t>DEL VALLE</t>
  </si>
  <si>
    <t>MAJO820224NN5</t>
  </si>
  <si>
    <t>ALEJANDRO RAMIREZ ALVAREZ</t>
  </si>
  <si>
    <t>B12</t>
  </si>
  <si>
    <t>JAIME IGNACIO CORONEL VILLEGAS</t>
  </si>
  <si>
    <t>DIEGO ENRIQUE MEDINA GOMEZ UGARTE</t>
  </si>
  <si>
    <t>PEDRO CETINA RANGEL</t>
  </si>
  <si>
    <t>CJN DE LA ROSA 25</t>
  </si>
  <si>
    <t>CAMPESTRE</t>
  </si>
  <si>
    <t>CERP6001144C3</t>
  </si>
  <si>
    <t>pedro_cetina@yahoo.com</t>
  </si>
  <si>
    <t>dmgu16@gmail.com</t>
  </si>
  <si>
    <t>"DISP 10"</t>
  </si>
  <si>
    <t>"DISP 48"</t>
  </si>
  <si>
    <t>"DISP 14"</t>
  </si>
  <si>
    <t>VALOR DE LA MAQUINA</t>
  </si>
  <si>
    <t>ROGELIO RAMIREZ VALADEZ</t>
  </si>
  <si>
    <t>AGRICULTURA 255</t>
  </si>
  <si>
    <t>AGRICOLA DEL SUR</t>
  </si>
  <si>
    <t>"DISP 49"</t>
  </si>
  <si>
    <t>"DISP 50"</t>
  </si>
  <si>
    <t>"DISP 51"</t>
  </si>
  <si>
    <t>ANTONIO TANUS HIERRO</t>
  </si>
  <si>
    <t>SANDRA LUZ MENDEZ MARTINEZ</t>
  </si>
  <si>
    <t>ARR-C</t>
  </si>
  <si>
    <t>ISABEL F.</t>
  </si>
  <si>
    <t>FAUNA INSUMOS DIGITALES S.A. DE C.V.</t>
  </si>
  <si>
    <t xml:space="preserve"> </t>
  </si>
  <si>
    <t>JORGE MALDONADO GUIZAR</t>
  </si>
  <si>
    <t>ARR-U</t>
  </si>
  <si>
    <t>H3 DISTRICT MEDIA</t>
  </si>
  <si>
    <t>C-001</t>
  </si>
  <si>
    <t>C-002</t>
  </si>
  <si>
    <t>C-003</t>
  </si>
  <si>
    <t>C-004</t>
  </si>
  <si>
    <t>C-005</t>
  </si>
  <si>
    <t>C-006</t>
  </si>
  <si>
    <t>C-007</t>
  </si>
  <si>
    <t>C-008</t>
  </si>
  <si>
    <t>C-009</t>
  </si>
  <si>
    <t>C-010</t>
  </si>
  <si>
    <t>C-011</t>
  </si>
  <si>
    <t>C-012</t>
  </si>
  <si>
    <t>C-013</t>
  </si>
  <si>
    <t>C-014</t>
  </si>
  <si>
    <t>C-015</t>
  </si>
  <si>
    <t>C-016</t>
  </si>
  <si>
    <t>C-017</t>
  </si>
  <si>
    <t>C-018</t>
  </si>
  <si>
    <t>C-019</t>
  </si>
  <si>
    <t>C-020</t>
  </si>
  <si>
    <t>C-021</t>
  </si>
  <si>
    <t>C-022</t>
  </si>
  <si>
    <t>C-023</t>
  </si>
  <si>
    <t>C-024</t>
  </si>
  <si>
    <t>C-025</t>
  </si>
  <si>
    <t>C-026</t>
  </si>
  <si>
    <t>C-027</t>
  </si>
  <si>
    <t>C-028</t>
  </si>
  <si>
    <t>C-029</t>
  </si>
  <si>
    <t>C-030</t>
  </si>
  <si>
    <t>C-031</t>
  </si>
  <si>
    <t>C-032</t>
  </si>
  <si>
    <t>C-033</t>
  </si>
  <si>
    <t>C-034</t>
  </si>
  <si>
    <t>C-035</t>
  </si>
  <si>
    <t>C-036</t>
  </si>
  <si>
    <t>C-037</t>
  </si>
  <si>
    <t>C-038</t>
  </si>
  <si>
    <t>C-039</t>
  </si>
  <si>
    <t>C-040</t>
  </si>
  <si>
    <t>C-041</t>
  </si>
  <si>
    <t>C-042</t>
  </si>
  <si>
    <t>C-043</t>
  </si>
  <si>
    <t>C-044</t>
  </si>
  <si>
    <t>C-045</t>
  </si>
  <si>
    <t>C-046</t>
  </si>
  <si>
    <t>C-047</t>
  </si>
  <si>
    <t>C-048</t>
  </si>
  <si>
    <t>C-049</t>
  </si>
  <si>
    <t>C-050</t>
  </si>
  <si>
    <t>C-051</t>
  </si>
  <si>
    <t>C-052</t>
  </si>
  <si>
    <t>C-053</t>
  </si>
  <si>
    <t>C-054</t>
  </si>
  <si>
    <t>C-055</t>
  </si>
  <si>
    <t>C-056</t>
  </si>
  <si>
    <t>C-057</t>
  </si>
  <si>
    <t>C-058</t>
  </si>
  <si>
    <t>C-059</t>
  </si>
  <si>
    <t>C-060</t>
  </si>
  <si>
    <t>C-061</t>
  </si>
  <si>
    <t>C-062</t>
  </si>
  <si>
    <t>C-063</t>
  </si>
  <si>
    <t>C-064</t>
  </si>
  <si>
    <t>C-065</t>
  </si>
  <si>
    <t>C-066</t>
  </si>
  <si>
    <t>C-067</t>
  </si>
  <si>
    <t>C-068</t>
  </si>
  <si>
    <t>C-069</t>
  </si>
  <si>
    <t>C-070</t>
  </si>
  <si>
    <t>C-071</t>
  </si>
  <si>
    <t>C-072</t>
  </si>
  <si>
    <t>C-073</t>
  </si>
  <si>
    <t>C-074</t>
  </si>
  <si>
    <t>C-075</t>
  </si>
  <si>
    <t>C-076</t>
  </si>
  <si>
    <t>C-077</t>
  </si>
  <si>
    <t>C-078</t>
  </si>
  <si>
    <t>C-079</t>
  </si>
  <si>
    <t>C-080</t>
  </si>
  <si>
    <t>C-081</t>
  </si>
  <si>
    <t>C-082</t>
  </si>
  <si>
    <t>C-083</t>
  </si>
  <si>
    <t>C-084</t>
  </si>
  <si>
    <t>C-085</t>
  </si>
  <si>
    <t>C-086</t>
  </si>
  <si>
    <t>C-087</t>
  </si>
  <si>
    <t>C-088</t>
  </si>
  <si>
    <t>C-089</t>
  </si>
  <si>
    <t>C-090</t>
  </si>
  <si>
    <t>C-091</t>
  </si>
  <si>
    <t>C-092</t>
  </si>
  <si>
    <t>C-093</t>
  </si>
  <si>
    <t>C-094</t>
  </si>
  <si>
    <t>C-095</t>
  </si>
  <si>
    <t>C-096</t>
  </si>
  <si>
    <t>C-097</t>
  </si>
  <si>
    <t>C-098</t>
  </si>
  <si>
    <t>C-099</t>
  </si>
  <si>
    <t>SUR 73 4443-14</t>
  </si>
  <si>
    <t>VIADUCTO PIEDAD</t>
  </si>
  <si>
    <t>IZTACALCO</t>
  </si>
  <si>
    <t>cbrdocedeoctubre@yahoo.com.mx</t>
  </si>
  <si>
    <t>VICTOR LARA LOPEZ</t>
  </si>
  <si>
    <t>SILVIA AMPARO DIAZ SAHAGUN</t>
  </si>
  <si>
    <t>JUAN EMILIO DUCOMBS BARTOLUCCI</t>
  </si>
  <si>
    <t>CARLOS ESTEBAN NORIEGA HERNANDEZ</t>
  </si>
  <si>
    <t>ANDRES V.</t>
  </si>
  <si>
    <t>VALENTIN P.</t>
  </si>
  <si>
    <t xml:space="preserve">ARTURO D. </t>
  </si>
  <si>
    <t>JOSE  GARCIA</t>
  </si>
  <si>
    <t>VACD590218UQ0</t>
  </si>
  <si>
    <t>dumuv2@gmail.com</t>
  </si>
  <si>
    <t>INSURGENTES CUICUILCO</t>
  </si>
  <si>
    <t>TORRES ADALID 1409 INT. 7</t>
  </si>
  <si>
    <t>NARVARTE PONIENTE</t>
  </si>
  <si>
    <t>gdelriorp@hotmail.com</t>
  </si>
  <si>
    <t>RIPG611203K25</t>
  </si>
  <si>
    <t>CUITLAHUAC 78 LOCAL A</t>
  </si>
  <si>
    <t>PASEOS DEL CUERVERO 311</t>
  </si>
  <si>
    <t>PASEOS DE AGS</t>
  </si>
  <si>
    <t>AGUASCALIENTES</t>
  </si>
  <si>
    <t>JESUS MARIA</t>
  </si>
  <si>
    <t>MAL EXPEDIENTE</t>
  </si>
  <si>
    <t>EXPEDIENTE</t>
  </si>
  <si>
    <t>TEUTLI S N MZA 231</t>
  </si>
  <si>
    <t>PBLO SAN PEDRO ATOCAPAN</t>
  </si>
  <si>
    <t>AABL8308821HL4</t>
  </si>
  <si>
    <t>GUSA770929MQ4</t>
  </si>
  <si>
    <t>F ANGELES 2</t>
  </si>
  <si>
    <t>SANTA TERESA</t>
  </si>
  <si>
    <t>TAHA910429TY6</t>
  </si>
  <si>
    <t>R GAONA CASA 104</t>
  </si>
  <si>
    <t>SILVERIO PEREZ</t>
  </si>
  <si>
    <t>VILLAS SANTIN</t>
  </si>
  <si>
    <t>COVJ620731M39</t>
  </si>
  <si>
    <t>NO EXPEDIENTE</t>
  </si>
  <si>
    <t>RIGOBERTO TORRES DOMINGUEZ</t>
  </si>
  <si>
    <t>PEDRO CEJA BEJAR</t>
  </si>
  <si>
    <t>ALVARO RENTERIA GUZMAN</t>
  </si>
  <si>
    <t>EFRAÍN RODRIGUEZ GARCÍA</t>
  </si>
  <si>
    <t>GERARDO VENEGAS FUENTES</t>
  </si>
  <si>
    <t>JUAN CARMEN BERMEO ENCINAS</t>
  </si>
  <si>
    <t>GERARDO GARCÍA CASTRO</t>
  </si>
  <si>
    <t>MARIA AMELIA VARGAS RUIZ</t>
  </si>
  <si>
    <t>ROGELIO RODRIGUEZ CARAPIA</t>
  </si>
  <si>
    <t>JOSÉ LUIS SALINAS ALMANZA</t>
  </si>
  <si>
    <t>SALVADOR MARTINEZ MORENO</t>
  </si>
  <si>
    <t>SANDRA LUZ JAIME CRESPO</t>
  </si>
  <si>
    <t>PEDRO DURAN TELLEZ</t>
  </si>
  <si>
    <t>SERGIO MUNGUIA VILLASEÑOR</t>
  </si>
  <si>
    <t>JORGE IBARROLA ESTRADA</t>
  </si>
  <si>
    <t>SERGIO BEJARANO ROJAS</t>
  </si>
  <si>
    <t>DAVID ROSALES PADILLA</t>
  </si>
  <si>
    <t>MIGUEL ANGEL RUIZ PEREZ</t>
  </si>
  <si>
    <t>ERIK SALVADOR RAMIREZ MAGAÑA</t>
  </si>
  <si>
    <t>MANUEL MEJIA LEÓN</t>
  </si>
  <si>
    <t>FERNANDO ALONSO ARREOLA</t>
  </si>
  <si>
    <t>JUAN CARLOS MORALES ESTRADA</t>
  </si>
  <si>
    <t>JOSÉ MARTÍN PIÑA ALCANTAR</t>
  </si>
  <si>
    <t>JUVENAL MORALES ESPINO</t>
  </si>
  <si>
    <t>ENRIQUE RIVERA ZAVALA</t>
  </si>
  <si>
    <t>EDWIN ROBERTO RAYA HERNÁNDEZ</t>
  </si>
  <si>
    <t>JULIO CÉSAR RAMÍREZ VALADÉZ</t>
  </si>
  <si>
    <t>MAURO CHÁVEZ NÚÑEZ</t>
  </si>
  <si>
    <t>MARIO HERNÁNDEZ PIÑÓN</t>
  </si>
  <si>
    <t>JOSÉ EDIEL BUCIO GUILLEN</t>
  </si>
  <si>
    <t>CARLOS LEÓN ROSAS</t>
  </si>
  <si>
    <t>JAVIER ABURTO QUEROL</t>
  </si>
  <si>
    <t>GREGORIO MARTÍNEZ FUERTE</t>
  </si>
  <si>
    <t>JOSÉ ANTONIO PACHECO GÓMEZ</t>
  </si>
  <si>
    <t>LUIS ALBERTO ARREDONDO RODRIGUEZ</t>
  </si>
  <si>
    <t>GABRIEL CONTRERAS RANGEL</t>
  </si>
  <si>
    <t>ARMANDO JAIMES PEREZ</t>
  </si>
  <si>
    <t>MARCOS ALEJANDRO PASAYE FLORES</t>
  </si>
  <si>
    <t>FLORENCIO ANGUIANO LOPEZ</t>
  </si>
  <si>
    <t>VICTOR MARTINEZ VILLA</t>
  </si>
  <si>
    <t>RAFAEL MORENO ARRIAGA</t>
  </si>
  <si>
    <t>DOMINGO CAMPOS CAMPOS</t>
  </si>
  <si>
    <t>ELVIS RAMIRO CANTERO HERNÁNDEZ</t>
  </si>
  <si>
    <t>ROCÍO HERNÁNDEZ GODÍNEZ</t>
  </si>
  <si>
    <t>CONSTANCIO LÓPEZ SILVA</t>
  </si>
  <si>
    <t>JOSÉ LUIS MIGUELES GODÍNEZ</t>
  </si>
  <si>
    <t>FERNANDO CORREA MARTÍNEZ</t>
  </si>
  <si>
    <t>GILBERTO GARCÍA ÁLVAREZ</t>
  </si>
  <si>
    <t>IDELFONSO FRASCO BUCIO</t>
  </si>
  <si>
    <t>HUMBERTO GARDEA SAUCEDO</t>
  </si>
  <si>
    <t>JULIÁN VILLICAÑA GONZÁLEZ</t>
  </si>
  <si>
    <t>ANTONIO SIERRA DELGADO</t>
  </si>
  <si>
    <t>JOSÉ LUIS PINTOR</t>
  </si>
  <si>
    <t>OMAR GUADALUPE ALFARO MANJARREZ</t>
  </si>
  <si>
    <t>JOSÉ FRANCISCO MONTAÑO DURÁN</t>
  </si>
  <si>
    <t>FRANCISCO JAVIER CONTRERAS REBOLLO</t>
  </si>
  <si>
    <t>RAYMUNDO CORNEJO GÓMEZ</t>
  </si>
  <si>
    <t>JOSÉ IGNACIO SOLORIO PÉREZ</t>
  </si>
  <si>
    <t>RAFAEL ANTONIO GUTIÉRREZ SÁNCHEZ</t>
  </si>
  <si>
    <t>ATANASIO MARTÍNEZ MENDOZA</t>
  </si>
  <si>
    <t>MARIO GONZALEZ HUERTA</t>
  </si>
  <si>
    <t>RAMÓN VÁZQUEZ LANDÍN</t>
  </si>
  <si>
    <t>MANUEL DE JESÚS RODRÍGUEZ MARTÍNEZ</t>
  </si>
  <si>
    <t>CLAUDIO HERNÁNDEZ PIÑÓN</t>
  </si>
  <si>
    <t>FILEMÓN BUCIO JURADO</t>
  </si>
  <si>
    <t>JAVIER AGUILERA LEMUS</t>
  </si>
  <si>
    <t>JORGE FRANCISCO GONZÁLEZ CARMONA</t>
  </si>
  <si>
    <t>JOEL ACOSTA LUNA</t>
  </si>
  <si>
    <t>ENRIQUE ARCADIO HERNÁNDEZ CHÁVEZ</t>
  </si>
  <si>
    <t>ESTEBAN ALCANTAR HEREDIA</t>
  </si>
  <si>
    <t>ALEJANDRO SORIA VIEYRA</t>
  </si>
  <si>
    <t>ENRIQUE MENDOZA LEMUS</t>
  </si>
  <si>
    <t>MARGARITO VILCHIS MARTÍNEZ</t>
  </si>
  <si>
    <t>JOSÉ ANTONIO DÍAZ CONTRERAS</t>
  </si>
  <si>
    <t>JOSÉ GARCÍA CORTÉS</t>
  </si>
  <si>
    <t>MARTINIANO OROZCO BECERRA</t>
  </si>
  <si>
    <t>G</t>
  </si>
  <si>
    <t>001</t>
  </si>
  <si>
    <t>002</t>
  </si>
  <si>
    <t>003</t>
  </si>
  <si>
    <t>004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</si>
  <si>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</si>
  <si>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</si>
  <si>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</si>
  <si>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</si>
  <si>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</si>
  <si>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</si>
  <si>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</si>
  <si>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</si>
  <si>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</si>
  <si>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</si>
  <si>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</si>
  <si>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</si>
  <si>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</si>
  <si>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</si>
  <si>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</si>
  <si>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</si>
  <si>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</si>
  <si>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</si>
  <si>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</si>
  <si>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</si>
  <si>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</si>
  <si>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</si>
  <si>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</si>
  <si>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</si>
  <si>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</si>
  <si>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</si>
  <si>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</si>
  <si>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</si>
  <si>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</si>
  <si>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</si>
  <si>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</si>
  <si>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</si>
  <si>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</si>
  <si>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</si>
  <si>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</si>
  <si>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</si>
  <si>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</si>
  <si>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</si>
  <si>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</si>
  <si>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</si>
  <si>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</si>
  <si>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</si>
  <si>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</si>
  <si>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</si>
  <si>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</si>
  <si>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</si>
  <si>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</si>
  <si>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</si>
  <si>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</si>
  <si>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</si>
  <si>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</si>
  <si>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</si>
  <si>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</si>
  <si>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</si>
  <si>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</si>
  <si>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</si>
  <si>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</si>
  <si>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</si>
  <si>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</si>
  <si>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</si>
  <si>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</si>
  <si>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</si>
  <si>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</si>
  <si>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</si>
  <si>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</si>
  <si>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</si>
  <si>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</si>
  <si>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</si>
  <si>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</si>
  <si>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</si>
  <si>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</si>
  <si>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</si>
  <si>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</si>
  <si>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</si>
  <si>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</si>
  <si>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</si>
  <si>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</si>
  <si>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</si>
  <si>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</si>
  <si>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</si>
  <si>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</si>
  <si>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</si>
  <si>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</si>
  <si>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</si>
  <si>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</si>
  <si>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</si>
  <si>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</si>
  <si>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</si>
  <si>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</si>
  <si>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</si>
  <si>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</si>
  <si>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</si>
  <si>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G-001</t>
  </si>
  <si>
    <t>G-002</t>
  </si>
  <si>
    <t>G-003</t>
  </si>
  <si>
    <t>G-004</t>
  </si>
  <si>
    <t>G-006</t>
  </si>
  <si>
    <t>G-007</t>
  </si>
  <si>
    <t>G-008</t>
  </si>
  <si>
    <t>G-009</t>
  </si>
  <si>
    <t>G-010</t>
  </si>
  <si>
    <t>G-011</t>
  </si>
  <si>
    <t>G-012</t>
  </si>
  <si>
    <t>G-013</t>
  </si>
  <si>
    <t>G-014</t>
  </si>
  <si>
    <t>G-015</t>
  </si>
  <si>
    <t>G-016</t>
  </si>
  <si>
    <t>G-017</t>
  </si>
  <si>
    <t>G-018</t>
  </si>
  <si>
    <t>G-019</t>
  </si>
  <si>
    <t>G-020</t>
  </si>
  <si>
    <t>G-021</t>
  </si>
  <si>
    <t>G-022</t>
  </si>
  <si>
    <t>G-023</t>
  </si>
  <si>
    <t>G-024</t>
  </si>
  <si>
    <t>G-025</t>
  </si>
  <si>
    <t>G-026</t>
  </si>
  <si>
    <t>G-027</t>
  </si>
  <si>
    <t>G-028</t>
  </si>
  <si>
    <t>G-029</t>
  </si>
  <si>
    <t>G-030</t>
  </si>
  <si>
    <t>G-031</t>
  </si>
  <si>
    <t>G-032</t>
  </si>
  <si>
    <t>G-033</t>
  </si>
  <si>
    <t>G-034</t>
  </si>
  <si>
    <t>G-035</t>
  </si>
  <si>
    <t>G-036</t>
  </si>
  <si>
    <t>G-037</t>
  </si>
  <si>
    <t>G-038</t>
  </si>
  <si>
    <t>G-039</t>
  </si>
  <si>
    <t>G-040</t>
  </si>
  <si>
    <t>G-041</t>
  </si>
  <si>
    <t>G-042</t>
  </si>
  <si>
    <t>G-043</t>
  </si>
  <si>
    <t>G-044</t>
  </si>
  <si>
    <t>G-045</t>
  </si>
  <si>
    <t>G-046</t>
  </si>
  <si>
    <t>G-047</t>
  </si>
  <si>
    <t>G-048</t>
  </si>
  <si>
    <t>G-049</t>
  </si>
  <si>
    <t>G-050</t>
  </si>
  <si>
    <t>G-051</t>
  </si>
  <si>
    <t>G-052</t>
  </si>
  <si>
    <t>G-053</t>
  </si>
  <si>
    <t>G-054</t>
  </si>
  <si>
    <t>G-055</t>
  </si>
  <si>
    <t>G-056</t>
  </si>
  <si>
    <t>G-057</t>
  </si>
  <si>
    <t>G-058</t>
  </si>
  <si>
    <t>G-059</t>
  </si>
  <si>
    <t>G-060</t>
  </si>
  <si>
    <t>G-061</t>
  </si>
  <si>
    <t>G-062</t>
  </si>
  <si>
    <t>G-063</t>
  </si>
  <si>
    <t>G-064</t>
  </si>
  <si>
    <t>G-065</t>
  </si>
  <si>
    <t>G-066</t>
  </si>
  <si>
    <t>G-067</t>
  </si>
  <si>
    <t>G-068</t>
  </si>
  <si>
    <t>G-069</t>
  </si>
  <si>
    <t>G-070</t>
  </si>
  <si>
    <t>G-071</t>
  </si>
  <si>
    <t>G-072</t>
  </si>
  <si>
    <t>G-073</t>
  </si>
  <si>
    <t>G-074</t>
  </si>
  <si>
    <t>G-075</t>
  </si>
  <si>
    <t>G-076</t>
  </si>
  <si>
    <t>G-077</t>
  </si>
  <si>
    <t>G-078</t>
  </si>
  <si>
    <t>G-079</t>
  </si>
  <si>
    <t>G-080</t>
  </si>
  <si>
    <t>G-081</t>
  </si>
  <si>
    <t>G-082</t>
  </si>
  <si>
    <t>G-083</t>
  </si>
  <si>
    <t>G-084</t>
  </si>
  <si>
    <t>G-085</t>
  </si>
  <si>
    <t>G-086</t>
  </si>
  <si>
    <t>G-087</t>
  </si>
  <si>
    <t>G-088</t>
  </si>
  <si>
    <t>G-089</t>
  </si>
  <si>
    <t>G-090</t>
  </si>
  <si>
    <t>G-091</t>
  </si>
  <si>
    <t>G-092</t>
  </si>
  <si>
    <t>G-093</t>
  </si>
  <si>
    <t>G-094</t>
  </si>
  <si>
    <t>G-095</t>
  </si>
  <si>
    <t>G-096</t>
  </si>
  <si>
    <t>G-097</t>
  </si>
  <si>
    <t>GASECO</t>
  </si>
  <si>
    <t>G-005</t>
  </si>
  <si>
    <t>G-098</t>
  </si>
  <si>
    <t>G-099</t>
  </si>
  <si>
    <t>G-100</t>
  </si>
  <si>
    <t>G-101</t>
  </si>
  <si>
    <t>G-102</t>
  </si>
  <si>
    <t>G-103</t>
  </si>
  <si>
    <t>G-104</t>
  </si>
  <si>
    <t>G-105</t>
  </si>
  <si>
    <t>G-106</t>
  </si>
  <si>
    <t>G-107</t>
  </si>
  <si>
    <t>G-108</t>
  </si>
  <si>
    <t>G-109</t>
  </si>
  <si>
    <t>G-110</t>
  </si>
  <si>
    <t>G-111</t>
  </si>
  <si>
    <t>G-112</t>
  </si>
  <si>
    <t>G-113</t>
  </si>
  <si>
    <t>G-114</t>
  </si>
  <si>
    <t>G-115</t>
  </si>
  <si>
    <t>G-116</t>
  </si>
  <si>
    <t>G-117</t>
  </si>
  <si>
    <t>G-118</t>
  </si>
  <si>
    <t>G-119</t>
  </si>
  <si>
    <t>G-120</t>
  </si>
  <si>
    <t>G-121</t>
  </si>
  <si>
    <t>G-122</t>
  </si>
  <si>
    <t>G-123</t>
  </si>
  <si>
    <t>G-124</t>
  </si>
  <si>
    <t>G-125</t>
  </si>
  <si>
    <t>G-126</t>
  </si>
  <si>
    <t>G-127</t>
  </si>
  <si>
    <t>G-128</t>
  </si>
  <si>
    <t>G-129</t>
  </si>
  <si>
    <t>G-130</t>
  </si>
  <si>
    <t>G-131</t>
  </si>
  <si>
    <t>G-132</t>
  </si>
  <si>
    <t>G-133</t>
  </si>
  <si>
    <t>G-134</t>
  </si>
  <si>
    <t>G-135</t>
  </si>
  <si>
    <t>G-136</t>
  </si>
  <si>
    <t>G-137</t>
  </si>
  <si>
    <t>G-138</t>
  </si>
  <si>
    <t>G-139</t>
  </si>
  <si>
    <t>G-140</t>
  </si>
  <si>
    <t>G-141</t>
  </si>
  <si>
    <t>G-142</t>
  </si>
  <si>
    <t>G-143</t>
  </si>
  <si>
    <t>G-144</t>
  </si>
  <si>
    <t>G-145</t>
  </si>
  <si>
    <t>G-146</t>
  </si>
  <si>
    <t>G-147</t>
  </si>
  <si>
    <t>G-148</t>
  </si>
  <si>
    <t>G-149</t>
  </si>
  <si>
    <t>G-150</t>
  </si>
  <si>
    <t>G-151</t>
  </si>
  <si>
    <t>G-152</t>
  </si>
  <si>
    <t>G-153</t>
  </si>
  <si>
    <t>G-154</t>
  </si>
  <si>
    <t>G-155</t>
  </si>
  <si>
    <t>G-156</t>
  </si>
  <si>
    <t>G-157</t>
  </si>
  <si>
    <t>G-158</t>
  </si>
  <si>
    <t>G-159</t>
  </si>
  <si>
    <t>G-160</t>
  </si>
  <si>
    <t>G-161</t>
  </si>
  <si>
    <t>G-162</t>
  </si>
  <si>
    <t>G-163</t>
  </si>
  <si>
    <t>G-164</t>
  </si>
  <si>
    <t>G-165</t>
  </si>
  <si>
    <t>G-166</t>
  </si>
  <si>
    <t>G-167</t>
  </si>
  <si>
    <t>G-168</t>
  </si>
  <si>
    <t>G-169</t>
  </si>
  <si>
    <t>G-170</t>
  </si>
  <si>
    <t>G-171</t>
  </si>
  <si>
    <t>G-172</t>
  </si>
  <si>
    <t>G-173</t>
  </si>
  <si>
    <t>G-174</t>
  </si>
  <si>
    <t>G-175</t>
  </si>
  <si>
    <t>G-176</t>
  </si>
  <si>
    <t>G-177</t>
  </si>
  <si>
    <t>G-178</t>
  </si>
  <si>
    <t>G-179</t>
  </si>
  <si>
    <t>G-180</t>
  </si>
  <si>
    <t>G-181</t>
  </si>
  <si>
    <t>G-182</t>
  </si>
  <si>
    <t>G-183</t>
  </si>
  <si>
    <t>G-184</t>
  </si>
  <si>
    <t>G-185</t>
  </si>
  <si>
    <t>G-186</t>
  </si>
  <si>
    <t>G-187</t>
  </si>
  <si>
    <t>G-188</t>
  </si>
  <si>
    <t>G-189</t>
  </si>
  <si>
    <t>G-190</t>
  </si>
  <si>
    <t>G-191</t>
  </si>
  <si>
    <t>G-192</t>
  </si>
  <si>
    <t>G-193</t>
  </si>
  <si>
    <t>G-194</t>
  </si>
  <si>
    <t>G-195</t>
  </si>
  <si>
    <t>G-196</t>
  </si>
  <si>
    <t>G-197</t>
  </si>
  <si>
    <t>G-198</t>
  </si>
  <si>
    <t>G-199</t>
  </si>
  <si>
    <t>G-200</t>
  </si>
  <si>
    <t>ILICH ESPINOZA</t>
  </si>
  <si>
    <t>JOSE MANUEL CRUZ HOYOS</t>
  </si>
  <si>
    <t>AMZN</t>
  </si>
  <si>
    <t>LEASEBACK</t>
  </si>
  <si>
    <t>CR</t>
  </si>
  <si>
    <t>LA TAM</t>
  </si>
  <si>
    <t>activo</t>
  </si>
  <si>
    <t>REPRESENTACIONES COMERCIALES RAJ S. De R.L. DE C.V.</t>
  </si>
  <si>
    <t>BANCAS</t>
  </si>
  <si>
    <t>OTROS</t>
  </si>
  <si>
    <t>CONVERSION</t>
  </si>
  <si>
    <t>TOTAL</t>
  </si>
  <si>
    <t>ROLLING CAR CARPIO S.A. DE C.V.</t>
  </si>
  <si>
    <t>098</t>
  </si>
  <si>
    <t>099</t>
  </si>
  <si>
    <t>100</t>
  </si>
  <si>
    <t>101</t>
  </si>
  <si>
    <t>102</t>
  </si>
  <si>
    <t>ALFONSO VALADEZ MEZA</t>
  </si>
  <si>
    <t>GILBERTO OMAR HERNANDEZ RIVAS</t>
  </si>
  <si>
    <t>Jorgemaldonado343@hotmail.com</t>
  </si>
  <si>
    <t>juanemilio.ducombs@gmail.com</t>
  </si>
  <si>
    <t>vengatureino76@gmail.com</t>
  </si>
  <si>
    <t>OSCAR DANIEL CAMARGO PEREZ</t>
  </si>
  <si>
    <t>MG ACABADOS</t>
  </si>
  <si>
    <t>AULAS AMIGAS</t>
  </si>
  <si>
    <t>Tipo de Crédito</t>
  </si>
  <si>
    <t>Nombre del Acreeditado</t>
  </si>
  <si>
    <t>ARR, CS, FAC, AMZN, GE, ARRG, ARRU</t>
  </si>
  <si>
    <t>Fecha de Depósito</t>
  </si>
  <si>
    <t>Monto del depósto</t>
  </si>
  <si>
    <t>Qué paso?</t>
  </si>
  <si>
    <t xml:space="preserve">DISP, entrega coche, etc. </t>
  </si>
  <si>
    <t>Diego Carus</t>
  </si>
  <si>
    <t>A</t>
  </si>
  <si>
    <t>U</t>
  </si>
  <si>
    <t>ROGELIO AGUILERA MARTÍNEZ</t>
  </si>
  <si>
    <t>RICARDO MARTÍNEZ VARGAS</t>
  </si>
  <si>
    <t>ROBERTO GUTIÉRREZ MARÍN</t>
  </si>
  <si>
    <t>MARÍA DE LA LUZ LÓPEZ PIÑÓN</t>
  </si>
  <si>
    <t>ESTER MEJÍA DUEÑAZ</t>
  </si>
  <si>
    <t>JESÚS LÓPEZ SÁNCHEZ</t>
  </si>
  <si>
    <t>ANDRÉS TENA MUÑOZ</t>
  </si>
  <si>
    <t>JOSÉ RUBÉN GUTIÉRREZ RAMÍREZ</t>
  </si>
  <si>
    <t>MIGUEL ÁNGEL OLVERA LÓPEZ</t>
  </si>
  <si>
    <t>JOSÉ ARTURO MÉNDEZ CALDERÓN</t>
  </si>
  <si>
    <t>FIDEL CRISTHIAN ARREGUÍN PÉREZ</t>
  </si>
  <si>
    <t>HECTOR FLORES RODRÍGUEZ</t>
  </si>
  <si>
    <t>MARCO ANTONIO PÉREZ SÁNCHEZ</t>
  </si>
  <si>
    <t>JOSÉ MATA MEZA</t>
  </si>
  <si>
    <t>RAMÓN GONZÁLEZ CALDERÓN</t>
  </si>
  <si>
    <t>MARIANO CORTÉS PÉREZ</t>
  </si>
  <si>
    <t>HUMBERTO MOISÉS SARABIA COMPEAN</t>
  </si>
  <si>
    <t>JUAN HUMBERTO SARABIA CHÁVEZ</t>
  </si>
  <si>
    <t>ADRIÁN MORENO ARRIAGA</t>
  </si>
  <si>
    <t>MARÍA ELENA HUERTA GUERRERO</t>
  </si>
  <si>
    <t>JOSÉ RAÚL MARTÍNEZ PÉREZ</t>
  </si>
  <si>
    <t>ARTURO MEJÍA ORTÍZ</t>
  </si>
  <si>
    <t>ERASTO PADILLA MARTÍNEZ</t>
  </si>
  <si>
    <t>JUAN SALVADOR PÉREZ ORTEGA</t>
  </si>
  <si>
    <t>JUAN OMAR AGUILAR CABALLERO</t>
  </si>
  <si>
    <t>ANTONIO AGUILERA RAMÍREZ</t>
  </si>
  <si>
    <t>JOSÉ LEONEL LUNA GARCÍA</t>
  </si>
  <si>
    <t>FERNANDO JAIR JAIMES ESTRADA</t>
  </si>
  <si>
    <t>JUAN CARLOS CISNEROS PÉREZ</t>
  </si>
  <si>
    <t>PEDRO SÁNCHEZ LEÓN</t>
  </si>
  <si>
    <t>TRINIDAD LEOPOLDO ROJAS YEPEZ</t>
  </si>
  <si>
    <t>LEONARDO PALLARES HERREJÓN</t>
  </si>
  <si>
    <t>ERNESTO PESQUERA NAVA</t>
  </si>
  <si>
    <t>JOSÉ ROBERTO FLORES SANTA CRUZ</t>
  </si>
  <si>
    <t>EFRAÍN CÓRDOVA HEREDIA</t>
  </si>
  <si>
    <t>AGNI SADID RAMÍREZ BENÍTEZ</t>
  </si>
  <si>
    <t>JESÚS GUERRERO CHAGOLLA</t>
  </si>
  <si>
    <t>GERARDO HUGO GAITÁN MALDONADO</t>
  </si>
  <si>
    <t>FERNANDO JAIMES TREVIÑO</t>
  </si>
  <si>
    <t>JUAN AVILES DURÁN</t>
  </si>
  <si>
    <t>JOSÉ ALFONSO MORALES CORNEJO</t>
  </si>
  <si>
    <t>SALVADOR GONZÁLEZ CALDERÓN</t>
  </si>
  <si>
    <t>MARTÍN LEONEL ZAVALA VILLASEÑOR</t>
  </si>
  <si>
    <t>JOSÉ MARTINIANO RANGEL CISNERNOS</t>
  </si>
  <si>
    <t>JOEL PULIDO ARREOLA</t>
  </si>
  <si>
    <t>SERGIO CUELLAR RUIZ</t>
  </si>
  <si>
    <t>FELIPE ANGUIANO CORONA</t>
  </si>
  <si>
    <t>LETICIA JOSEFINA RAMÍREZ PONCE DE LEÓN</t>
  </si>
  <si>
    <t>CLEMENTE AREVALO HUERTA</t>
  </si>
  <si>
    <t>FERNANDO CALDERÓN CALDERÓN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</si>
  <si>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</si>
  <si>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</si>
  <si>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</si>
  <si>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</si>
  <si>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</si>
  <si>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</si>
  <si>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</si>
  <si>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</si>
  <si>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</si>
  <si>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</si>
  <si>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</si>
  <si>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</si>
  <si>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</si>
  <si>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</si>
  <si>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</si>
  <si>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</si>
  <si>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</si>
  <si>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</si>
  <si>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</si>
  <si>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</si>
  <si>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</si>
  <si>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</si>
  <si>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</si>
  <si>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</si>
  <si>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</si>
  <si>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</si>
  <si>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</si>
  <si>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</si>
  <si>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</si>
  <si>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</si>
  <si>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</si>
  <si>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</si>
  <si>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</si>
  <si>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</si>
  <si>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</si>
  <si>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</si>
  <si>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</si>
  <si>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</si>
  <si>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</si>
  <si>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G-010-B</t>
  </si>
  <si>
    <t>GE</t>
  </si>
  <si>
    <t>HILDA CEBALLOS MONTES</t>
  </si>
  <si>
    <t>CARLOS JAVIER GUTIERREZ MONTEMAYOR</t>
  </si>
  <si>
    <t>CORPORATIVO IDEOS S DE RL DE CV</t>
  </si>
  <si>
    <t>GRUPO CELMI (DANIEL ARTURO VIZCAINO)</t>
  </si>
  <si>
    <t>ROGELIO RAMÍREZ VALADÉZ</t>
  </si>
  <si>
    <t>ARR-G</t>
  </si>
  <si>
    <t>LUIS ALBERTO HERNANDEZ MALDONADO</t>
  </si>
  <si>
    <t>HECTOR DIAZ</t>
  </si>
  <si>
    <t>NANCY LARA RAMIREZ</t>
  </si>
  <si>
    <t>LARN9504085K3</t>
  </si>
  <si>
    <t>GLADYS YUVININI FLORES DOMINGUEZ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</si>
  <si>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</si>
  <si>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</si>
  <si>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</si>
  <si>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</si>
  <si>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</si>
  <si>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</si>
  <si>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</si>
  <si>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</si>
  <si>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</si>
  <si>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</si>
  <si>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MARGARITO GONZÁLEZ ALVARADO</t>
  </si>
  <si>
    <t>GABRIEL SIXTOS GARCÍA</t>
  </si>
  <si>
    <t>GABRIEL SIXTOS GONZÁLEZ</t>
  </si>
  <si>
    <t>ESEQUIEL GARCÍA CISNEROS</t>
  </si>
  <si>
    <t>VICTOR MANUEL AMBRIZ MARINES</t>
  </si>
  <si>
    <t>ANTONIO GONZÁLEZ GONZÁLEZ</t>
  </si>
  <si>
    <t>EDUARDO TAPIA MASCOTE</t>
  </si>
  <si>
    <t>ISRAEL VILLASEÑOR CASTRO</t>
  </si>
  <si>
    <t>RUBEN AYALA OCHOA</t>
  </si>
  <si>
    <t>SALVADOR RANGEL CORTÉS</t>
  </si>
  <si>
    <t>Fecha de firma de CONTRATO</t>
  </si>
  <si>
    <t>Activo / Inactivo / Consumido</t>
  </si>
  <si>
    <t>Activo</t>
  </si>
  <si>
    <t>Inactivo</t>
  </si>
  <si>
    <t>CONSUMIDO</t>
  </si>
  <si>
    <t>sin dato gaseco</t>
  </si>
  <si>
    <t>ARRG</t>
  </si>
  <si>
    <t>005</t>
  </si>
  <si>
    <t>JUAN FRANCISCO MARTINEZ CALDERON</t>
  </si>
  <si>
    <t>CESAR CORTES RANGEL</t>
  </si>
  <si>
    <t>ARRG-005</t>
  </si>
  <si>
    <t>EFRAIN CORDOVA HEREDIA</t>
  </si>
  <si>
    <t>MARIA EFIGENIA RUIZ ARREDONDO</t>
  </si>
  <si>
    <t>ARRG-001</t>
  </si>
  <si>
    <t>ARRG-006</t>
  </si>
  <si>
    <t>ARRG-002</t>
  </si>
  <si>
    <t>ARRG-003</t>
  </si>
  <si>
    <t>ARRG-004</t>
  </si>
  <si>
    <t>ARRG-007</t>
  </si>
  <si>
    <t>ARRG-008</t>
  </si>
  <si>
    <t>ARRG-009</t>
  </si>
  <si>
    <t>ARRG-010</t>
  </si>
  <si>
    <t>ARRG-011</t>
  </si>
  <si>
    <t>ARRG-012</t>
  </si>
  <si>
    <t>ARRG-013</t>
  </si>
  <si>
    <t>ARRG-014</t>
  </si>
  <si>
    <t>ARRG-015</t>
  </si>
  <si>
    <t>ARRG-016</t>
  </si>
  <si>
    <t>ARRG-017</t>
  </si>
  <si>
    <t>ARRG-018</t>
  </si>
  <si>
    <t>ARRG-019</t>
  </si>
  <si>
    <t>ARRG-020</t>
  </si>
  <si>
    <t>ARRG-021</t>
  </si>
  <si>
    <t>ARRG-022</t>
  </si>
  <si>
    <t>ARRG-023</t>
  </si>
  <si>
    <t>ARRG-024</t>
  </si>
  <si>
    <t>ARRG-025</t>
  </si>
  <si>
    <t>ARRG-026</t>
  </si>
  <si>
    <t>ARRG-027</t>
  </si>
  <si>
    <t>ARRG-028</t>
  </si>
  <si>
    <t>ARRG-029</t>
  </si>
  <si>
    <t>ARRG-030</t>
  </si>
  <si>
    <t>ARRG-031</t>
  </si>
  <si>
    <t>ARRG-032</t>
  </si>
  <si>
    <t>ARRG-033</t>
  </si>
  <si>
    <t>ARRG-034</t>
  </si>
  <si>
    <t>ARRG-035</t>
  </si>
  <si>
    <t>ARRG-036</t>
  </si>
  <si>
    <t>ARRG-037</t>
  </si>
  <si>
    <t>ARRG-038</t>
  </si>
  <si>
    <t>ARRG-039</t>
  </si>
  <si>
    <t>ARRG-040</t>
  </si>
  <si>
    <t>ARRG-041</t>
  </si>
  <si>
    <t>ARRG-042</t>
  </si>
  <si>
    <t>ARRG-043</t>
  </si>
  <si>
    <t>ARRG-044</t>
  </si>
  <si>
    <t>ARRG-045</t>
  </si>
  <si>
    <t>ARRG-046</t>
  </si>
  <si>
    <t>ARRG-047</t>
  </si>
  <si>
    <t>ARRG-048</t>
  </si>
  <si>
    <t>ARRG-049</t>
  </si>
  <si>
    <t>ARRG-050</t>
  </si>
  <si>
    <t>ARRG-051</t>
  </si>
  <si>
    <t>ARRG-052</t>
  </si>
  <si>
    <t>ARRG-053</t>
  </si>
  <si>
    <t>ARRG-054</t>
  </si>
  <si>
    <t>ARRG-055</t>
  </si>
  <si>
    <t>ARRG-056</t>
  </si>
  <si>
    <t>ARRG-057</t>
  </si>
  <si>
    <t>ARRG-058</t>
  </si>
  <si>
    <t>ARRG-059</t>
  </si>
  <si>
    <t>ARRG-060</t>
  </si>
  <si>
    <t>ARRG-061</t>
  </si>
  <si>
    <t>ARRG-062</t>
  </si>
  <si>
    <t>ARRG-063</t>
  </si>
  <si>
    <t>ARRG-064</t>
  </si>
  <si>
    <t>ARRG-065</t>
  </si>
  <si>
    <t>ARRG-066</t>
  </si>
  <si>
    <t>ARRG-067</t>
  </si>
  <si>
    <t>ARRG-068</t>
  </si>
  <si>
    <t>ARRG-069</t>
  </si>
  <si>
    <t>ARRG-070</t>
  </si>
  <si>
    <t>ARRG-071</t>
  </si>
  <si>
    <t>ARRG-072</t>
  </si>
  <si>
    <t>ARRG-073</t>
  </si>
  <si>
    <t>ARRG-074</t>
  </si>
  <si>
    <t>ARRG-075</t>
  </si>
  <si>
    <t>ARRG-076</t>
  </si>
  <si>
    <t>ARRG-077</t>
  </si>
  <si>
    <t>ARRG-078</t>
  </si>
  <si>
    <t>ARRG-079</t>
  </si>
  <si>
    <t>ARRG-080</t>
  </si>
  <si>
    <t>ARRG-081</t>
  </si>
  <si>
    <t>ARRG-082</t>
  </si>
  <si>
    <t>ARRG-083</t>
  </si>
  <si>
    <t>ARRG-084</t>
  </si>
  <si>
    <t>ARRG-085</t>
  </si>
  <si>
    <t>ARRG-086</t>
  </si>
  <si>
    <t>ARRG-087</t>
  </si>
  <si>
    <t>ARRG-088</t>
  </si>
  <si>
    <t>ARRG-089</t>
  </si>
  <si>
    <t>ARRG-090</t>
  </si>
  <si>
    <t>ARRG-091</t>
  </si>
  <si>
    <t>ARRG-092</t>
  </si>
  <si>
    <t>ARRG-093</t>
  </si>
  <si>
    <t>ARRG-094</t>
  </si>
  <si>
    <t>ARRG-095</t>
  </si>
  <si>
    <t>ARRG-096</t>
  </si>
  <si>
    <t>ARRG-097</t>
  </si>
  <si>
    <t>ARRG-098</t>
  </si>
  <si>
    <t>ARRG-099</t>
  </si>
  <si>
    <t>ARRG-100</t>
  </si>
  <si>
    <t>ARRG-101</t>
  </si>
  <si>
    <t>ARRG-102</t>
  </si>
  <si>
    <t>ARRG-103</t>
  </si>
  <si>
    <t>ARRG-104</t>
  </si>
  <si>
    <t>ARRG-105</t>
  </si>
  <si>
    <t>ARRG-106</t>
  </si>
  <si>
    <t>ARRG-107</t>
  </si>
  <si>
    <t>ARRG-108</t>
  </si>
  <si>
    <t>ARRG-109</t>
  </si>
  <si>
    <t>ARRG-110</t>
  </si>
  <si>
    <t>ARRG-111</t>
  </si>
  <si>
    <t>ARRG-112</t>
  </si>
  <si>
    <t>ARRG-113</t>
  </si>
  <si>
    <t>ARRG-114</t>
  </si>
  <si>
    <t>ARRG-115</t>
  </si>
  <si>
    <t>ARRG-116</t>
  </si>
  <si>
    <t>ARRG-117</t>
  </si>
  <si>
    <t>ARRG-118</t>
  </si>
  <si>
    <t>ARRG-119</t>
  </si>
  <si>
    <t>ARRG-120</t>
  </si>
  <si>
    <t>ARRG-121</t>
  </si>
  <si>
    <t>ARRG-122</t>
  </si>
  <si>
    <t>ARRG-123</t>
  </si>
  <si>
    <t>ARRG-124</t>
  </si>
  <si>
    <t>ARRG-125</t>
  </si>
  <si>
    <t>ARRG-126</t>
  </si>
  <si>
    <t>ARRG-127</t>
  </si>
  <si>
    <t>ARRG-128</t>
  </si>
  <si>
    <t>ARRG-129</t>
  </si>
  <si>
    <t>ARRG-130</t>
  </si>
  <si>
    <t>ARRG-131</t>
  </si>
  <si>
    <t>ARRG-132</t>
  </si>
  <si>
    <t>ARRG-133</t>
  </si>
  <si>
    <t>ARRG-134</t>
  </si>
  <si>
    <t>ARRG-135</t>
  </si>
  <si>
    <t>ARRG-136</t>
  </si>
  <si>
    <t>ARRG-137</t>
  </si>
  <si>
    <t>ARRG-138</t>
  </si>
  <si>
    <t>ARRG-139</t>
  </si>
  <si>
    <t>ARRG-140</t>
  </si>
  <si>
    <t>ARRG-141</t>
  </si>
  <si>
    <t>ARRG-142</t>
  </si>
  <si>
    <t>ARRG-143</t>
  </si>
  <si>
    <t>ARRG-144</t>
  </si>
  <si>
    <t>ARRG-145</t>
  </si>
  <si>
    <t>ARRG-146</t>
  </si>
  <si>
    <t>ARRG-147</t>
  </si>
  <si>
    <t>ARRG-148</t>
  </si>
  <si>
    <t>ARRG-149</t>
  </si>
  <si>
    <t>ARRG-150</t>
  </si>
  <si>
    <t>ARRG-151</t>
  </si>
  <si>
    <t>ARRG-152</t>
  </si>
  <si>
    <t>ARRG-153</t>
  </si>
  <si>
    <t>ARRG-154</t>
  </si>
  <si>
    <t>ARRG-155</t>
  </si>
  <si>
    <t>ARRG-156</t>
  </si>
  <si>
    <t>ARRG-157</t>
  </si>
  <si>
    <t>ARRG-158</t>
  </si>
  <si>
    <t>ARRG-159</t>
  </si>
  <si>
    <t>ARRG-160</t>
  </si>
  <si>
    <t>ARRG-161</t>
  </si>
  <si>
    <t>ARRG-162</t>
  </si>
  <si>
    <t>ARRG-163</t>
  </si>
  <si>
    <t>ARRG-164</t>
  </si>
  <si>
    <t>ARRG-165</t>
  </si>
  <si>
    <t>ARRG-166</t>
  </si>
  <si>
    <t>ARRG-167</t>
  </si>
  <si>
    <t>ARRG-168</t>
  </si>
  <si>
    <t>ARRG-169</t>
  </si>
  <si>
    <t>ARRG-170</t>
  </si>
  <si>
    <t>ARRG-171</t>
  </si>
  <si>
    <t>ARRG-172</t>
  </si>
  <si>
    <t>ARRG-173</t>
  </si>
  <si>
    <t>ARRG-174</t>
  </si>
  <si>
    <t>ARRG-175</t>
  </si>
  <si>
    <t>ARRG-176</t>
  </si>
  <si>
    <t>ARRG-177</t>
  </si>
  <si>
    <t>ARRG-178</t>
  </si>
  <si>
    <t>ARRG-179</t>
  </si>
  <si>
    <t>ARRG-180</t>
  </si>
  <si>
    <t>ARRG-181</t>
  </si>
  <si>
    <t>ARRG-182</t>
  </si>
  <si>
    <t>ARRG-183</t>
  </si>
  <si>
    <t>ARRG-184</t>
  </si>
  <si>
    <t>ARRG-185</t>
  </si>
  <si>
    <t>ARRG-186</t>
  </si>
  <si>
    <t>ARRG-187</t>
  </si>
  <si>
    <t>ARRG-188</t>
  </si>
  <si>
    <t>ARRG-189</t>
  </si>
  <si>
    <t>ARRG-190</t>
  </si>
  <si>
    <t>ARRG-191</t>
  </si>
  <si>
    <t>ARRG-192</t>
  </si>
  <si>
    <t>ARRG-193</t>
  </si>
  <si>
    <t>ARRG-194</t>
  </si>
  <si>
    <t>ARRG-195</t>
  </si>
  <si>
    <t>ARRG-196</t>
  </si>
  <si>
    <t>ARRG-197</t>
  </si>
  <si>
    <t>ARRG-198</t>
  </si>
  <si>
    <t>ARRG-199</t>
  </si>
  <si>
    <t>ARRG-200</t>
  </si>
  <si>
    <t>Hector Saúl Ayala Bucio</t>
  </si>
  <si>
    <t>ENERO 2016</t>
  </si>
  <si>
    <t>FEBRERO 2016</t>
  </si>
  <si>
    <t>MARZO 2016</t>
  </si>
  <si>
    <t>ABRIL 2016</t>
  </si>
  <si>
    <t>MAYO 2016</t>
  </si>
  <si>
    <t>JUNIO 2016</t>
  </si>
  <si>
    <t>JULIO 2016</t>
  </si>
  <si>
    <t>AGOSTO 2016</t>
  </si>
  <si>
    <t>SEPTIEMBRE 2016</t>
  </si>
  <si>
    <t>OCTUBRE 2016</t>
  </si>
  <si>
    <t>NOVIEMBRE 2016</t>
  </si>
  <si>
    <t>DICIEMBRE  2016</t>
  </si>
  <si>
    <t>ENERO 2017</t>
  </si>
  <si>
    <t>FEBRERO 2017</t>
  </si>
  <si>
    <t>MARZO 2017</t>
  </si>
  <si>
    <t>ABRIL 2017</t>
  </si>
  <si>
    <t>MAYO 2017</t>
  </si>
  <si>
    <t>JUNIO 2017</t>
  </si>
  <si>
    <t>JULIO 2017</t>
  </si>
  <si>
    <t>AGOSTO 2017</t>
  </si>
  <si>
    <t>SEPTIEMBRE 2017</t>
  </si>
  <si>
    <t>OCTUBRE 2017</t>
  </si>
  <si>
    <t>NOVIEMBRE 2017</t>
  </si>
  <si>
    <t>DICIEMBRE 2017</t>
  </si>
  <si>
    <t>Mónica Beatriz Grajales Romo</t>
  </si>
  <si>
    <t>fac</t>
  </si>
  <si>
    <t>ANA ROSA CORTES TOLEDO</t>
  </si>
  <si>
    <t>JESÚS CAMPOS CHÁVEZ</t>
  </si>
  <si>
    <t>RAFAEL CERDEÑO RUIZ</t>
  </si>
  <si>
    <t>ALEJANDRO CHÁVEZ NÚÑEZ</t>
  </si>
  <si>
    <t>EDITH OROZCO BARRERA</t>
  </si>
  <si>
    <t>GERARDO ALEMAN LOBATO</t>
  </si>
  <si>
    <t>ANA ISABEL VÁZQUEZ ABARCA</t>
  </si>
  <si>
    <t>ENGANCHE</t>
  </si>
  <si>
    <t>RADIOTAXI LA HUERTA</t>
  </si>
  <si>
    <t>JOSE SCHNAIDER</t>
  </si>
  <si>
    <t>SALTILLO 127</t>
  </si>
  <si>
    <t>ISABEL D&amp;Iacute;AZ</t>
  </si>
  <si>
    <t>REBECA EUGENIA SERRANO SALDA&amp;Ntilde;A</t>
  </si>
  <si>
    <t>JOSE MARTI 53 B</t>
  </si>
  <si>
    <t>CERRADA CONCEPCION BESTEGUI 1361</t>
  </si>
  <si>
    <t>AVENIDA DE LAS FUENTES 430</t>
  </si>
  <si>
    <t>JACKELINE URDIALES MU&amp;Ntilde;OZ</t>
  </si>
  <si>
    <t>PRIVADA CASTILLO LINDSAY 7</t>
  </si>
  <si>
    <t>Atizap&amp;aacute;n de Zaragoza</t>
  </si>
  <si>
    <t>PROLONGACION MELCHOR OCAMPO 282 B</t>
  </si>
  <si>
    <t>CME840327SU4</t>
  </si>
  <si>
    <t>DIEGO C.</t>
  </si>
  <si>
    <t>FONDA PORTE&amp;Ntilde;A</t>
  </si>
  <si>
    <t>BOULEVARD DIAZ ORTIZ Km 3.33 L1</t>
  </si>
  <si>
    <t>NUEVO LEON</t>
  </si>
  <si>
    <t>CALLE TOPACIO MZ -C INT LT 38</t>
  </si>
  <si>
    <t>Joyas de Arag&amp;oacute;n</t>
  </si>
  <si>
    <t>CALLE PARAISO 47 B</t>
  </si>
  <si>
    <t>VICENTE GUERRERO 3B</t>
  </si>
  <si>
    <t>Santa Mar&amp;iacute;a Aztahuacan</t>
  </si>
  <si>
    <t>INGENIO CG S.A. DE C.V.</t>
  </si>
  <si>
    <t>NAPOLES 48 DESP 392</t>
  </si>
  <si>
    <t>CALLE 3 MZ 16</t>
  </si>
  <si>
    <t>garserv_7@hotmail.com</t>
  </si>
  <si>
    <t>CUAUHTEMOC 49</t>
  </si>
  <si>
    <t>CONSTITUCION 77B</t>
  </si>
  <si>
    <t>AV. INSURGENTES 596</t>
  </si>
  <si>
    <t>FUEGO 711</t>
  </si>
  <si>
    <t>CHIHUAHUA 35</t>
  </si>
  <si>
    <t>CERRO DE LA MANO 20</t>
  </si>
  <si>
    <t>1A CERRADA BUENAVISTA 16</t>
  </si>
  <si>
    <t>AV. DE LAS FUENTES 430</t>
  </si>
  <si>
    <t>BRAME COMUNICACI&amp;Oacute;N DIGITAL S.A. DE C.V.</t>
  </si>
  <si>
    <t>INDEPENDENCIA 407</t>
  </si>
  <si>
    <t>SANTA MAR&amp;Iacute;A TOTOLTEPEC</t>
  </si>
  <si>
    <t>AGUSTIN MELGAR 6CM</t>
  </si>
  <si>
    <t>PARAISO ESCONDIDO 5</t>
  </si>
  <si>
    <t>ESCAND&amp;Oacute;N</t>
  </si>
  <si>
    <t>GABRIEL GARCIA PE&amp;Ntilde;A</t>
  </si>
  <si>
    <t>CALLE CHICHIMECA MZ 94 LT 11</t>
  </si>
  <si>
    <t>MDI GRAFICOS S.A. DE C.V.</t>
  </si>
  <si>
    <t>CUAUTITLAN IZCALLI</t>
  </si>
  <si>
    <t>LOURDES &amp;Aacute;LVARO BOBADILLA</t>
  </si>
  <si>
    <t>MILPA ALTA</t>
  </si>
  <si>
    <t>SANDRA L&amp;Oacute;PEZ PI&amp;Ntilde;A</t>
  </si>
  <si>
    <t>DAVID ARMANDO S&amp;Aacute;NCHEZ</t>
  </si>
  <si>
    <t>ALEJANDRA GUTI&amp;Eacute;RREZ SANDOVAL</t>
  </si>
  <si>
    <t>CUAUHT&amp;Eacute;MOC BRENES RAMOS</t>
  </si>
  <si>
    <t>DISS630220227</t>
  </si>
  <si>
    <t>GILBERTO DEL R&amp;Iacute;O PIECARCHIC</t>
  </si>
  <si>
    <t>JEREM&amp;Iacute;AS</t>
  </si>
  <si>
    <t>DULCE MAR&amp;Iacute;A VAZQUEZ CASTELLANOS</t>
  </si>
  <si>
    <t>C. OCASO 20 B 9</t>
  </si>
  <si>
    <t>JOS&amp;Eacute; SCHNAIDER</t>
  </si>
  <si>
    <t>MARGARITA N&amp;Uacute;&amp;Ntilde;EZ</t>
  </si>
  <si>
    <t>ENRIQUE ROMAN PE&amp;Ntilde;A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</si>
</sst>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mm/dd/yy;@"/>
    <numFmt numFmtId="166" formatCode="dd/mm/yy;@"/>
    <numFmt numFmtId="167" formatCode="_-[$$-80A]* #,##0.00_ ;_-[$$-80A]* \-#,##0.00\ ;_-[$$-80A]* &quot;-&quot;??_ ;_-@_ "/>
    <numFmt numFmtId="168" formatCode="[$$-80A]#,##0.00"/>
    <numFmt numFmtId="169" formatCode="_-&quot;$&quot;\ * #,##0_-;\-&quot;$&quot;\ * #,##0_-;_-&quot;$&quot;\ 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558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0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107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44" fontId="0" fillId="3" borderId="0" xfId="1" applyFont="1" applyFill="1"/>
    <xf numFmtId="14" fontId="0" fillId="3" borderId="0" xfId="0" applyNumberFormat="1" applyFill="1"/>
    <xf numFmtId="0" fontId="0" fillId="3" borderId="0" xfId="0" applyFill="1" applyBorder="1"/>
    <xf numFmtId="44" fontId="0" fillId="3" borderId="0" xfId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/>
    <xf numFmtId="164" fontId="0" fillId="0" borderId="0" xfId="0" applyNumberFormat="1"/>
    <xf numFmtId="0" fontId="0" fillId="4" borderId="0" xfId="0" applyFill="1"/>
    <xf numFmtId="0" fontId="0" fillId="4" borderId="0" xfId="0" applyFill="1" applyBorder="1"/>
    <xf numFmtId="0" fontId="0" fillId="5" borderId="0" xfId="0" applyFill="1"/>
    <xf numFmtId="0" fontId="2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44" fontId="0" fillId="0" borderId="1" xfId="1" applyFont="1" applyBorder="1"/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1" applyFont="1" applyFill="1" applyBorder="1" applyAlignment="1">
      <alignment horizontal="center" vertical="center" wrapText="1"/>
    </xf>
    <xf numFmtId="44" fontId="0" fillId="0" borderId="0" xfId="1" applyFont="1"/>
    <xf numFmtId="9" fontId="0" fillId="0" borderId="0" xfId="2" applyFont="1"/>
    <xf numFmtId="10" fontId="0" fillId="0" borderId="0" xfId="2" applyNumberFormat="1" applyFont="1"/>
    <xf numFmtId="9" fontId="2" fillId="2" borderId="1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applyFill="1" applyAlignment="1">
      <alignment horizontal="center"/>
    </xf>
    <xf numFmtId="44" fontId="0" fillId="3" borderId="0" xfId="0" applyNumberFormat="1" applyFill="1"/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ill="1" applyAlignment="1">
      <alignment wrapText="1"/>
    </xf>
    <xf numFmtId="44" fontId="0" fillId="3" borderId="0" xfId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6" fontId="0" fillId="3" borderId="0" xfId="0" applyNumberFormat="1" applyFill="1"/>
    <xf numFmtId="166" fontId="0" fillId="3" borderId="0" xfId="0" applyNumberFormat="1" applyFill="1" applyAlignment="1">
      <alignment horizontal="right" vertical="center" wrapText="1"/>
    </xf>
    <xf numFmtId="166" fontId="0" fillId="3" borderId="0" xfId="1" applyNumberFormat="1" applyFont="1" applyFill="1"/>
    <xf numFmtId="0" fontId="3" fillId="0" borderId="0" xfId="25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top" wrapText="1"/>
    </xf>
    <xf numFmtId="0" fontId="0" fillId="6" borderId="0" xfId="0" applyFill="1" applyAlignment="1">
      <alignment horizontal="center" vertical="center" wrapText="1"/>
    </xf>
    <xf numFmtId="44" fontId="0" fillId="7" borderId="0" xfId="1" applyFont="1" applyFill="1" applyAlignment="1">
      <alignment horizontal="center" vertical="center"/>
    </xf>
    <xf numFmtId="44" fontId="7" fillId="7" borderId="0" xfId="1" applyFon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2" fillId="2" borderId="2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167" fontId="0" fillId="0" borderId="0" xfId="0" applyNumberFormat="1"/>
    <xf numFmtId="166" fontId="0" fillId="6" borderId="0" xfId="0" applyNumberFormat="1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horizontal="center" vertical="center"/>
    </xf>
    <xf numFmtId="0" fontId="0" fillId="6" borderId="0" xfId="0" applyFill="1"/>
    <xf numFmtId="44" fontId="0" fillId="6" borderId="0" xfId="1" applyFont="1" applyFill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3" fontId="10" fillId="0" borderId="1" xfId="0" applyNumberFormat="1" applyFont="1" applyBorder="1"/>
    <xf numFmtId="14" fontId="10" fillId="0" borderId="1" xfId="0" applyNumberFormat="1" applyFont="1" applyBorder="1"/>
    <xf numFmtId="166" fontId="0" fillId="3" borderId="0" xfId="0" applyNumberFormat="1" applyFill="1" applyBorder="1"/>
    <xf numFmtId="0" fontId="0" fillId="0" borderId="0" xfId="0" applyBorder="1" applyAlignment="1">
      <alignment horizontal="center" vertical="center" wrapText="1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44" fontId="0" fillId="7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4" fontId="0" fillId="0" borderId="0" xfId="0" applyNumberFormat="1"/>
    <xf numFmtId="0" fontId="9" fillId="8" borderId="0" xfId="0" applyFont="1" applyFill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168" fontId="11" fillId="0" borderId="0" xfId="0" applyNumberFormat="1" applyFont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2" xfId="0" applyFill="1" applyBorder="1"/>
    <xf numFmtId="44" fontId="0" fillId="3" borderId="0" xfId="1" applyFont="1" applyFill="1" applyBorder="1"/>
    <xf numFmtId="44" fontId="0" fillId="4" borderId="0" xfId="1" applyFont="1" applyFill="1" applyBorder="1"/>
    <xf numFmtId="44" fontId="0" fillId="3" borderId="0" xfId="1" applyFont="1" applyFill="1" applyAlignment="1">
      <alignment wrapText="1"/>
    </xf>
    <xf numFmtId="44" fontId="9" fillId="8" borderId="0" xfId="1" applyFont="1" applyFill="1"/>
    <xf numFmtId="44" fontId="9" fillId="9" borderId="0" xfId="1" applyFont="1" applyFill="1"/>
    <xf numFmtId="44" fontId="0" fillId="11" borderId="1" xfId="1" applyFont="1" applyFill="1" applyBorder="1" applyAlignment="1">
      <alignment horizontal="center" vertical="center"/>
    </xf>
    <xf numFmtId="44" fontId="0" fillId="3" borderId="0" xfId="1" applyFont="1" applyFill="1" applyAlignment="1">
      <alignment horizontal="right" vertical="center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right" wrapText="1"/>
    </xf>
    <xf numFmtId="0" fontId="15" fillId="13" borderId="4" xfId="0" applyFont="1" applyFill="1" applyBorder="1" applyAlignment="1">
      <alignment wrapText="1"/>
    </xf>
    <xf numFmtId="0" fontId="16" fillId="0" borderId="4" xfId="0" applyFont="1" applyBorder="1" applyAlignment="1">
      <alignment wrapText="1"/>
    </xf>
    <xf numFmtId="0" fontId="14" fillId="0" borderId="4" xfId="0" applyFont="1" applyBorder="1" applyAlignment="1">
      <alignment vertical="center"/>
    </xf>
    <xf numFmtId="0" fontId="17" fillId="12" borderId="4" xfId="0" applyFont="1" applyFill="1" applyBorder="1" applyAlignment="1">
      <alignment wrapText="1"/>
    </xf>
    <xf numFmtId="0" fontId="3" fillId="0" borderId="4" xfId="25" applyBorder="1" applyAlignment="1">
      <alignment wrapText="1"/>
    </xf>
    <xf numFmtId="11" fontId="14" fillId="0" borderId="4" xfId="0" applyNumberFormat="1" applyFont="1" applyBorder="1" applyAlignment="1">
      <alignment horizontal="right" wrapText="1"/>
    </xf>
    <xf numFmtId="0" fontId="3" fillId="0" borderId="4" xfId="25" applyBorder="1" applyAlignment="1">
      <alignment vertical="center"/>
    </xf>
    <xf numFmtId="0" fontId="3" fillId="0" borderId="5" xfId="25" applyBorder="1" applyAlignment="1">
      <alignment wrapText="1"/>
    </xf>
    <xf numFmtId="0" fontId="3" fillId="0" borderId="6" xfId="25" applyBorder="1" applyAlignment="1">
      <alignment wrapText="1"/>
    </xf>
  </cellXfs>
  <cellStyles count="606"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ipervínculo visitado" xfId="112" builtinId="9" hidden="1"/>
    <cellStyle name="Hipervínculo visitado" xfId="113" builtinId="9" hidden="1"/>
    <cellStyle name="Hipervínculo visitado" xfId="114" builtinId="9" hidden="1"/>
    <cellStyle name="Hipervínculo visitado" xfId="115" builtinId="9" hidden="1"/>
    <cellStyle name="Hipervínculo visitado" xfId="116" builtinId="9" hidden="1"/>
    <cellStyle name="Hipervínculo visitado" xfId="117" builtinId="9" hidden="1"/>
    <cellStyle name="Hipervínculo visitado" xfId="118" builtinId="9" hidden="1"/>
    <cellStyle name="Hipervínculo visitado" xfId="119" builtinId="9" hidden="1"/>
    <cellStyle name="Hipervínculo visitado" xfId="120" builtinId="9" hidden="1"/>
    <cellStyle name="Hipervínculo visitado" xfId="121" builtinId="9" hidden="1"/>
    <cellStyle name="Hipervínculo visitado" xfId="122" builtinId="9" hidden="1"/>
    <cellStyle name="Hipervínculo visitado" xfId="123" builtinId="9" hidden="1"/>
    <cellStyle name="Hipervínculo visitado" xfId="124" builtinId="9" hidden="1"/>
    <cellStyle name="Hipervínculo visitado" xfId="125" builtinId="9" hidden="1"/>
    <cellStyle name="Hipervínculo visitado" xfId="126" builtinId="9" hidden="1"/>
    <cellStyle name="Hipervínculo visitado" xfId="127" builtinId="9" hidden="1"/>
    <cellStyle name="Hipervínculo visitado" xfId="128" builtinId="9" hidden="1"/>
    <cellStyle name="Hipervínculo visitado" xfId="129" builtinId="9" hidden="1"/>
    <cellStyle name="Hipervínculo visitado" xfId="130" builtinId="9" hidden="1"/>
    <cellStyle name="Hipervínculo visitado" xfId="131" builtinId="9" hidden="1"/>
    <cellStyle name="Hipervínculo visitado" xfId="132" builtinId="9" hidden="1"/>
    <cellStyle name="Hipervínculo visitado" xfId="133" builtinId="9" hidden="1"/>
    <cellStyle name="Hipervínculo visitado" xfId="134" builtinId="9" hidden="1"/>
    <cellStyle name="Hipervínculo visitado" xfId="135" builtinId="9" hidden="1"/>
    <cellStyle name="Hipervínculo visitado" xfId="136" builtinId="9" hidden="1"/>
    <cellStyle name="Hipervínculo visitado" xfId="137" builtinId="9" hidden="1"/>
    <cellStyle name="Hipervínculo visitado" xfId="138" builtinId="9" hidden="1"/>
    <cellStyle name="Hipervínculo visitado" xfId="139" builtinId="9" hidden="1"/>
    <cellStyle name="Hipervínculo visitado" xfId="140" builtinId="9" hidden="1"/>
    <cellStyle name="Hipervínculo visitado" xfId="141" builtinId="9" hidden="1"/>
    <cellStyle name="Hipervínculo visitado" xfId="142" builtinId="9" hidden="1"/>
    <cellStyle name="Hipervínculo visitado" xfId="143" builtinId="9" hidden="1"/>
    <cellStyle name="Hipervínculo visitado" xfId="144" builtinId="9" hidden="1"/>
    <cellStyle name="Hipervínculo visitado" xfId="145" builtinId="9" hidden="1"/>
    <cellStyle name="Hipervínculo visitado" xfId="146" builtinId="9" hidden="1"/>
    <cellStyle name="Hipervínculo visitado" xfId="147" builtinId="9" hidden="1"/>
    <cellStyle name="Hipervínculo visitado" xfId="148" builtinId="9" hidden="1"/>
    <cellStyle name="Hipervínculo visitado" xfId="149" builtinId="9" hidden="1"/>
    <cellStyle name="Hipervínculo visitado" xfId="150" builtinId="9" hidden="1"/>
    <cellStyle name="Hipervínculo visitado" xfId="151" builtinId="9" hidden="1"/>
    <cellStyle name="Hipervínculo visitado" xfId="152" builtinId="9" hidden="1"/>
    <cellStyle name="Hipervínculo visitado" xfId="153" builtinId="9" hidden="1"/>
    <cellStyle name="Hipervínculo visitado" xfId="154" builtinId="9" hidden="1"/>
    <cellStyle name="Hipervínculo visitado" xfId="155" builtinId="9" hidden="1"/>
    <cellStyle name="Hipervínculo visitado" xfId="156" builtinId="9" hidden="1"/>
    <cellStyle name="Hipervínculo visitado" xfId="157" builtinId="9" hidden="1"/>
    <cellStyle name="Hipervínculo visitado" xfId="158" builtinId="9" hidden="1"/>
    <cellStyle name="Hipervínculo visitado" xfId="159" builtinId="9" hidden="1"/>
    <cellStyle name="Hipervínculo visitado" xfId="160" builtinId="9" hidden="1"/>
    <cellStyle name="Hipervínculo visitado" xfId="161" builtinId="9" hidden="1"/>
    <cellStyle name="Hipervínculo visitado" xfId="162" builtinId="9" hidden="1"/>
    <cellStyle name="Hipervínculo visitado" xfId="163" builtinId="9" hidden="1"/>
    <cellStyle name="Hipervínculo visitado" xfId="164" builtinId="9" hidden="1"/>
    <cellStyle name="Hipervínculo visitado" xfId="165" builtinId="9" hidden="1"/>
    <cellStyle name="Hipervínculo visitado" xfId="166" builtinId="9" hidden="1"/>
    <cellStyle name="Hipervínculo visitado" xfId="167" builtinId="9" hidden="1"/>
    <cellStyle name="Hipervínculo visitado" xfId="168" builtinId="9" hidden="1"/>
    <cellStyle name="Hipervínculo visitado" xfId="169" builtinId="9" hidden="1"/>
    <cellStyle name="Hipervínculo visitado" xfId="170" builtinId="9" hidden="1"/>
    <cellStyle name="Hipervínculo visitado" xfId="171" builtinId="9" hidden="1"/>
    <cellStyle name="Hipervínculo visitado" xfId="172" builtinId="9" hidden="1"/>
    <cellStyle name="Hipervínculo visitado" xfId="173" builtinId="9" hidden="1"/>
    <cellStyle name="Hipervínculo visitado" xfId="174" builtinId="9" hidden="1"/>
    <cellStyle name="Hipervínculo visitado" xfId="175" builtinId="9" hidden="1"/>
    <cellStyle name="Hipervínculo visitado" xfId="176" builtinId="9" hidden="1"/>
    <cellStyle name="Hipervínculo visitado" xfId="177" builtinId="9" hidden="1"/>
    <cellStyle name="Hipervínculo visitado" xfId="178" builtinId="9" hidden="1"/>
    <cellStyle name="Hipervínculo visitado" xfId="179" builtinId="9" hidden="1"/>
    <cellStyle name="Hipervínculo visitado" xfId="180" builtinId="9" hidden="1"/>
    <cellStyle name="Hipervínculo visitado" xfId="181" builtinId="9" hidden="1"/>
    <cellStyle name="Hipervínculo visitado" xfId="182" builtinId="9" hidden="1"/>
    <cellStyle name="Hipervínculo visitado" xfId="183" builtinId="9" hidden="1"/>
    <cellStyle name="Hipervínculo visitado" xfId="184" builtinId="9" hidden="1"/>
    <cellStyle name="Hipervínculo visitado" xfId="185" builtinId="9" hidden="1"/>
    <cellStyle name="Hipervínculo visitado" xfId="186" builtinId="9" hidden="1"/>
    <cellStyle name="Hipervínculo visitado" xfId="187" builtinId="9" hidden="1"/>
    <cellStyle name="Hipervínculo visitado" xfId="188" builtinId="9" hidden="1"/>
    <cellStyle name="Hipervínculo visitado" xfId="189" builtinId="9" hidden="1"/>
    <cellStyle name="Hipervínculo visitado" xfId="190" builtinId="9" hidden="1"/>
    <cellStyle name="Hipervínculo visitado" xfId="191" builtinId="9" hidden="1"/>
    <cellStyle name="Hipervínculo visitado" xfId="192" builtinId="9" hidden="1"/>
    <cellStyle name="Hipervínculo visitado" xfId="193" builtinId="9" hidden="1"/>
    <cellStyle name="Hipervínculo visitado" xfId="194" builtinId="9" hidden="1"/>
    <cellStyle name="Hipervínculo visitado" xfId="195" builtinId="9" hidden="1"/>
    <cellStyle name="Hipervínculo visitado" xfId="196" builtinId="9" hidden="1"/>
    <cellStyle name="Hipervínculo visitado" xfId="197" builtinId="9" hidden="1"/>
    <cellStyle name="Hipervínculo visitado" xfId="198" builtinId="9" hidden="1"/>
    <cellStyle name="Hipervínculo visitado" xfId="199" builtinId="9" hidden="1"/>
    <cellStyle name="Hipervínculo visitado" xfId="200" builtinId="9" hidden="1"/>
    <cellStyle name="Hipervínculo visitado" xfId="201" builtinId="9" hidden="1"/>
    <cellStyle name="Hipervínculo visitado" xfId="202" builtinId="9" hidden="1"/>
    <cellStyle name="Hipervínculo visitado" xfId="203" builtinId="9" hidden="1"/>
    <cellStyle name="Hipervínculo visitado" xfId="204" builtinId="9" hidden="1"/>
    <cellStyle name="Hipervínculo visitado" xfId="205" builtinId="9" hidden="1"/>
    <cellStyle name="Hipervínculo visitado" xfId="206" builtinId="9" hidden="1"/>
    <cellStyle name="Hipervínculo visitado" xfId="207" builtinId="9" hidden="1"/>
    <cellStyle name="Hipervínculo visitado" xfId="208" builtinId="9" hidden="1"/>
    <cellStyle name="Hipervínculo visitado" xfId="209" builtinId="9" hidden="1"/>
    <cellStyle name="Hipervínculo visitado" xfId="210" builtinId="9" hidden="1"/>
    <cellStyle name="Hipervínculo visitado" xfId="211" builtinId="9" hidden="1"/>
    <cellStyle name="Hipervínculo visitado" xfId="212" builtinId="9" hidden="1"/>
    <cellStyle name="Hipervínculo visitado" xfId="213" builtinId="9" hidden="1"/>
    <cellStyle name="Hipervínculo visitado" xfId="214" builtinId="9" hidden="1"/>
    <cellStyle name="Hipervínculo visitado" xfId="215" builtinId="9" hidden="1"/>
    <cellStyle name="Hipervínculo visitado" xfId="216" builtinId="9" hidden="1"/>
    <cellStyle name="Hipervínculo visitado" xfId="217" builtinId="9" hidden="1"/>
    <cellStyle name="Hipervínculo visitado" xfId="218" builtinId="9" hidden="1"/>
    <cellStyle name="Hipervínculo visitado" xfId="219" builtinId="9" hidden="1"/>
    <cellStyle name="Hipervínculo visitado" xfId="220" builtinId="9" hidden="1"/>
    <cellStyle name="Hipervínculo visitado" xfId="221" builtinId="9" hidden="1"/>
    <cellStyle name="Hipervínculo visitado" xfId="222" builtinId="9" hidden="1"/>
    <cellStyle name="Hipervínculo visitado" xfId="223" builtinId="9" hidden="1"/>
    <cellStyle name="Hipervínculo visitado" xfId="224" builtinId="9" hidden="1"/>
    <cellStyle name="Hipervínculo visitado" xfId="225" builtinId="9" hidden="1"/>
    <cellStyle name="Hipervínculo visitado" xfId="226" builtinId="9" hidden="1"/>
    <cellStyle name="Hipervínculo visitado" xfId="227" builtinId="9" hidden="1"/>
    <cellStyle name="Hipervínculo visitado" xfId="228" builtinId="9" hidden="1"/>
    <cellStyle name="Hipervínculo visitado" xfId="229" builtinId="9" hidden="1"/>
    <cellStyle name="Hipervínculo visitado" xfId="230" builtinId="9" hidden="1"/>
    <cellStyle name="Hipervínculo visitado" xfId="231" builtinId="9" hidden="1"/>
    <cellStyle name="Hipervínculo visitado" xfId="232" builtinId="9" hidden="1"/>
    <cellStyle name="Hipervínculo visitado" xfId="233" builtinId="9" hidden="1"/>
    <cellStyle name="Hipervínculo visitado" xfId="234" builtinId="9" hidden="1"/>
    <cellStyle name="Hipervínculo visitado" xfId="235" builtinId="9" hidden="1"/>
    <cellStyle name="Hipervínculo visitado" xfId="236" builtinId="9" hidden="1"/>
    <cellStyle name="Hipervínculo visitado" xfId="237" builtinId="9" hidden="1"/>
    <cellStyle name="Hipervínculo visitado" xfId="238" builtinId="9" hidden="1"/>
    <cellStyle name="Hipervínculo visitado" xfId="239" builtinId="9" hidden="1"/>
    <cellStyle name="Hipervínculo visitado" xfId="240" builtinId="9" hidden="1"/>
    <cellStyle name="Hipervínculo visitado" xfId="241" builtinId="9" hidden="1"/>
    <cellStyle name="Hipervínculo visitado" xfId="242" builtinId="9" hidden="1"/>
    <cellStyle name="Hipervínculo visitado" xfId="243" builtinId="9" hidden="1"/>
    <cellStyle name="Hipervínculo visitado" xfId="244" builtinId="9" hidden="1"/>
    <cellStyle name="Hipervínculo visitado" xfId="245" builtinId="9" hidden="1"/>
    <cellStyle name="Hipervínculo visitado" xfId="246" builtinId="9" hidden="1"/>
    <cellStyle name="Hipervínculo visitado" xfId="247" builtinId="9" hidden="1"/>
    <cellStyle name="Hipervínculo visitado" xfId="248" builtinId="9" hidden="1"/>
    <cellStyle name="Hipervínculo visitado" xfId="249" builtinId="9" hidden="1"/>
    <cellStyle name="Hipervínculo visitado" xfId="250" builtinId="9" hidden="1"/>
    <cellStyle name="Hipervínculo visitado" xfId="251" builtinId="9" hidden="1"/>
    <cellStyle name="Hipervínculo visitado" xfId="252" builtinId="9" hidden="1"/>
    <cellStyle name="Hipervínculo visitado" xfId="253" builtinId="9" hidden="1"/>
    <cellStyle name="Hipervínculo visitado" xfId="254" builtinId="9" hidden="1"/>
    <cellStyle name="Hipervínculo visitado" xfId="255" builtinId="9" hidden="1"/>
    <cellStyle name="Hipervínculo visitado" xfId="256" builtinId="9" hidden="1"/>
    <cellStyle name="Hipervínculo visitado" xfId="257" builtinId="9" hidden="1"/>
    <cellStyle name="Hipervínculo visitado" xfId="258" builtinId="9" hidden="1"/>
    <cellStyle name="Hipervínculo visitado" xfId="259" builtinId="9" hidden="1"/>
    <cellStyle name="Hipervínculo visitado" xfId="260" builtinId="9" hidden="1"/>
    <cellStyle name="Hipervínculo visitado" xfId="261" builtinId="9" hidden="1"/>
    <cellStyle name="Hipervínculo visitado" xfId="262" builtinId="9" hidden="1"/>
    <cellStyle name="Hipervínculo visitado" xfId="263" builtinId="9" hidden="1"/>
    <cellStyle name="Hipervínculo visitado" xfId="264" builtinId="9" hidden="1"/>
    <cellStyle name="Hipervínculo visitado" xfId="265" builtinId="9" hidden="1"/>
    <cellStyle name="Hipervínculo visitado" xfId="266" builtinId="9" hidden="1"/>
    <cellStyle name="Hipervínculo visitado" xfId="267" builtinId="9" hidden="1"/>
    <cellStyle name="Hipervínculo visitado" xfId="268" builtinId="9" hidden="1"/>
    <cellStyle name="Hipervínculo visitado" xfId="269" builtinId="9" hidden="1"/>
    <cellStyle name="Hipervínculo visitado" xfId="270" builtinId="9" hidden="1"/>
    <cellStyle name="Hipervínculo visitado" xfId="271" builtinId="9" hidden="1"/>
    <cellStyle name="Hipervínculo visitado" xfId="272" builtinId="9" hidden="1"/>
    <cellStyle name="Hipervínculo visitado" xfId="273" builtinId="9" hidden="1"/>
    <cellStyle name="Hipervínculo visitado" xfId="274" builtinId="9" hidden="1"/>
    <cellStyle name="Hipervínculo visitado" xfId="275" builtinId="9" hidden="1"/>
    <cellStyle name="Hipervínculo visitado" xfId="276" builtinId="9" hidden="1"/>
    <cellStyle name="Hipervínculo visitado" xfId="277" builtinId="9" hidden="1"/>
    <cellStyle name="Hipervínculo visitado" xfId="278" builtinId="9" hidden="1"/>
    <cellStyle name="Hipervínculo visitado" xfId="279" builtinId="9" hidden="1"/>
    <cellStyle name="Hipervínculo visitado" xfId="280" builtinId="9" hidden="1"/>
    <cellStyle name="Hipervínculo visitado" xfId="281" builtinId="9" hidden="1"/>
    <cellStyle name="Hipervínculo visitado" xfId="282" builtinId="9" hidden="1"/>
    <cellStyle name="Hipervínculo visitado" xfId="283" builtinId="9" hidden="1"/>
    <cellStyle name="Hipervínculo visitado" xfId="284" builtinId="9" hidden="1"/>
    <cellStyle name="Hipervínculo visitado" xfId="285" builtinId="9" hidden="1"/>
    <cellStyle name="Hipervínculo visitado" xfId="286" builtinId="9" hidden="1"/>
    <cellStyle name="Hipervínculo visitado" xfId="287" builtinId="9" hidden="1"/>
    <cellStyle name="Hipervínculo visitado" xfId="288" builtinId="9" hidden="1"/>
    <cellStyle name="Hipervínculo visitado" xfId="289" builtinId="9" hidden="1"/>
    <cellStyle name="Hipervínculo visitado" xfId="290" builtinId="9" hidden="1"/>
    <cellStyle name="Hipervínculo visitado" xfId="291" builtinId="9" hidden="1"/>
    <cellStyle name="Hipervínculo visitado" xfId="292" builtinId="9" hidden="1"/>
    <cellStyle name="Hipervínculo visitado" xfId="293" builtinId="9" hidden="1"/>
    <cellStyle name="Hipervínculo visitado" xfId="294" builtinId="9" hidden="1"/>
    <cellStyle name="Hipervínculo visitado" xfId="295" builtinId="9" hidden="1"/>
    <cellStyle name="Hipervínculo visitado" xfId="296" builtinId="9" hidden="1"/>
    <cellStyle name="Hipervínculo visitado" xfId="297" builtinId="9" hidden="1"/>
    <cellStyle name="Hipervínculo visitado" xfId="298" builtinId="9" hidden="1"/>
    <cellStyle name="Hipervínculo visitado" xfId="299" builtinId="9" hidden="1"/>
    <cellStyle name="Hipervínculo visitado" xfId="300" builtinId="9" hidden="1"/>
    <cellStyle name="Hipervínculo visitado" xfId="301" builtinId="9" hidden="1"/>
    <cellStyle name="Hipervínculo visitado" xfId="302" builtinId="9" hidden="1"/>
    <cellStyle name="Hipervínculo visitado" xfId="303" builtinId="9" hidden="1"/>
    <cellStyle name="Hipervínculo visitado" xfId="304" builtinId="9" hidden="1"/>
    <cellStyle name="Hipervínculo visitado" xfId="305" builtinId="9" hidden="1"/>
    <cellStyle name="Hipervínculo visitado" xfId="306" builtinId="9" hidden="1"/>
    <cellStyle name="Hipervínculo visitado" xfId="307" builtinId="9" hidden="1"/>
    <cellStyle name="Hipervínculo visitado" xfId="308" builtinId="9" hidden="1"/>
    <cellStyle name="Hipervínculo visitado" xfId="309" builtinId="9" hidden="1"/>
    <cellStyle name="Hipervínculo visitado" xfId="310" builtinId="9" hidden="1"/>
    <cellStyle name="Hipervínculo visitado" xfId="311" builtinId="9" hidden="1"/>
    <cellStyle name="Hipervínculo visitado" xfId="312" builtinId="9" hidden="1"/>
    <cellStyle name="Hipervínculo visitado" xfId="313" builtinId="9" hidden="1"/>
    <cellStyle name="Hipervínculo visitado" xfId="314" builtinId="9" hidden="1"/>
    <cellStyle name="Hipervínculo visitado" xfId="315" builtinId="9" hidden="1"/>
    <cellStyle name="Hipervínculo visitado" xfId="316" builtinId="9" hidden="1"/>
    <cellStyle name="Hipervínculo visitado" xfId="317" builtinId="9" hidden="1"/>
    <cellStyle name="Hipervínculo visitado" xfId="318" builtinId="9" hidden="1"/>
    <cellStyle name="Hipervínculo visitado" xfId="319" builtinId="9" hidden="1"/>
    <cellStyle name="Hipervínculo visitado" xfId="320" builtinId="9" hidden="1"/>
    <cellStyle name="Hipervínculo visitado" xfId="321" builtinId="9" hidden="1"/>
    <cellStyle name="Hipervínculo visitado" xfId="322" builtinId="9" hidden="1"/>
    <cellStyle name="Hipervínculo visitado" xfId="323" builtinId="9" hidden="1"/>
    <cellStyle name="Hipervínculo visitado" xfId="324" builtinId="9" hidden="1"/>
    <cellStyle name="Hipervínculo visitado" xfId="325" builtinId="9" hidden="1"/>
    <cellStyle name="Hipervínculo visitado" xfId="326" builtinId="9" hidden="1"/>
    <cellStyle name="Hipervínculo visitado" xfId="327" builtinId="9" hidden="1"/>
    <cellStyle name="Hipervínculo visitado" xfId="328" builtinId="9" hidden="1"/>
    <cellStyle name="Hipervínculo visitado" xfId="329" builtinId="9" hidden="1"/>
    <cellStyle name="Hipervínculo visitado" xfId="330" builtinId="9" hidden="1"/>
    <cellStyle name="Hipervínculo visitado" xfId="331" builtinId="9" hidden="1"/>
    <cellStyle name="Hipervínculo visitado" xfId="332" builtinId="9" hidden="1"/>
    <cellStyle name="Hipervínculo visitado" xfId="333" builtinId="9" hidden="1"/>
    <cellStyle name="Hipervínculo visitado" xfId="334" builtinId="9" hidden="1"/>
    <cellStyle name="Hipervínculo visitado" xfId="335" builtinId="9" hidden="1"/>
    <cellStyle name="Hipervínculo visitado" xfId="336" builtinId="9" hidden="1"/>
    <cellStyle name="Hipervínculo visitado" xfId="337" builtinId="9" hidden="1"/>
    <cellStyle name="Hipervínculo visitado" xfId="338" builtinId="9" hidden="1"/>
    <cellStyle name="Hipervínculo visitado" xfId="339" builtinId="9" hidden="1"/>
    <cellStyle name="Hipervínculo visitado" xfId="340" builtinId="9" hidden="1"/>
    <cellStyle name="Hipervínculo visitado" xfId="341" builtinId="9" hidden="1"/>
    <cellStyle name="Hipervínculo visitado" xfId="342" builtinId="9" hidden="1"/>
    <cellStyle name="Hipervínculo visitado" xfId="343" builtinId="9" hidden="1"/>
    <cellStyle name="Hipervínculo visitado" xfId="344" builtinId="9" hidden="1"/>
    <cellStyle name="Hipervínculo visitado" xfId="345" builtinId="9" hidden="1"/>
    <cellStyle name="Hipervínculo visitado" xfId="346" builtinId="9" hidden="1"/>
    <cellStyle name="Hipervínculo visitado" xfId="347" builtinId="9" hidden="1"/>
    <cellStyle name="Hipervínculo visitado" xfId="348" builtinId="9" hidden="1"/>
    <cellStyle name="Hipervínculo visitado" xfId="349" builtinId="9" hidden="1"/>
    <cellStyle name="Hipervínculo visitado" xfId="350" builtinId="9" hidden="1"/>
    <cellStyle name="Hipervínculo visitado" xfId="351" builtinId="9" hidden="1"/>
    <cellStyle name="Hipervínculo visitado" xfId="352" builtinId="9" hidden="1"/>
    <cellStyle name="Hipervínculo visitado" xfId="353" builtinId="9" hidden="1"/>
    <cellStyle name="Hipervínculo visitado" xfId="354" builtinId="9" hidden="1"/>
    <cellStyle name="Hipervínculo visitado" xfId="355" builtinId="9" hidden="1"/>
    <cellStyle name="Hipervínculo visitado" xfId="356" builtinId="9" hidden="1"/>
    <cellStyle name="Hipervínculo visitado" xfId="357" builtinId="9" hidden="1"/>
    <cellStyle name="Hipervínculo visitado" xfId="358" builtinId="9" hidden="1"/>
    <cellStyle name="Hipervínculo visitado" xfId="359" builtinId="9" hidden="1"/>
    <cellStyle name="Hipervínculo visitado" xfId="360" builtinId="9" hidden="1"/>
    <cellStyle name="Hipervínculo visitado" xfId="361" builtinId="9" hidden="1"/>
    <cellStyle name="Hipervínculo visitado" xfId="362" builtinId="9" hidden="1"/>
    <cellStyle name="Hipervínculo visitado" xfId="363" builtinId="9" hidden="1"/>
    <cellStyle name="Hipervínculo visitado" xfId="364" builtinId="9" hidden="1"/>
    <cellStyle name="Hipervínculo visitado" xfId="365" builtinId="9" hidden="1"/>
    <cellStyle name="Hipervínculo visitado" xfId="366" builtinId="9" hidden="1"/>
    <cellStyle name="Hipervínculo visitado" xfId="367" builtinId="9" hidden="1"/>
    <cellStyle name="Hipervínculo visitado" xfId="368" builtinId="9" hidden="1"/>
    <cellStyle name="Hipervínculo visitado" xfId="369" builtinId="9" hidden="1"/>
    <cellStyle name="Hipervínculo visitado" xfId="370" builtinId="9" hidden="1"/>
    <cellStyle name="Hipervínculo visitado" xfId="371" builtinId="9" hidden="1"/>
    <cellStyle name="Hipervínculo visitado" xfId="372" builtinId="9" hidden="1"/>
    <cellStyle name="Hipervínculo visitado" xfId="373" builtinId="9" hidden="1"/>
    <cellStyle name="Hipervínculo visitado" xfId="374" builtinId="9" hidden="1"/>
    <cellStyle name="Hipervínculo visitado" xfId="375" builtinId="9" hidden="1"/>
    <cellStyle name="Hipervínculo visitado" xfId="376" builtinId="9" hidden="1"/>
    <cellStyle name="Hipervínculo visitado" xfId="377" builtinId="9" hidden="1"/>
    <cellStyle name="Hipervínculo visitado" xfId="378" builtinId="9" hidden="1"/>
    <cellStyle name="Hipervínculo visitado" xfId="379" builtinId="9" hidden="1"/>
    <cellStyle name="Hipervínculo visitado" xfId="380" builtinId="9" hidden="1"/>
    <cellStyle name="Hipervínculo visitado" xfId="381" builtinId="9" hidden="1"/>
    <cellStyle name="Hipervínculo visitado" xfId="382" builtinId="9" hidden="1"/>
    <cellStyle name="Hipervínculo visitado" xfId="383" builtinId="9" hidden="1"/>
    <cellStyle name="Hipervínculo visitado" xfId="384" builtinId="9" hidden="1"/>
    <cellStyle name="Hipervínculo visitado" xfId="385" builtinId="9" hidden="1"/>
    <cellStyle name="Hipervínculo visitado" xfId="386" builtinId="9" hidden="1"/>
    <cellStyle name="Hipervínculo visitado" xfId="387" builtinId="9" hidden="1"/>
    <cellStyle name="Hipervínculo visitado" xfId="388" builtinId="9" hidden="1"/>
    <cellStyle name="Hipervínculo visitado" xfId="389" builtinId="9" hidden="1"/>
    <cellStyle name="Hipervínculo visitado" xfId="390" builtinId="9" hidden="1"/>
    <cellStyle name="Hipervínculo visitado" xfId="391" builtinId="9" hidden="1"/>
    <cellStyle name="Hipervínculo visitado" xfId="392" builtinId="9" hidden="1"/>
    <cellStyle name="Hipervínculo visitado" xfId="393" builtinId="9" hidden="1"/>
    <cellStyle name="Hipervínculo visitado" xfId="394" builtinId="9" hidden="1"/>
    <cellStyle name="Hipervínculo visitado" xfId="395" builtinId="9" hidden="1"/>
    <cellStyle name="Hipervínculo visitado" xfId="396" builtinId="9" hidden="1"/>
    <cellStyle name="Hipervínculo visitado" xfId="397" builtinId="9" hidden="1"/>
    <cellStyle name="Hipervínculo visitado" xfId="398" builtinId="9" hidden="1"/>
    <cellStyle name="Hipervínculo visitado" xfId="399" builtinId="9" hidden="1"/>
    <cellStyle name="Hipervínculo visitado" xfId="400" builtinId="9" hidden="1"/>
    <cellStyle name="Hipervínculo visitado" xfId="401" builtinId="9" hidden="1"/>
    <cellStyle name="Hipervínculo visitado" xfId="402" builtinId="9" hidden="1"/>
    <cellStyle name="Hipervínculo visitado" xfId="403" builtinId="9" hidden="1"/>
    <cellStyle name="Hipervínculo visitado" xfId="404" builtinId="9" hidden="1"/>
    <cellStyle name="Hipervínculo visitado" xfId="405" builtinId="9" hidden="1"/>
    <cellStyle name="Hipervínculo visitado" xfId="406" builtinId="9" hidden="1"/>
    <cellStyle name="Hipervínculo visitado" xfId="407" builtinId="9" hidden="1"/>
    <cellStyle name="Hipervínculo visitado" xfId="408" builtinId="9" hidden="1"/>
    <cellStyle name="Hipervínculo visitado" xfId="409" builtinId="9" hidden="1"/>
    <cellStyle name="Hipervínculo visitado" xfId="410" builtinId="9" hidden="1"/>
    <cellStyle name="Hipervínculo visitado" xfId="411" builtinId="9" hidden="1"/>
    <cellStyle name="Hipervínculo visitado" xfId="412" builtinId="9" hidden="1"/>
    <cellStyle name="Hipervínculo visitado" xfId="413" builtinId="9" hidden="1"/>
    <cellStyle name="Hipervínculo visitado" xfId="414" builtinId="9" hidden="1"/>
    <cellStyle name="Hipervínculo visitado" xfId="415" builtinId="9" hidden="1"/>
    <cellStyle name="Hipervínculo visitado" xfId="416" builtinId="9" hidden="1"/>
    <cellStyle name="Hipervínculo visitado" xfId="417" builtinId="9" hidden="1"/>
    <cellStyle name="Hipervínculo visitado" xfId="418" builtinId="9" hidden="1"/>
    <cellStyle name="Hipervínculo visitado" xfId="419" builtinId="9" hidden="1"/>
    <cellStyle name="Hipervínculo visitado" xfId="420" builtinId="9" hidden="1"/>
    <cellStyle name="Hipervínculo visitado" xfId="421" builtinId="9" hidden="1"/>
    <cellStyle name="Hipervínculo visitado" xfId="422" builtinId="9" hidden="1"/>
    <cellStyle name="Hipervínculo visitado" xfId="423" builtinId="9" hidden="1"/>
    <cellStyle name="Hipervínculo visitado" xfId="424" builtinId="9" hidden="1"/>
    <cellStyle name="Hipervínculo visitado" xfId="425" builtinId="9" hidden="1"/>
    <cellStyle name="Hipervínculo visitado" xfId="426" builtinId="9" hidden="1"/>
    <cellStyle name="Hipervínculo visitado" xfId="427" builtinId="9" hidden="1"/>
    <cellStyle name="Hipervínculo visitado" xfId="428" builtinId="9" hidden="1"/>
    <cellStyle name="Hipervínculo visitado" xfId="429" builtinId="9" hidden="1"/>
    <cellStyle name="Hipervínculo visitado" xfId="430" builtinId="9" hidden="1"/>
    <cellStyle name="Hipervínculo visitado" xfId="431" builtinId="9" hidden="1"/>
    <cellStyle name="Hipervínculo visitado" xfId="432" builtinId="9" hidden="1"/>
    <cellStyle name="Hipervínculo visitado" xfId="433" builtinId="9" hidden="1"/>
    <cellStyle name="Hipervínculo visitado" xfId="434" builtinId="9" hidden="1"/>
    <cellStyle name="Hipervínculo visitado" xfId="435" builtinId="9" hidden="1"/>
    <cellStyle name="Hipervínculo visitado" xfId="436" builtinId="9" hidden="1"/>
    <cellStyle name="Hipervínculo visitado" xfId="437" builtinId="9" hidden="1"/>
    <cellStyle name="Hipervínculo visitado" xfId="438" builtinId="9" hidden="1"/>
    <cellStyle name="Hipervínculo visitado" xfId="439" builtinId="9" hidden="1"/>
    <cellStyle name="Hipervínculo visitado" xfId="440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Millares [0] 2" xfId="602"/>
    <cellStyle name="Moneda" xfId="1" builtinId="4"/>
    <cellStyle name="Moneda [0] 2" xfId="603"/>
    <cellStyle name="Moneda 2" xfId="600"/>
    <cellStyle name="Moneda 3" xfId="604"/>
    <cellStyle name="Moneda 4" xfId="605"/>
    <cellStyle name="Normal" xfId="0" builtinId="0"/>
    <cellStyle name="Normal 2" xfId="599"/>
    <cellStyle name="Porcentaje" xfId="2" builtinId="5"/>
    <cellStyle name="Porcentaje 2" xfId="601"/>
  </cellStyles>
  <dxfs count="220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711200</xdr:colOff>
      <xdr:row>10</xdr:row>
      <xdr:rowOff>65608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18144D9-E699-4BF6-BCC2-EEDC4A255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30400" cy="1843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gaby@dpr.mx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zeaimpresos@gmail.com" TargetMode="External"/><Relationship Id="rId13" Type="http://schemas.openxmlformats.org/officeDocument/2006/relationships/hyperlink" Target="mailto:oscar.oro.slfr@gmail.com" TargetMode="External"/><Relationship Id="rId18" Type="http://schemas.openxmlformats.org/officeDocument/2006/relationships/hyperlink" Target="mailto:randall.facturas@gmail.com" TargetMode="External"/><Relationship Id="rId26" Type="http://schemas.openxmlformats.org/officeDocument/2006/relationships/hyperlink" Target="mailto:dumuv2@gmail.com" TargetMode="External"/><Relationship Id="rId3" Type="http://schemas.openxmlformats.org/officeDocument/2006/relationships/hyperlink" Target="mailto:fondaportena@gmail.com" TargetMode="External"/><Relationship Id="rId21" Type="http://schemas.openxmlformats.org/officeDocument/2006/relationships/hyperlink" Target="mailto:pedro_cetina@yahoo.com" TargetMode="External"/><Relationship Id="rId7" Type="http://schemas.openxmlformats.org/officeDocument/2006/relationships/hyperlink" Target="mailto:aceros.bustos8207@gmail.com" TargetMode="External"/><Relationship Id="rId12" Type="http://schemas.openxmlformats.org/officeDocument/2006/relationships/hyperlink" Target="mailto:claudio.roman@imficompany.com" TargetMode="External"/><Relationship Id="rId17" Type="http://schemas.openxmlformats.org/officeDocument/2006/relationships/hyperlink" Target="mailto:gabrielgpr@proigy.net.mx" TargetMode="External"/><Relationship Id="rId25" Type="http://schemas.openxmlformats.org/officeDocument/2006/relationships/hyperlink" Target="mailto:gdelriorp@hotmail.com" TargetMode="External"/><Relationship Id="rId2" Type="http://schemas.openxmlformats.org/officeDocument/2006/relationships/hyperlink" Target="mailto:mponcedeleon@comanel.com" TargetMode="External"/><Relationship Id="rId16" Type="http://schemas.openxmlformats.org/officeDocument/2006/relationships/hyperlink" Target="mailto:barranco-raul@outlok.com" TargetMode="External"/><Relationship Id="rId20" Type="http://schemas.openxmlformats.org/officeDocument/2006/relationships/hyperlink" Target="mailto:dmgu16@gmail.com" TargetMode="External"/><Relationship Id="rId1" Type="http://schemas.openxmlformats.org/officeDocument/2006/relationships/hyperlink" Target="mailto:raul@quarso.mx" TargetMode="External"/><Relationship Id="rId6" Type="http://schemas.openxmlformats.org/officeDocument/2006/relationships/hyperlink" Target="mailto:freynot@montanasdeuco.com" TargetMode="External"/><Relationship Id="rId11" Type="http://schemas.openxmlformats.org/officeDocument/2006/relationships/hyperlink" Target="mailto:cesar@foodomy.com" TargetMode="External"/><Relationship Id="rId24" Type="http://schemas.openxmlformats.org/officeDocument/2006/relationships/hyperlink" Target="mailto:juanemilio.ducombs@gmail.com" TargetMode="External"/><Relationship Id="rId5" Type="http://schemas.openxmlformats.org/officeDocument/2006/relationships/hyperlink" Target="mailto:gustavo@consultoreslegales.com.mx" TargetMode="External"/><Relationship Id="rId15" Type="http://schemas.openxmlformats.org/officeDocument/2006/relationships/hyperlink" Target="mailto:gcaarte@hotmail.com" TargetMode="External"/><Relationship Id="rId23" Type="http://schemas.openxmlformats.org/officeDocument/2006/relationships/hyperlink" Target="mailto:cbrdocedeoctubre@yahoo.com.mx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mailto:carlos.noriegacm@gmail.com" TargetMode="External"/><Relationship Id="rId19" Type="http://schemas.openxmlformats.org/officeDocument/2006/relationships/hyperlink" Target="mailto:r.reyes@sic-mexico.com.mx" TargetMode="External"/><Relationship Id="rId4" Type="http://schemas.openxmlformats.org/officeDocument/2006/relationships/hyperlink" Target="mailto:julian.berdeja01@gmail.com" TargetMode="External"/><Relationship Id="rId9" Type="http://schemas.openxmlformats.org/officeDocument/2006/relationships/hyperlink" Target="mailto:talleraliv@hotmail.com" TargetMode="External"/><Relationship Id="rId14" Type="http://schemas.openxmlformats.org/officeDocument/2006/relationships/hyperlink" Target="mailto:raul@quarso.mx" TargetMode="External"/><Relationship Id="rId22" Type="http://schemas.openxmlformats.org/officeDocument/2006/relationships/hyperlink" Target="mailto:Jorgemaldonado343@hotmail.com" TargetMode="External"/><Relationship Id="rId27" Type="http://schemas.openxmlformats.org/officeDocument/2006/relationships/hyperlink" Target="mailto:vengatureino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605"/>
  <sheetViews>
    <sheetView topLeftCell="A62" workbookViewId="0">
      <selection activeCell="K6" sqref="K6"/>
    </sheetView>
  </sheetViews>
  <sheetFormatPr baseColWidth="10" defaultRowHeight="15" x14ac:dyDescent="0.25"/>
  <cols>
    <col min="1" max="1" width="18.42578125" bestFit="1" customWidth="1"/>
    <col min="3" max="3" width="18" bestFit="1" customWidth="1"/>
    <col min="4" max="4" width="10" customWidth="1"/>
    <col min="5" max="5" width="26.42578125" customWidth="1"/>
    <col min="7" max="7" width="18" bestFit="1" customWidth="1"/>
  </cols>
  <sheetData>
    <row r="1" spans="1:11" x14ac:dyDescent="0.25">
      <c r="A1" s="1" t="s">
        <v>2</v>
      </c>
      <c r="C1" s="1" t="s">
        <v>13</v>
      </c>
      <c r="E1" s="1" t="s">
        <v>39</v>
      </c>
      <c r="G1" s="1" t="s">
        <v>214</v>
      </c>
    </row>
    <row r="2" spans="1:11" x14ac:dyDescent="0.25">
      <c r="A2" s="2" t="s">
        <v>7</v>
      </c>
      <c r="C2" s="2">
        <v>0</v>
      </c>
      <c r="E2" s="2" t="s">
        <v>40</v>
      </c>
      <c r="G2" s="2" t="s">
        <v>216</v>
      </c>
    </row>
    <row r="3" spans="1:11" x14ac:dyDescent="0.25">
      <c r="A3" s="2" t="s">
        <v>8</v>
      </c>
      <c r="C3" s="2">
        <v>1</v>
      </c>
      <c r="E3" s="2" t="s">
        <v>41</v>
      </c>
      <c r="G3" s="2" t="s">
        <v>215</v>
      </c>
    </row>
    <row r="4" spans="1:11" x14ac:dyDescent="0.25">
      <c r="A4" s="2" t="s">
        <v>9</v>
      </c>
      <c r="C4" s="2">
        <v>2</v>
      </c>
      <c r="G4" s="2" t="s">
        <v>217</v>
      </c>
    </row>
    <row r="5" spans="1:11" x14ac:dyDescent="0.25">
      <c r="A5" s="2" t="s">
        <v>12</v>
      </c>
      <c r="C5" s="2">
        <v>3</v>
      </c>
      <c r="E5" s="1" t="s">
        <v>209</v>
      </c>
      <c r="G5" s="2" t="s">
        <v>218</v>
      </c>
      <c r="K5" s="1" t="s">
        <v>192</v>
      </c>
    </row>
    <row r="6" spans="1:11" x14ac:dyDescent="0.25">
      <c r="A6" s="2" t="s">
        <v>5</v>
      </c>
      <c r="C6" s="2">
        <v>4</v>
      </c>
      <c r="E6" s="2" t="s">
        <v>210</v>
      </c>
      <c r="G6" s="2" t="s">
        <v>636</v>
      </c>
      <c r="K6" s="2" t="s">
        <v>642</v>
      </c>
    </row>
    <row r="7" spans="1:11" x14ac:dyDescent="0.25">
      <c r="A7" s="2" t="s">
        <v>6</v>
      </c>
      <c r="C7" s="2">
        <v>5</v>
      </c>
      <c r="E7" s="2" t="s">
        <v>211</v>
      </c>
      <c r="G7" s="2" t="s">
        <v>537</v>
      </c>
      <c r="K7" s="2" t="s">
        <v>643</v>
      </c>
    </row>
    <row r="8" spans="1:11" x14ac:dyDescent="0.25">
      <c r="C8" s="2">
        <v>6</v>
      </c>
      <c r="E8" s="2" t="s">
        <v>212</v>
      </c>
      <c r="G8" s="2" t="s">
        <v>538</v>
      </c>
      <c r="K8" s="2" t="s">
        <v>644</v>
      </c>
    </row>
    <row r="9" spans="1:11" x14ac:dyDescent="0.25">
      <c r="A9" s="1" t="s">
        <v>54</v>
      </c>
      <c r="C9" s="2">
        <v>7</v>
      </c>
      <c r="G9" s="2" t="s">
        <v>749</v>
      </c>
      <c r="K9" s="2" t="s">
        <v>645</v>
      </c>
    </row>
    <row r="10" spans="1:11" x14ac:dyDescent="0.25">
      <c r="A10" s="2" t="s">
        <v>56</v>
      </c>
      <c r="C10" s="2">
        <v>8</v>
      </c>
      <c r="G10" s="2" t="s">
        <v>750</v>
      </c>
      <c r="K10" s="2" t="s">
        <v>646</v>
      </c>
    </row>
    <row r="11" spans="1:11" x14ac:dyDescent="0.25">
      <c r="A11" s="2" t="s">
        <v>82</v>
      </c>
      <c r="C11" s="2">
        <v>9</v>
      </c>
      <c r="G11" s="2" t="s">
        <v>751</v>
      </c>
      <c r="K11" s="2" t="s">
        <v>647</v>
      </c>
    </row>
    <row r="12" spans="1:11" x14ac:dyDescent="0.25">
      <c r="A12" s="2" t="s">
        <v>83</v>
      </c>
      <c r="C12" s="2">
        <v>10</v>
      </c>
      <c r="G12" s="2" t="s">
        <v>752</v>
      </c>
      <c r="K12" s="2" t="s">
        <v>648</v>
      </c>
    </row>
    <row r="13" spans="1:11" x14ac:dyDescent="0.25">
      <c r="A13" s="2" t="s">
        <v>6</v>
      </c>
      <c r="C13" s="2">
        <v>11</v>
      </c>
      <c r="G13" s="2" t="s">
        <v>219</v>
      </c>
      <c r="K13" s="2" t="s">
        <v>649</v>
      </c>
    </row>
    <row r="14" spans="1:11" x14ac:dyDescent="0.25">
      <c r="A14" s="2" t="s">
        <v>635</v>
      </c>
      <c r="C14" s="2">
        <v>12</v>
      </c>
      <c r="K14" s="2" t="s">
        <v>650</v>
      </c>
    </row>
    <row r="15" spans="1:11" x14ac:dyDescent="0.25">
      <c r="A15" s="2" t="s">
        <v>1157</v>
      </c>
      <c r="C15" s="2">
        <v>13</v>
      </c>
      <c r="K15" s="2" t="s">
        <v>651</v>
      </c>
    </row>
    <row r="16" spans="1:11" x14ac:dyDescent="0.25">
      <c r="A16" s="2" t="s">
        <v>84</v>
      </c>
      <c r="C16" s="2">
        <v>14</v>
      </c>
      <c r="K16" s="2" t="s">
        <v>652</v>
      </c>
    </row>
    <row r="17" spans="1:11" x14ac:dyDescent="0.25">
      <c r="A17" s="2" t="s">
        <v>1279</v>
      </c>
      <c r="C17" s="2">
        <v>15</v>
      </c>
      <c r="E17" s="1" t="s">
        <v>366</v>
      </c>
      <c r="K17" s="2" t="s">
        <v>653</v>
      </c>
    </row>
    <row r="18" spans="1:11" x14ac:dyDescent="0.25">
      <c r="A18" s="2" t="s">
        <v>1155</v>
      </c>
      <c r="C18" s="2">
        <v>16</v>
      </c>
      <c r="E18" s="2" t="s">
        <v>58</v>
      </c>
      <c r="G18" s="1" t="s">
        <v>1048</v>
      </c>
      <c r="K18" s="2" t="s">
        <v>654</v>
      </c>
    </row>
    <row r="19" spans="1:11" x14ac:dyDescent="0.25">
      <c r="A19" s="2" t="s">
        <v>1156</v>
      </c>
      <c r="C19" s="2">
        <v>17</v>
      </c>
      <c r="E19" s="2" t="s">
        <v>267</v>
      </c>
      <c r="G19" s="2" t="s">
        <v>952</v>
      </c>
      <c r="K19" s="2" t="s">
        <v>655</v>
      </c>
    </row>
    <row r="20" spans="1:11" x14ac:dyDescent="0.25">
      <c r="A20" s="2" t="s">
        <v>1285</v>
      </c>
      <c r="C20" s="2">
        <v>18</v>
      </c>
      <c r="E20" s="2" t="s">
        <v>268</v>
      </c>
      <c r="G20" s="2" t="s">
        <v>953</v>
      </c>
      <c r="K20" s="2" t="s">
        <v>656</v>
      </c>
    </row>
    <row r="21" spans="1:11" x14ac:dyDescent="0.25">
      <c r="A21" s="2" t="s">
        <v>640</v>
      </c>
      <c r="C21" s="2">
        <v>19</v>
      </c>
      <c r="E21" s="2" t="s">
        <v>269</v>
      </c>
      <c r="G21" s="2" t="s">
        <v>954</v>
      </c>
      <c r="K21" s="2" t="s">
        <v>657</v>
      </c>
    </row>
    <row r="22" spans="1:11" x14ac:dyDescent="0.25">
      <c r="C22" s="2">
        <v>20</v>
      </c>
      <c r="E22" s="2" t="s">
        <v>270</v>
      </c>
      <c r="G22" s="2" t="s">
        <v>955</v>
      </c>
      <c r="K22" s="2" t="s">
        <v>658</v>
      </c>
    </row>
    <row r="23" spans="1:11" x14ac:dyDescent="0.25">
      <c r="A23" s="1" t="s">
        <v>192</v>
      </c>
      <c r="C23" s="2">
        <v>21</v>
      </c>
      <c r="E23" s="2" t="s">
        <v>271</v>
      </c>
      <c r="G23" s="2" t="s">
        <v>1049</v>
      </c>
      <c r="K23" s="2" t="s">
        <v>659</v>
      </c>
    </row>
    <row r="24" spans="1:11" x14ac:dyDescent="0.25">
      <c r="A24" s="2" t="s">
        <v>642</v>
      </c>
      <c r="C24" s="2">
        <v>22</v>
      </c>
      <c r="E24" s="2" t="s">
        <v>272</v>
      </c>
      <c r="G24" s="2" t="s">
        <v>956</v>
      </c>
      <c r="K24" s="2" t="s">
        <v>660</v>
      </c>
    </row>
    <row r="25" spans="1:11" x14ac:dyDescent="0.25">
      <c r="A25" s="2" t="s">
        <v>643</v>
      </c>
      <c r="C25" s="2">
        <v>23</v>
      </c>
      <c r="E25" s="2" t="s">
        <v>273</v>
      </c>
      <c r="G25" s="2" t="s">
        <v>957</v>
      </c>
      <c r="K25" s="2" t="s">
        <v>661</v>
      </c>
    </row>
    <row r="26" spans="1:11" x14ac:dyDescent="0.25">
      <c r="A26" s="2" t="s">
        <v>644</v>
      </c>
      <c r="C26" s="2">
        <v>24</v>
      </c>
      <c r="E26" s="2" t="s">
        <v>274</v>
      </c>
      <c r="G26" s="2" t="s">
        <v>958</v>
      </c>
      <c r="K26" s="2" t="s">
        <v>662</v>
      </c>
    </row>
    <row r="27" spans="1:11" x14ac:dyDescent="0.25">
      <c r="A27" s="2" t="s">
        <v>645</v>
      </c>
      <c r="C27" s="2">
        <v>25</v>
      </c>
      <c r="E27" s="2" t="s">
        <v>275</v>
      </c>
      <c r="G27" s="2" t="s">
        <v>959</v>
      </c>
      <c r="K27" s="2" t="s">
        <v>663</v>
      </c>
    </row>
    <row r="28" spans="1:11" x14ac:dyDescent="0.25">
      <c r="A28" s="2" t="s">
        <v>646</v>
      </c>
      <c r="C28" s="2">
        <v>26</v>
      </c>
      <c r="E28" s="2" t="s">
        <v>276</v>
      </c>
      <c r="G28" s="2" t="s">
        <v>960</v>
      </c>
      <c r="K28" s="2" t="s">
        <v>664</v>
      </c>
    </row>
    <row r="29" spans="1:11" x14ac:dyDescent="0.25">
      <c r="A29" s="2" t="s">
        <v>647</v>
      </c>
      <c r="C29" s="2">
        <v>27</v>
      </c>
      <c r="E29" s="2" t="s">
        <v>277</v>
      </c>
      <c r="G29" s="2" t="s">
        <v>961</v>
      </c>
      <c r="K29" s="2" t="s">
        <v>665</v>
      </c>
    </row>
    <row r="30" spans="1:11" x14ac:dyDescent="0.25">
      <c r="A30" s="2" t="s">
        <v>648</v>
      </c>
      <c r="C30" s="2">
        <v>28</v>
      </c>
      <c r="E30" s="2" t="s">
        <v>278</v>
      </c>
      <c r="G30" s="2" t="s">
        <v>962</v>
      </c>
      <c r="K30" s="2" t="s">
        <v>666</v>
      </c>
    </row>
    <row r="31" spans="1:11" x14ac:dyDescent="0.25">
      <c r="A31" s="2" t="s">
        <v>649</v>
      </c>
      <c r="C31" s="2">
        <v>29</v>
      </c>
      <c r="E31" s="2" t="s">
        <v>279</v>
      </c>
      <c r="G31" s="2" t="s">
        <v>963</v>
      </c>
      <c r="K31" s="2" t="s">
        <v>667</v>
      </c>
    </row>
    <row r="32" spans="1:11" x14ac:dyDescent="0.25">
      <c r="A32" s="2" t="s">
        <v>650</v>
      </c>
      <c r="C32" s="2">
        <v>30</v>
      </c>
      <c r="E32" s="2" t="s">
        <v>280</v>
      </c>
      <c r="G32" s="2" t="s">
        <v>964</v>
      </c>
      <c r="K32" s="2" t="s">
        <v>668</v>
      </c>
    </row>
    <row r="33" spans="1:11" x14ac:dyDescent="0.25">
      <c r="A33" s="2" t="s">
        <v>651</v>
      </c>
      <c r="C33" s="2">
        <v>31</v>
      </c>
      <c r="E33" s="2" t="s">
        <v>281</v>
      </c>
      <c r="G33" s="2" t="s">
        <v>965</v>
      </c>
      <c r="K33" s="2" t="s">
        <v>669</v>
      </c>
    </row>
    <row r="34" spans="1:11" x14ac:dyDescent="0.25">
      <c r="A34" s="2" t="s">
        <v>652</v>
      </c>
      <c r="C34" s="2">
        <v>32</v>
      </c>
      <c r="E34" s="2" t="s">
        <v>282</v>
      </c>
      <c r="G34" s="2" t="s">
        <v>966</v>
      </c>
      <c r="K34" s="2" t="s">
        <v>670</v>
      </c>
    </row>
    <row r="35" spans="1:11" x14ac:dyDescent="0.25">
      <c r="A35" s="2" t="s">
        <v>653</v>
      </c>
      <c r="C35" s="2">
        <v>33</v>
      </c>
      <c r="E35" s="2" t="s">
        <v>283</v>
      </c>
      <c r="G35" s="2" t="s">
        <v>967</v>
      </c>
      <c r="K35" s="2" t="s">
        <v>671</v>
      </c>
    </row>
    <row r="36" spans="1:11" x14ac:dyDescent="0.25">
      <c r="A36" s="2" t="s">
        <v>654</v>
      </c>
      <c r="C36" s="2">
        <v>34</v>
      </c>
      <c r="E36" s="2" t="s">
        <v>284</v>
      </c>
      <c r="G36" s="2" t="s">
        <v>968</v>
      </c>
      <c r="K36" s="2" t="s">
        <v>672</v>
      </c>
    </row>
    <row r="37" spans="1:11" x14ac:dyDescent="0.25">
      <c r="A37" s="2" t="s">
        <v>655</v>
      </c>
      <c r="C37" s="2">
        <v>35</v>
      </c>
      <c r="E37" s="2" t="s">
        <v>285</v>
      </c>
      <c r="G37" s="2" t="s">
        <v>969</v>
      </c>
      <c r="K37" s="2" t="s">
        <v>673</v>
      </c>
    </row>
    <row r="38" spans="1:11" x14ac:dyDescent="0.25">
      <c r="A38" s="2" t="s">
        <v>656</v>
      </c>
      <c r="C38" s="2">
        <v>36</v>
      </c>
      <c r="E38" s="2" t="s">
        <v>286</v>
      </c>
      <c r="G38" s="2" t="s">
        <v>970</v>
      </c>
      <c r="K38" s="2" t="s">
        <v>674</v>
      </c>
    </row>
    <row r="39" spans="1:11" x14ac:dyDescent="0.25">
      <c r="A39" s="2" t="s">
        <v>657</v>
      </c>
      <c r="C39" s="2">
        <v>37</v>
      </c>
      <c r="E39" s="2" t="s">
        <v>287</v>
      </c>
      <c r="G39" s="2" t="s">
        <v>971</v>
      </c>
      <c r="K39" s="2" t="s">
        <v>675</v>
      </c>
    </row>
    <row r="40" spans="1:11" x14ac:dyDescent="0.25">
      <c r="A40" s="2" t="s">
        <v>658</v>
      </c>
      <c r="C40" s="2">
        <v>38</v>
      </c>
      <c r="E40" s="2" t="s">
        <v>288</v>
      </c>
      <c r="G40" s="2" t="s">
        <v>972</v>
      </c>
      <c r="K40" s="2" t="s">
        <v>676</v>
      </c>
    </row>
    <row r="41" spans="1:11" x14ac:dyDescent="0.25">
      <c r="A41" s="2" t="s">
        <v>659</v>
      </c>
      <c r="C41" s="2">
        <v>39</v>
      </c>
      <c r="E41" s="2" t="s">
        <v>289</v>
      </c>
      <c r="G41" s="2" t="s">
        <v>973</v>
      </c>
      <c r="K41" s="2" t="s">
        <v>677</v>
      </c>
    </row>
    <row r="42" spans="1:11" x14ac:dyDescent="0.25">
      <c r="A42" s="2" t="s">
        <v>660</v>
      </c>
      <c r="C42" s="2">
        <v>40</v>
      </c>
      <c r="E42" s="2" t="s">
        <v>290</v>
      </c>
      <c r="G42" s="2" t="s">
        <v>974</v>
      </c>
      <c r="K42" s="2" t="s">
        <v>678</v>
      </c>
    </row>
    <row r="43" spans="1:11" x14ac:dyDescent="0.25">
      <c r="A43" s="2" t="s">
        <v>661</v>
      </c>
      <c r="C43" s="2">
        <v>41</v>
      </c>
      <c r="E43" s="2" t="s">
        <v>291</v>
      </c>
      <c r="G43" s="2" t="s">
        <v>975</v>
      </c>
      <c r="K43" s="2" t="s">
        <v>679</v>
      </c>
    </row>
    <row r="44" spans="1:11" x14ac:dyDescent="0.25">
      <c r="A44" s="2" t="s">
        <v>662</v>
      </c>
      <c r="C44" s="2">
        <v>42</v>
      </c>
      <c r="E44" s="2" t="s">
        <v>292</v>
      </c>
      <c r="G44" s="2" t="s">
        <v>976</v>
      </c>
      <c r="K44" s="2" t="s">
        <v>680</v>
      </c>
    </row>
    <row r="45" spans="1:11" x14ac:dyDescent="0.25">
      <c r="A45" s="2" t="s">
        <v>663</v>
      </c>
      <c r="E45" s="2" t="s">
        <v>293</v>
      </c>
      <c r="G45" s="2" t="s">
        <v>977</v>
      </c>
      <c r="K45" s="2" t="s">
        <v>681</v>
      </c>
    </row>
    <row r="46" spans="1:11" x14ac:dyDescent="0.25">
      <c r="A46" s="2" t="s">
        <v>664</v>
      </c>
      <c r="E46" s="2" t="s">
        <v>294</v>
      </c>
      <c r="G46" s="2" t="s">
        <v>978</v>
      </c>
      <c r="K46" s="2" t="s">
        <v>682</v>
      </c>
    </row>
    <row r="47" spans="1:11" x14ac:dyDescent="0.25">
      <c r="A47" s="2" t="s">
        <v>665</v>
      </c>
      <c r="E47" s="2" t="s">
        <v>295</v>
      </c>
      <c r="G47" s="2" t="s">
        <v>979</v>
      </c>
      <c r="K47" s="2" t="s">
        <v>683</v>
      </c>
    </row>
    <row r="48" spans="1:11" x14ac:dyDescent="0.25">
      <c r="A48" s="2" t="s">
        <v>666</v>
      </c>
      <c r="E48" s="2" t="s">
        <v>296</v>
      </c>
      <c r="G48" s="2" t="s">
        <v>980</v>
      </c>
      <c r="K48" s="2" t="s">
        <v>684</v>
      </c>
    </row>
    <row r="49" spans="1:11" x14ac:dyDescent="0.25">
      <c r="A49" s="2" t="s">
        <v>667</v>
      </c>
      <c r="E49" s="2" t="s">
        <v>297</v>
      </c>
      <c r="G49" s="2" t="s">
        <v>981</v>
      </c>
      <c r="K49" s="2" t="s">
        <v>685</v>
      </c>
    </row>
    <row r="50" spans="1:11" x14ac:dyDescent="0.25">
      <c r="A50" s="2" t="s">
        <v>668</v>
      </c>
      <c r="E50" s="2" t="s">
        <v>298</v>
      </c>
      <c r="G50" s="2" t="s">
        <v>982</v>
      </c>
      <c r="K50" s="2" t="s">
        <v>686</v>
      </c>
    </row>
    <row r="51" spans="1:11" x14ac:dyDescent="0.25">
      <c r="A51" s="2" t="s">
        <v>669</v>
      </c>
      <c r="E51" s="2" t="s">
        <v>299</v>
      </c>
      <c r="G51" s="2" t="s">
        <v>983</v>
      </c>
      <c r="K51" s="2" t="s">
        <v>687</v>
      </c>
    </row>
    <row r="52" spans="1:11" x14ac:dyDescent="0.25">
      <c r="A52" s="2" t="s">
        <v>670</v>
      </c>
      <c r="E52" s="2" t="s">
        <v>300</v>
      </c>
      <c r="G52" s="2" t="s">
        <v>984</v>
      </c>
      <c r="K52" s="2" t="s">
        <v>688</v>
      </c>
    </row>
    <row r="53" spans="1:11" x14ac:dyDescent="0.25">
      <c r="A53" s="2" t="s">
        <v>671</v>
      </c>
      <c r="E53" s="2" t="s">
        <v>301</v>
      </c>
      <c r="G53" s="2" t="s">
        <v>985</v>
      </c>
      <c r="K53" s="2" t="s">
        <v>689</v>
      </c>
    </row>
    <row r="54" spans="1:11" x14ac:dyDescent="0.25">
      <c r="A54" s="2" t="s">
        <v>672</v>
      </c>
      <c r="E54" s="2" t="s">
        <v>302</v>
      </c>
      <c r="G54" s="2" t="s">
        <v>986</v>
      </c>
      <c r="K54" s="2" t="s">
        <v>690</v>
      </c>
    </row>
    <row r="55" spans="1:11" x14ac:dyDescent="0.25">
      <c r="A55" s="2" t="s">
        <v>673</v>
      </c>
      <c r="E55" s="2" t="s">
        <v>303</v>
      </c>
      <c r="G55" s="2" t="s">
        <v>987</v>
      </c>
      <c r="K55" s="2" t="s">
        <v>691</v>
      </c>
    </row>
    <row r="56" spans="1:11" x14ac:dyDescent="0.25">
      <c r="A56" s="2" t="s">
        <v>674</v>
      </c>
      <c r="E56" s="2" t="s">
        <v>304</v>
      </c>
      <c r="G56" s="2" t="s">
        <v>988</v>
      </c>
      <c r="K56" s="2" t="s">
        <v>692</v>
      </c>
    </row>
    <row r="57" spans="1:11" x14ac:dyDescent="0.25">
      <c r="A57" s="2" t="s">
        <v>675</v>
      </c>
      <c r="E57" s="2" t="s">
        <v>305</v>
      </c>
      <c r="G57" s="2" t="s">
        <v>989</v>
      </c>
      <c r="K57" s="2" t="s">
        <v>693</v>
      </c>
    </row>
    <row r="58" spans="1:11" x14ac:dyDescent="0.25">
      <c r="A58" s="2" t="s">
        <v>676</v>
      </c>
      <c r="E58" s="2" t="s">
        <v>306</v>
      </c>
      <c r="G58" s="2" t="s">
        <v>990</v>
      </c>
      <c r="K58" s="2" t="s">
        <v>694</v>
      </c>
    </row>
    <row r="59" spans="1:11" x14ac:dyDescent="0.25">
      <c r="A59" s="2" t="s">
        <v>677</v>
      </c>
      <c r="E59" s="2" t="s">
        <v>307</v>
      </c>
      <c r="G59" s="2" t="s">
        <v>991</v>
      </c>
      <c r="K59" s="2" t="s">
        <v>695</v>
      </c>
    </row>
    <row r="60" spans="1:11" x14ac:dyDescent="0.25">
      <c r="A60" s="2" t="s">
        <v>678</v>
      </c>
      <c r="E60" s="2" t="s">
        <v>308</v>
      </c>
      <c r="G60" s="2" t="s">
        <v>992</v>
      </c>
      <c r="K60" s="2" t="s">
        <v>696</v>
      </c>
    </row>
    <row r="61" spans="1:11" x14ac:dyDescent="0.25">
      <c r="A61" s="2" t="s">
        <v>679</v>
      </c>
      <c r="E61" s="2" t="s">
        <v>309</v>
      </c>
      <c r="G61" s="2" t="s">
        <v>993</v>
      </c>
      <c r="K61" s="2" t="s">
        <v>697</v>
      </c>
    </row>
    <row r="62" spans="1:11" x14ac:dyDescent="0.25">
      <c r="A62" s="2" t="s">
        <v>680</v>
      </c>
      <c r="E62" s="2" t="s">
        <v>310</v>
      </c>
      <c r="G62" s="2" t="s">
        <v>994</v>
      </c>
      <c r="K62" s="2" t="s">
        <v>698</v>
      </c>
    </row>
    <row r="63" spans="1:11" x14ac:dyDescent="0.25">
      <c r="A63" s="2" t="s">
        <v>681</v>
      </c>
      <c r="E63" s="2" t="s">
        <v>311</v>
      </c>
      <c r="G63" s="2" t="s">
        <v>995</v>
      </c>
      <c r="K63" s="2" t="s">
        <v>699</v>
      </c>
    </row>
    <row r="64" spans="1:11" x14ac:dyDescent="0.25">
      <c r="A64" s="2" t="s">
        <v>682</v>
      </c>
      <c r="E64" s="2" t="s">
        <v>312</v>
      </c>
      <c r="G64" s="2" t="s">
        <v>996</v>
      </c>
      <c r="K64" s="2" t="s">
        <v>700</v>
      </c>
    </row>
    <row r="65" spans="1:11" x14ac:dyDescent="0.25">
      <c r="A65" s="2" t="s">
        <v>683</v>
      </c>
      <c r="E65" s="2" t="s">
        <v>313</v>
      </c>
      <c r="G65" s="2" t="s">
        <v>997</v>
      </c>
      <c r="K65" s="2" t="s">
        <v>701</v>
      </c>
    </row>
    <row r="66" spans="1:11" x14ac:dyDescent="0.25">
      <c r="A66" s="2" t="s">
        <v>684</v>
      </c>
      <c r="E66" s="2" t="s">
        <v>314</v>
      </c>
      <c r="G66" s="2" t="s">
        <v>998</v>
      </c>
      <c r="K66" s="2" t="s">
        <v>702</v>
      </c>
    </row>
    <row r="67" spans="1:11" x14ac:dyDescent="0.25">
      <c r="A67" s="2" t="s">
        <v>685</v>
      </c>
      <c r="E67" s="2" t="s">
        <v>315</v>
      </c>
      <c r="G67" s="2" t="s">
        <v>999</v>
      </c>
      <c r="K67" s="2" t="s">
        <v>703</v>
      </c>
    </row>
    <row r="68" spans="1:11" x14ac:dyDescent="0.25">
      <c r="A68" s="2" t="s">
        <v>686</v>
      </c>
      <c r="E68" s="2" t="s">
        <v>316</v>
      </c>
      <c r="G68" s="2" t="s">
        <v>1000</v>
      </c>
      <c r="K68" s="2" t="s">
        <v>704</v>
      </c>
    </row>
    <row r="69" spans="1:11" x14ac:dyDescent="0.25">
      <c r="A69" s="2" t="s">
        <v>687</v>
      </c>
      <c r="E69" s="2" t="s">
        <v>317</v>
      </c>
      <c r="G69" s="2" t="s">
        <v>1001</v>
      </c>
      <c r="K69" s="2" t="s">
        <v>705</v>
      </c>
    </row>
    <row r="70" spans="1:11" x14ac:dyDescent="0.25">
      <c r="A70" s="2" t="s">
        <v>688</v>
      </c>
      <c r="E70" s="2" t="s">
        <v>318</v>
      </c>
      <c r="G70" s="2" t="s">
        <v>1002</v>
      </c>
      <c r="K70" s="2" t="s">
        <v>706</v>
      </c>
    </row>
    <row r="71" spans="1:11" x14ac:dyDescent="0.25">
      <c r="A71" s="2" t="s">
        <v>689</v>
      </c>
      <c r="E71" s="2" t="s">
        <v>319</v>
      </c>
      <c r="G71" s="2" t="s">
        <v>1003</v>
      </c>
      <c r="K71" s="2" t="s">
        <v>707</v>
      </c>
    </row>
    <row r="72" spans="1:11" x14ac:dyDescent="0.25">
      <c r="A72" s="2" t="s">
        <v>690</v>
      </c>
      <c r="E72" s="2" t="s">
        <v>320</v>
      </c>
      <c r="G72" s="2" t="s">
        <v>1004</v>
      </c>
      <c r="K72" s="2" t="s">
        <v>708</v>
      </c>
    </row>
    <row r="73" spans="1:11" x14ac:dyDescent="0.25">
      <c r="A73" s="2" t="s">
        <v>691</v>
      </c>
      <c r="E73" s="2" t="s">
        <v>321</v>
      </c>
      <c r="G73" s="2" t="s">
        <v>1005</v>
      </c>
      <c r="K73" s="2" t="s">
        <v>709</v>
      </c>
    </row>
    <row r="74" spans="1:11" x14ac:dyDescent="0.25">
      <c r="A74" s="2" t="s">
        <v>692</v>
      </c>
      <c r="E74" s="2" t="s">
        <v>322</v>
      </c>
      <c r="G74" s="2" t="s">
        <v>1006</v>
      </c>
      <c r="K74" s="2" t="s">
        <v>710</v>
      </c>
    </row>
    <row r="75" spans="1:11" x14ac:dyDescent="0.25">
      <c r="A75" s="2" t="s">
        <v>693</v>
      </c>
      <c r="E75" s="2" t="s">
        <v>323</v>
      </c>
      <c r="G75" s="2" t="s">
        <v>1007</v>
      </c>
      <c r="K75" s="2" t="s">
        <v>711</v>
      </c>
    </row>
    <row r="76" spans="1:11" x14ac:dyDescent="0.25">
      <c r="A76" s="2" t="s">
        <v>694</v>
      </c>
      <c r="E76" s="2" t="s">
        <v>324</v>
      </c>
      <c r="G76" s="2" t="s">
        <v>1008</v>
      </c>
      <c r="K76" s="2" t="s">
        <v>712</v>
      </c>
    </row>
    <row r="77" spans="1:11" x14ac:dyDescent="0.25">
      <c r="A77" s="2" t="s">
        <v>695</v>
      </c>
      <c r="E77" s="2" t="s">
        <v>325</v>
      </c>
      <c r="G77" s="2" t="s">
        <v>1009</v>
      </c>
      <c r="K77" s="2" t="s">
        <v>713</v>
      </c>
    </row>
    <row r="78" spans="1:11" x14ac:dyDescent="0.25">
      <c r="A78" s="2" t="s">
        <v>696</v>
      </c>
      <c r="E78" s="2" t="s">
        <v>326</v>
      </c>
      <c r="G78" s="2" t="s">
        <v>1010</v>
      </c>
      <c r="K78" s="2" t="s">
        <v>714</v>
      </c>
    </row>
    <row r="79" spans="1:11" x14ac:dyDescent="0.25">
      <c r="A79" s="2" t="s">
        <v>697</v>
      </c>
      <c r="E79" s="2" t="s">
        <v>327</v>
      </c>
      <c r="G79" s="2" t="s">
        <v>1011</v>
      </c>
      <c r="K79" s="2" t="s">
        <v>715</v>
      </c>
    </row>
    <row r="80" spans="1:11" x14ac:dyDescent="0.25">
      <c r="A80" s="2" t="s">
        <v>698</v>
      </c>
      <c r="E80" s="2" t="s">
        <v>328</v>
      </c>
      <c r="G80" s="2" t="s">
        <v>1012</v>
      </c>
      <c r="K80" s="2" t="s">
        <v>716</v>
      </c>
    </row>
    <row r="81" spans="1:11" x14ac:dyDescent="0.25">
      <c r="A81" s="2" t="s">
        <v>699</v>
      </c>
      <c r="E81" s="2" t="s">
        <v>329</v>
      </c>
      <c r="G81" s="2" t="s">
        <v>1013</v>
      </c>
      <c r="K81" s="2" t="s">
        <v>717</v>
      </c>
    </row>
    <row r="82" spans="1:11" x14ac:dyDescent="0.25">
      <c r="A82" s="2" t="s">
        <v>700</v>
      </c>
      <c r="E82" s="2" t="s">
        <v>330</v>
      </c>
      <c r="G82" s="2" t="s">
        <v>1014</v>
      </c>
      <c r="K82" s="2" t="s">
        <v>718</v>
      </c>
    </row>
    <row r="83" spans="1:11" x14ac:dyDescent="0.25">
      <c r="A83" s="2" t="s">
        <v>701</v>
      </c>
      <c r="E83" s="2" t="s">
        <v>331</v>
      </c>
      <c r="G83" s="2" t="s">
        <v>1015</v>
      </c>
      <c r="K83" s="2" t="s">
        <v>719</v>
      </c>
    </row>
    <row r="84" spans="1:11" x14ac:dyDescent="0.25">
      <c r="A84" s="2" t="s">
        <v>702</v>
      </c>
      <c r="E84" s="2" t="s">
        <v>332</v>
      </c>
      <c r="G84" s="2" t="s">
        <v>1016</v>
      </c>
      <c r="K84" s="2" t="s">
        <v>720</v>
      </c>
    </row>
    <row r="85" spans="1:11" x14ac:dyDescent="0.25">
      <c r="A85" s="2" t="s">
        <v>703</v>
      </c>
      <c r="E85" s="2" t="s">
        <v>333</v>
      </c>
      <c r="G85" s="2" t="s">
        <v>1017</v>
      </c>
      <c r="K85" s="2" t="s">
        <v>721</v>
      </c>
    </row>
    <row r="86" spans="1:11" x14ac:dyDescent="0.25">
      <c r="A86" s="2" t="s">
        <v>704</v>
      </c>
      <c r="E86" s="2" t="s">
        <v>334</v>
      </c>
      <c r="G86" s="2" t="s">
        <v>1018</v>
      </c>
      <c r="K86" s="2" t="s">
        <v>722</v>
      </c>
    </row>
    <row r="87" spans="1:11" x14ac:dyDescent="0.25">
      <c r="A87" s="2" t="s">
        <v>705</v>
      </c>
      <c r="E87" s="2" t="s">
        <v>335</v>
      </c>
      <c r="G87" s="2" t="s">
        <v>1019</v>
      </c>
      <c r="K87" s="2" t="s">
        <v>723</v>
      </c>
    </row>
    <row r="88" spans="1:11" x14ac:dyDescent="0.25">
      <c r="A88" s="2" t="s">
        <v>706</v>
      </c>
      <c r="E88" s="2" t="s">
        <v>336</v>
      </c>
      <c r="G88" s="2" t="s">
        <v>1020</v>
      </c>
      <c r="K88" s="2" t="s">
        <v>724</v>
      </c>
    </row>
    <row r="89" spans="1:11" x14ac:dyDescent="0.25">
      <c r="A89" s="2" t="s">
        <v>707</v>
      </c>
      <c r="E89" s="2" t="s">
        <v>337</v>
      </c>
      <c r="G89" s="2" t="s">
        <v>1021</v>
      </c>
      <c r="K89" s="2" t="s">
        <v>725</v>
      </c>
    </row>
    <row r="90" spans="1:11" x14ac:dyDescent="0.25">
      <c r="A90" s="2" t="s">
        <v>708</v>
      </c>
      <c r="E90" s="2" t="s">
        <v>338</v>
      </c>
      <c r="G90" s="2" t="s">
        <v>1022</v>
      </c>
      <c r="K90" s="2" t="s">
        <v>726</v>
      </c>
    </row>
    <row r="91" spans="1:11" x14ac:dyDescent="0.25">
      <c r="A91" s="2" t="s">
        <v>709</v>
      </c>
      <c r="E91" s="2" t="s">
        <v>339</v>
      </c>
      <c r="G91" s="2" t="s">
        <v>1023</v>
      </c>
      <c r="K91" s="2" t="s">
        <v>727</v>
      </c>
    </row>
    <row r="92" spans="1:11" x14ac:dyDescent="0.25">
      <c r="A92" s="2" t="s">
        <v>710</v>
      </c>
      <c r="E92" s="2" t="s">
        <v>340</v>
      </c>
      <c r="G92" s="2" t="s">
        <v>1024</v>
      </c>
      <c r="K92" s="2" t="s">
        <v>728</v>
      </c>
    </row>
    <row r="93" spans="1:11" x14ac:dyDescent="0.25">
      <c r="A93" s="2" t="s">
        <v>711</v>
      </c>
      <c r="E93" s="2" t="s">
        <v>341</v>
      </c>
      <c r="G93" s="2" t="s">
        <v>1025</v>
      </c>
      <c r="K93" s="2" t="s">
        <v>729</v>
      </c>
    </row>
    <row r="94" spans="1:11" x14ac:dyDescent="0.25">
      <c r="A94" s="2" t="s">
        <v>712</v>
      </c>
      <c r="E94" s="2" t="s">
        <v>342</v>
      </c>
      <c r="G94" s="2" t="s">
        <v>1026</v>
      </c>
      <c r="K94" s="2" t="s">
        <v>730</v>
      </c>
    </row>
    <row r="95" spans="1:11" x14ac:dyDescent="0.25">
      <c r="A95" s="2" t="s">
        <v>713</v>
      </c>
      <c r="E95" s="2" t="s">
        <v>343</v>
      </c>
      <c r="G95" s="2" t="s">
        <v>1027</v>
      </c>
      <c r="K95" s="2" t="s">
        <v>731</v>
      </c>
    </row>
    <row r="96" spans="1:11" x14ac:dyDescent="0.25">
      <c r="A96" s="2" t="s">
        <v>714</v>
      </c>
      <c r="E96" s="2" t="s">
        <v>344</v>
      </c>
      <c r="G96" s="2" t="s">
        <v>1028</v>
      </c>
      <c r="K96" s="2" t="s">
        <v>732</v>
      </c>
    </row>
    <row r="97" spans="1:11" x14ac:dyDescent="0.25">
      <c r="A97" s="2" t="s">
        <v>715</v>
      </c>
      <c r="E97" s="2" t="s">
        <v>345</v>
      </c>
      <c r="G97" s="2" t="s">
        <v>1029</v>
      </c>
      <c r="K97" s="2" t="s">
        <v>733</v>
      </c>
    </row>
    <row r="98" spans="1:11" x14ac:dyDescent="0.25">
      <c r="A98" s="2" t="s">
        <v>716</v>
      </c>
      <c r="E98" s="2" t="s">
        <v>346</v>
      </c>
      <c r="G98" s="2" t="s">
        <v>1030</v>
      </c>
      <c r="K98" s="2" t="s">
        <v>734</v>
      </c>
    </row>
    <row r="99" spans="1:11" x14ac:dyDescent="0.25">
      <c r="A99" s="2" t="s">
        <v>717</v>
      </c>
      <c r="E99" s="2" t="s">
        <v>347</v>
      </c>
      <c r="G99" s="2" t="s">
        <v>1031</v>
      </c>
      <c r="K99" s="2" t="s">
        <v>735</v>
      </c>
    </row>
    <row r="100" spans="1:11" x14ac:dyDescent="0.25">
      <c r="A100" s="2" t="s">
        <v>718</v>
      </c>
      <c r="E100" s="2" t="s">
        <v>348</v>
      </c>
      <c r="G100" s="2" t="s">
        <v>1032</v>
      </c>
      <c r="K100" s="2" t="s">
        <v>736</v>
      </c>
    </row>
    <row r="101" spans="1:11" x14ac:dyDescent="0.25">
      <c r="A101" s="2" t="s">
        <v>719</v>
      </c>
      <c r="E101" s="2" t="s">
        <v>349</v>
      </c>
      <c r="G101" s="2" t="s">
        <v>1033</v>
      </c>
      <c r="K101" s="2" t="s">
        <v>737</v>
      </c>
    </row>
    <row r="102" spans="1:11" x14ac:dyDescent="0.25">
      <c r="A102" s="2" t="s">
        <v>720</v>
      </c>
      <c r="E102" s="2" t="s">
        <v>350</v>
      </c>
      <c r="G102" s="2" t="s">
        <v>1034</v>
      </c>
      <c r="K102" s="2" t="s">
        <v>738</v>
      </c>
    </row>
    <row r="103" spans="1:11" x14ac:dyDescent="0.25">
      <c r="A103" s="2" t="s">
        <v>721</v>
      </c>
      <c r="E103" s="2" t="s">
        <v>351</v>
      </c>
      <c r="G103" s="2" t="s">
        <v>1035</v>
      </c>
      <c r="K103" s="2" t="s">
        <v>739</v>
      </c>
    </row>
    <row r="104" spans="1:11" x14ac:dyDescent="0.25">
      <c r="A104" s="2" t="s">
        <v>722</v>
      </c>
      <c r="E104" s="2" t="s">
        <v>352</v>
      </c>
      <c r="G104" s="2" t="s">
        <v>1036</v>
      </c>
      <c r="K104" s="2" t="s">
        <v>740</v>
      </c>
    </row>
    <row r="105" spans="1:11" x14ac:dyDescent="0.25">
      <c r="A105" s="2" t="s">
        <v>723</v>
      </c>
      <c r="E105" s="2" t="s">
        <v>353</v>
      </c>
      <c r="G105" s="2" t="s">
        <v>1037</v>
      </c>
      <c r="K105" s="2" t="s">
        <v>91</v>
      </c>
    </row>
    <row r="106" spans="1:11" x14ac:dyDescent="0.25">
      <c r="A106" s="2" t="s">
        <v>724</v>
      </c>
      <c r="E106" s="2" t="s">
        <v>354</v>
      </c>
      <c r="G106" s="2" t="s">
        <v>1038</v>
      </c>
      <c r="K106" s="2" t="s">
        <v>92</v>
      </c>
    </row>
    <row r="107" spans="1:11" x14ac:dyDescent="0.25">
      <c r="A107" s="2" t="s">
        <v>725</v>
      </c>
      <c r="E107" s="2" t="s">
        <v>355</v>
      </c>
      <c r="G107" s="2" t="s">
        <v>1039</v>
      </c>
      <c r="K107" s="2" t="s">
        <v>93</v>
      </c>
    </row>
    <row r="108" spans="1:11" x14ac:dyDescent="0.25">
      <c r="A108" s="2" t="s">
        <v>726</v>
      </c>
      <c r="E108" s="2" t="s">
        <v>356</v>
      </c>
      <c r="G108" s="2" t="s">
        <v>1040</v>
      </c>
      <c r="K108" s="2" t="s">
        <v>94</v>
      </c>
    </row>
    <row r="109" spans="1:11" x14ac:dyDescent="0.25">
      <c r="A109" s="2" t="s">
        <v>727</v>
      </c>
      <c r="E109" s="2" t="s">
        <v>357</v>
      </c>
      <c r="G109" s="2" t="s">
        <v>1041</v>
      </c>
      <c r="K109" s="2" t="s">
        <v>95</v>
      </c>
    </row>
    <row r="110" spans="1:11" x14ac:dyDescent="0.25">
      <c r="A110" s="2" t="s">
        <v>728</v>
      </c>
      <c r="E110" s="2" t="s">
        <v>358</v>
      </c>
      <c r="G110" s="2" t="s">
        <v>1042</v>
      </c>
      <c r="K110" s="2" t="s">
        <v>96</v>
      </c>
    </row>
    <row r="111" spans="1:11" x14ac:dyDescent="0.25">
      <c r="A111" s="2" t="s">
        <v>729</v>
      </c>
      <c r="E111" s="2" t="s">
        <v>359</v>
      </c>
      <c r="G111" s="2" t="s">
        <v>1043</v>
      </c>
      <c r="K111" s="2" t="s">
        <v>97</v>
      </c>
    </row>
    <row r="112" spans="1:11" x14ac:dyDescent="0.25">
      <c r="A112" s="2" t="s">
        <v>730</v>
      </c>
      <c r="E112" s="2" t="s">
        <v>360</v>
      </c>
      <c r="G112" s="2" t="s">
        <v>1044</v>
      </c>
      <c r="K112" s="2" t="s">
        <v>98</v>
      </c>
    </row>
    <row r="113" spans="1:11" x14ac:dyDescent="0.25">
      <c r="A113" s="2" t="s">
        <v>731</v>
      </c>
      <c r="E113" s="2" t="s">
        <v>361</v>
      </c>
      <c r="G113" s="2" t="s">
        <v>1045</v>
      </c>
      <c r="K113" s="2" t="s">
        <v>99</v>
      </c>
    </row>
    <row r="114" spans="1:11" x14ac:dyDescent="0.25">
      <c r="A114" s="2" t="s">
        <v>732</v>
      </c>
      <c r="E114" s="2" t="s">
        <v>362</v>
      </c>
      <c r="G114" s="2" t="s">
        <v>1046</v>
      </c>
      <c r="K114" s="2" t="s">
        <v>100</v>
      </c>
    </row>
    <row r="115" spans="1:11" x14ac:dyDescent="0.25">
      <c r="A115" s="2" t="s">
        <v>733</v>
      </c>
      <c r="E115" s="2" t="s">
        <v>363</v>
      </c>
      <c r="G115" s="2" t="s">
        <v>1047</v>
      </c>
      <c r="K115" s="2" t="s">
        <v>101</v>
      </c>
    </row>
    <row r="116" spans="1:11" x14ac:dyDescent="0.25">
      <c r="A116" s="2" t="s">
        <v>734</v>
      </c>
      <c r="E116" s="2" t="s">
        <v>364</v>
      </c>
      <c r="G116" s="2" t="s">
        <v>1050</v>
      </c>
      <c r="K116" s="2" t="s">
        <v>102</v>
      </c>
    </row>
    <row r="117" spans="1:11" x14ac:dyDescent="0.25">
      <c r="A117" s="2" t="s">
        <v>735</v>
      </c>
      <c r="E117" s="2" t="s">
        <v>365</v>
      </c>
      <c r="G117" s="2" t="s">
        <v>1051</v>
      </c>
      <c r="K117" s="2" t="s">
        <v>103</v>
      </c>
    </row>
    <row r="118" spans="1:11" x14ac:dyDescent="0.25">
      <c r="A118" s="2" t="s">
        <v>736</v>
      </c>
      <c r="G118" s="2" t="s">
        <v>1052</v>
      </c>
      <c r="K118" s="2" t="s">
        <v>104</v>
      </c>
    </row>
    <row r="119" spans="1:11" x14ac:dyDescent="0.25">
      <c r="A119" s="2" t="s">
        <v>737</v>
      </c>
      <c r="G119" s="2" t="s">
        <v>1053</v>
      </c>
      <c r="K119" s="2" t="s">
        <v>105</v>
      </c>
    </row>
    <row r="120" spans="1:11" x14ac:dyDescent="0.25">
      <c r="A120" s="2" t="s">
        <v>738</v>
      </c>
      <c r="G120" s="2" t="s">
        <v>1054</v>
      </c>
      <c r="K120" s="2" t="s">
        <v>106</v>
      </c>
    </row>
    <row r="121" spans="1:11" x14ac:dyDescent="0.25">
      <c r="A121" s="2" t="s">
        <v>739</v>
      </c>
      <c r="G121" s="2" t="s">
        <v>1055</v>
      </c>
      <c r="K121" s="2" t="s">
        <v>107</v>
      </c>
    </row>
    <row r="122" spans="1:11" x14ac:dyDescent="0.25">
      <c r="A122" s="2" t="s">
        <v>740</v>
      </c>
      <c r="G122" s="2" t="s">
        <v>1056</v>
      </c>
      <c r="K122" s="2" t="s">
        <v>108</v>
      </c>
    </row>
    <row r="123" spans="1:11" x14ac:dyDescent="0.25">
      <c r="A123" s="2" t="s">
        <v>91</v>
      </c>
      <c r="G123" s="2" t="s">
        <v>1057</v>
      </c>
      <c r="K123" s="2" t="s">
        <v>109</v>
      </c>
    </row>
    <row r="124" spans="1:11" x14ac:dyDescent="0.25">
      <c r="A124" s="2" t="s">
        <v>92</v>
      </c>
      <c r="G124" s="2" t="s">
        <v>1058</v>
      </c>
      <c r="K124" s="2" t="s">
        <v>110</v>
      </c>
    </row>
    <row r="125" spans="1:11" x14ac:dyDescent="0.25">
      <c r="A125" s="2" t="s">
        <v>93</v>
      </c>
      <c r="G125" s="2" t="s">
        <v>1059</v>
      </c>
      <c r="K125" s="2" t="s">
        <v>111</v>
      </c>
    </row>
    <row r="126" spans="1:11" x14ac:dyDescent="0.25">
      <c r="A126" s="2" t="s">
        <v>94</v>
      </c>
      <c r="G126" s="2" t="s">
        <v>1060</v>
      </c>
      <c r="K126" s="2" t="s">
        <v>112</v>
      </c>
    </row>
    <row r="127" spans="1:11" x14ac:dyDescent="0.25">
      <c r="A127" s="2" t="s">
        <v>95</v>
      </c>
      <c r="G127" s="2" t="s">
        <v>1061</v>
      </c>
      <c r="K127" s="2" t="s">
        <v>113</v>
      </c>
    </row>
    <row r="128" spans="1:11" x14ac:dyDescent="0.25">
      <c r="A128" s="2" t="s">
        <v>96</v>
      </c>
      <c r="G128" s="2" t="s">
        <v>1062</v>
      </c>
      <c r="K128" s="2" t="s">
        <v>114</v>
      </c>
    </row>
    <row r="129" spans="1:11" x14ac:dyDescent="0.25">
      <c r="A129" s="2" t="s">
        <v>97</v>
      </c>
      <c r="G129" s="2" t="s">
        <v>1063</v>
      </c>
      <c r="K129" s="2" t="s">
        <v>115</v>
      </c>
    </row>
    <row r="130" spans="1:11" x14ac:dyDescent="0.25">
      <c r="A130" s="2" t="s">
        <v>98</v>
      </c>
      <c r="G130" s="2" t="s">
        <v>1064</v>
      </c>
      <c r="K130" s="2" t="s">
        <v>116</v>
      </c>
    </row>
    <row r="131" spans="1:11" x14ac:dyDescent="0.25">
      <c r="A131" s="2" t="s">
        <v>99</v>
      </c>
      <c r="G131" s="2" t="s">
        <v>1065</v>
      </c>
      <c r="K131" s="2" t="s">
        <v>117</v>
      </c>
    </row>
    <row r="132" spans="1:11" x14ac:dyDescent="0.25">
      <c r="A132" s="2" t="s">
        <v>100</v>
      </c>
      <c r="G132" s="2" t="s">
        <v>1066</v>
      </c>
      <c r="K132" s="2" t="s">
        <v>118</v>
      </c>
    </row>
    <row r="133" spans="1:11" x14ac:dyDescent="0.25">
      <c r="A133" s="2" t="s">
        <v>101</v>
      </c>
      <c r="G133" s="2" t="s">
        <v>1067</v>
      </c>
      <c r="K133" s="2" t="s">
        <v>119</v>
      </c>
    </row>
    <row r="134" spans="1:11" x14ac:dyDescent="0.25">
      <c r="A134" s="2" t="s">
        <v>102</v>
      </c>
      <c r="G134" s="2" t="s">
        <v>1068</v>
      </c>
      <c r="K134" s="2" t="s">
        <v>120</v>
      </c>
    </row>
    <row r="135" spans="1:11" x14ac:dyDescent="0.25">
      <c r="A135" s="2" t="s">
        <v>103</v>
      </c>
      <c r="G135" s="2" t="s">
        <v>1069</v>
      </c>
      <c r="K135" s="2" t="s">
        <v>121</v>
      </c>
    </row>
    <row r="136" spans="1:11" x14ac:dyDescent="0.25">
      <c r="A136" s="2" t="s">
        <v>104</v>
      </c>
      <c r="G136" s="2" t="s">
        <v>1070</v>
      </c>
      <c r="K136" s="2" t="s">
        <v>122</v>
      </c>
    </row>
    <row r="137" spans="1:11" x14ac:dyDescent="0.25">
      <c r="A137" s="2" t="s">
        <v>105</v>
      </c>
      <c r="G137" s="2" t="s">
        <v>1071</v>
      </c>
      <c r="K137" s="2" t="s">
        <v>123</v>
      </c>
    </row>
    <row r="138" spans="1:11" x14ac:dyDescent="0.25">
      <c r="A138" s="2" t="s">
        <v>106</v>
      </c>
      <c r="G138" s="2" t="s">
        <v>1072</v>
      </c>
      <c r="K138" s="2" t="s">
        <v>124</v>
      </c>
    </row>
    <row r="139" spans="1:11" x14ac:dyDescent="0.25">
      <c r="A139" s="2" t="s">
        <v>107</v>
      </c>
      <c r="G139" s="2" t="s">
        <v>1073</v>
      </c>
      <c r="K139" s="2" t="s">
        <v>125</v>
      </c>
    </row>
    <row r="140" spans="1:11" x14ac:dyDescent="0.25">
      <c r="A140" s="2" t="s">
        <v>108</v>
      </c>
      <c r="G140" s="2" t="s">
        <v>1074</v>
      </c>
      <c r="K140" s="2" t="s">
        <v>126</v>
      </c>
    </row>
    <row r="141" spans="1:11" x14ac:dyDescent="0.25">
      <c r="A141" s="2" t="s">
        <v>109</v>
      </c>
      <c r="G141" s="2" t="s">
        <v>1075</v>
      </c>
      <c r="K141" s="2" t="s">
        <v>127</v>
      </c>
    </row>
    <row r="142" spans="1:11" x14ac:dyDescent="0.25">
      <c r="A142" s="2" t="s">
        <v>110</v>
      </c>
      <c r="G142" s="2" t="s">
        <v>1076</v>
      </c>
      <c r="K142" s="2" t="s">
        <v>128</v>
      </c>
    </row>
    <row r="143" spans="1:11" x14ac:dyDescent="0.25">
      <c r="A143" s="2" t="s">
        <v>111</v>
      </c>
      <c r="G143" s="2" t="s">
        <v>1077</v>
      </c>
      <c r="K143" s="2" t="s">
        <v>129</v>
      </c>
    </row>
    <row r="144" spans="1:11" x14ac:dyDescent="0.25">
      <c r="A144" s="2" t="s">
        <v>112</v>
      </c>
      <c r="G144" s="2" t="s">
        <v>1078</v>
      </c>
      <c r="K144" s="2" t="s">
        <v>130</v>
      </c>
    </row>
    <row r="145" spans="1:11" x14ac:dyDescent="0.25">
      <c r="A145" s="2" t="s">
        <v>113</v>
      </c>
      <c r="G145" s="2" t="s">
        <v>1079</v>
      </c>
      <c r="K145" s="2" t="s">
        <v>131</v>
      </c>
    </row>
    <row r="146" spans="1:11" x14ac:dyDescent="0.25">
      <c r="A146" s="2" t="s">
        <v>114</v>
      </c>
      <c r="G146" s="2" t="s">
        <v>1080</v>
      </c>
      <c r="K146" s="2" t="s">
        <v>132</v>
      </c>
    </row>
    <row r="147" spans="1:11" x14ac:dyDescent="0.25">
      <c r="A147" s="2" t="s">
        <v>115</v>
      </c>
      <c r="G147" s="2" t="s">
        <v>1081</v>
      </c>
      <c r="K147" s="2" t="s">
        <v>133</v>
      </c>
    </row>
    <row r="148" spans="1:11" x14ac:dyDescent="0.25">
      <c r="A148" s="2" t="s">
        <v>116</v>
      </c>
      <c r="G148" s="2" t="s">
        <v>1082</v>
      </c>
      <c r="K148" s="2" t="s">
        <v>134</v>
      </c>
    </row>
    <row r="149" spans="1:11" x14ac:dyDescent="0.25">
      <c r="A149" s="2" t="s">
        <v>117</v>
      </c>
      <c r="G149" s="2" t="s">
        <v>1083</v>
      </c>
      <c r="K149" s="2" t="s">
        <v>135</v>
      </c>
    </row>
    <row r="150" spans="1:11" x14ac:dyDescent="0.25">
      <c r="A150" s="2" t="s">
        <v>118</v>
      </c>
      <c r="G150" s="2" t="s">
        <v>1084</v>
      </c>
      <c r="K150" s="2" t="s">
        <v>136</v>
      </c>
    </row>
    <row r="151" spans="1:11" x14ac:dyDescent="0.25">
      <c r="A151" s="2" t="s">
        <v>119</v>
      </c>
      <c r="G151" s="2" t="s">
        <v>1085</v>
      </c>
      <c r="K151" s="2" t="s">
        <v>137</v>
      </c>
    </row>
    <row r="152" spans="1:11" x14ac:dyDescent="0.25">
      <c r="A152" s="2" t="s">
        <v>120</v>
      </c>
      <c r="G152" s="2" t="s">
        <v>1086</v>
      </c>
      <c r="K152" s="2" t="s">
        <v>138</v>
      </c>
    </row>
    <row r="153" spans="1:11" x14ac:dyDescent="0.25">
      <c r="A153" s="2" t="s">
        <v>121</v>
      </c>
      <c r="G153" s="2" t="s">
        <v>1087</v>
      </c>
      <c r="K153" s="2" t="s">
        <v>139</v>
      </c>
    </row>
    <row r="154" spans="1:11" x14ac:dyDescent="0.25">
      <c r="A154" s="2" t="s">
        <v>122</v>
      </c>
      <c r="G154" s="2" t="s">
        <v>1088</v>
      </c>
      <c r="K154" s="2" t="s">
        <v>140</v>
      </c>
    </row>
    <row r="155" spans="1:11" x14ac:dyDescent="0.25">
      <c r="A155" s="2" t="s">
        <v>123</v>
      </c>
      <c r="G155" s="2" t="s">
        <v>1089</v>
      </c>
      <c r="K155" s="2" t="s">
        <v>141</v>
      </c>
    </row>
    <row r="156" spans="1:11" x14ac:dyDescent="0.25">
      <c r="A156" s="2" t="s">
        <v>124</v>
      </c>
      <c r="G156" s="2" t="s">
        <v>1090</v>
      </c>
      <c r="K156" s="2" t="s">
        <v>142</v>
      </c>
    </row>
    <row r="157" spans="1:11" x14ac:dyDescent="0.25">
      <c r="A157" s="2" t="s">
        <v>125</v>
      </c>
      <c r="G157" s="2" t="s">
        <v>1091</v>
      </c>
      <c r="K157" s="2" t="s">
        <v>143</v>
      </c>
    </row>
    <row r="158" spans="1:11" x14ac:dyDescent="0.25">
      <c r="A158" s="2" t="s">
        <v>126</v>
      </c>
      <c r="G158" s="2" t="s">
        <v>1092</v>
      </c>
      <c r="K158" s="2" t="s">
        <v>144</v>
      </c>
    </row>
    <row r="159" spans="1:11" x14ac:dyDescent="0.25">
      <c r="A159" s="2" t="s">
        <v>127</v>
      </c>
      <c r="G159" s="2" t="s">
        <v>1093</v>
      </c>
      <c r="K159" s="2" t="s">
        <v>145</v>
      </c>
    </row>
    <row r="160" spans="1:11" x14ac:dyDescent="0.25">
      <c r="A160" s="2" t="s">
        <v>128</v>
      </c>
      <c r="G160" s="2" t="s">
        <v>1094</v>
      </c>
      <c r="K160" s="2" t="s">
        <v>146</v>
      </c>
    </row>
    <row r="161" spans="1:11" x14ac:dyDescent="0.25">
      <c r="A161" s="2" t="s">
        <v>129</v>
      </c>
      <c r="G161" s="2" t="s">
        <v>1095</v>
      </c>
      <c r="K161" s="2" t="s">
        <v>147</v>
      </c>
    </row>
    <row r="162" spans="1:11" x14ac:dyDescent="0.25">
      <c r="A162" s="2" t="s">
        <v>130</v>
      </c>
      <c r="G162" s="2" t="s">
        <v>1096</v>
      </c>
      <c r="K162" s="2" t="s">
        <v>148</v>
      </c>
    </row>
    <row r="163" spans="1:11" x14ac:dyDescent="0.25">
      <c r="A163" s="2" t="s">
        <v>131</v>
      </c>
      <c r="G163" s="2" t="s">
        <v>1097</v>
      </c>
      <c r="K163" s="2" t="s">
        <v>149</v>
      </c>
    </row>
    <row r="164" spans="1:11" x14ac:dyDescent="0.25">
      <c r="A164" s="2" t="s">
        <v>132</v>
      </c>
      <c r="G164" s="2" t="s">
        <v>1098</v>
      </c>
      <c r="K164" s="2" t="s">
        <v>150</v>
      </c>
    </row>
    <row r="165" spans="1:11" x14ac:dyDescent="0.25">
      <c r="A165" s="2" t="s">
        <v>133</v>
      </c>
      <c r="G165" s="2" t="s">
        <v>1099</v>
      </c>
      <c r="K165" s="2" t="s">
        <v>151</v>
      </c>
    </row>
    <row r="166" spans="1:11" x14ac:dyDescent="0.25">
      <c r="A166" s="2" t="s">
        <v>134</v>
      </c>
      <c r="G166" s="2" t="s">
        <v>1100</v>
      </c>
      <c r="K166" s="2" t="s">
        <v>152</v>
      </c>
    </row>
    <row r="167" spans="1:11" x14ac:dyDescent="0.25">
      <c r="A167" s="2" t="s">
        <v>135</v>
      </c>
      <c r="G167" s="2" t="s">
        <v>1101</v>
      </c>
      <c r="K167" s="2" t="s">
        <v>153</v>
      </c>
    </row>
    <row r="168" spans="1:11" x14ac:dyDescent="0.25">
      <c r="A168" s="2" t="s">
        <v>136</v>
      </c>
      <c r="G168" s="2" t="s">
        <v>1102</v>
      </c>
      <c r="K168" s="2" t="s">
        <v>154</v>
      </c>
    </row>
    <row r="169" spans="1:11" x14ac:dyDescent="0.25">
      <c r="A169" s="2" t="s">
        <v>137</v>
      </c>
      <c r="G169" s="2" t="s">
        <v>1103</v>
      </c>
      <c r="K169" s="2" t="s">
        <v>155</v>
      </c>
    </row>
    <row r="170" spans="1:11" x14ac:dyDescent="0.25">
      <c r="A170" s="2" t="s">
        <v>138</v>
      </c>
      <c r="G170" s="2" t="s">
        <v>1104</v>
      </c>
      <c r="K170" s="2" t="s">
        <v>156</v>
      </c>
    </row>
    <row r="171" spans="1:11" x14ac:dyDescent="0.25">
      <c r="A171" s="2" t="s">
        <v>139</v>
      </c>
      <c r="G171" s="2" t="s">
        <v>1105</v>
      </c>
      <c r="K171" s="2" t="s">
        <v>157</v>
      </c>
    </row>
    <row r="172" spans="1:11" x14ac:dyDescent="0.25">
      <c r="A172" s="2" t="s">
        <v>140</v>
      </c>
      <c r="G172" s="2" t="s">
        <v>1106</v>
      </c>
      <c r="K172" s="2" t="s">
        <v>158</v>
      </c>
    </row>
    <row r="173" spans="1:11" x14ac:dyDescent="0.25">
      <c r="A173" s="2" t="s">
        <v>141</v>
      </c>
      <c r="G173" s="2" t="s">
        <v>1107</v>
      </c>
      <c r="K173" s="2" t="s">
        <v>159</v>
      </c>
    </row>
    <row r="174" spans="1:11" x14ac:dyDescent="0.25">
      <c r="A174" s="2" t="s">
        <v>142</v>
      </c>
      <c r="G174" s="2" t="s">
        <v>1108</v>
      </c>
      <c r="K174" s="2" t="s">
        <v>160</v>
      </c>
    </row>
    <row r="175" spans="1:11" x14ac:dyDescent="0.25">
      <c r="A175" s="2" t="s">
        <v>143</v>
      </c>
      <c r="G175" s="2" t="s">
        <v>1109</v>
      </c>
      <c r="K175" s="2" t="s">
        <v>161</v>
      </c>
    </row>
    <row r="176" spans="1:11" x14ac:dyDescent="0.25">
      <c r="A176" s="2" t="s">
        <v>144</v>
      </c>
      <c r="G176" s="2" t="s">
        <v>1110</v>
      </c>
      <c r="K176" s="2" t="s">
        <v>162</v>
      </c>
    </row>
    <row r="177" spans="1:11" x14ac:dyDescent="0.25">
      <c r="A177" s="2" t="s">
        <v>145</v>
      </c>
      <c r="G177" s="2" t="s">
        <v>1111</v>
      </c>
      <c r="K177" s="2" t="s">
        <v>163</v>
      </c>
    </row>
    <row r="178" spans="1:11" x14ac:dyDescent="0.25">
      <c r="A178" s="2" t="s">
        <v>146</v>
      </c>
      <c r="G178" s="2" t="s">
        <v>1112</v>
      </c>
      <c r="K178" s="2" t="s">
        <v>164</v>
      </c>
    </row>
    <row r="179" spans="1:11" x14ac:dyDescent="0.25">
      <c r="A179" s="2" t="s">
        <v>147</v>
      </c>
      <c r="G179" s="2" t="s">
        <v>1113</v>
      </c>
      <c r="K179" s="2" t="s">
        <v>165</v>
      </c>
    </row>
    <row r="180" spans="1:11" x14ac:dyDescent="0.25">
      <c r="A180" s="2" t="s">
        <v>148</v>
      </c>
      <c r="G180" s="2" t="s">
        <v>1114</v>
      </c>
      <c r="K180" s="2" t="s">
        <v>166</v>
      </c>
    </row>
    <row r="181" spans="1:11" x14ac:dyDescent="0.25">
      <c r="A181" s="2" t="s">
        <v>149</v>
      </c>
      <c r="G181" s="2" t="s">
        <v>1115</v>
      </c>
      <c r="K181" s="2" t="s">
        <v>167</v>
      </c>
    </row>
    <row r="182" spans="1:11" x14ac:dyDescent="0.25">
      <c r="A182" s="2" t="s">
        <v>150</v>
      </c>
      <c r="G182" s="2" t="s">
        <v>1116</v>
      </c>
      <c r="K182" s="2" t="s">
        <v>168</v>
      </c>
    </row>
    <row r="183" spans="1:11" x14ac:dyDescent="0.25">
      <c r="A183" s="2" t="s">
        <v>151</v>
      </c>
      <c r="G183" s="2" t="s">
        <v>1117</v>
      </c>
      <c r="K183" s="2" t="s">
        <v>169</v>
      </c>
    </row>
    <row r="184" spans="1:11" x14ac:dyDescent="0.25">
      <c r="A184" s="2" t="s">
        <v>152</v>
      </c>
      <c r="G184" s="2" t="s">
        <v>1118</v>
      </c>
      <c r="K184" s="2" t="s">
        <v>170</v>
      </c>
    </row>
    <row r="185" spans="1:11" x14ac:dyDescent="0.25">
      <c r="A185" s="2" t="s">
        <v>153</v>
      </c>
      <c r="G185" s="2" t="s">
        <v>1119</v>
      </c>
      <c r="K185" s="2" t="s">
        <v>171</v>
      </c>
    </row>
    <row r="186" spans="1:11" x14ac:dyDescent="0.25">
      <c r="A186" s="2" t="s">
        <v>154</v>
      </c>
      <c r="G186" s="2" t="s">
        <v>1120</v>
      </c>
      <c r="K186" s="2" t="s">
        <v>172</v>
      </c>
    </row>
    <row r="187" spans="1:11" x14ac:dyDescent="0.25">
      <c r="A187" s="2" t="s">
        <v>155</v>
      </c>
      <c r="G187" s="2" t="s">
        <v>1121</v>
      </c>
      <c r="K187" s="2" t="s">
        <v>173</v>
      </c>
    </row>
    <row r="188" spans="1:11" x14ac:dyDescent="0.25">
      <c r="A188" s="2" t="s">
        <v>156</v>
      </c>
      <c r="G188" s="2" t="s">
        <v>1122</v>
      </c>
      <c r="K188" s="2" t="s">
        <v>174</v>
      </c>
    </row>
    <row r="189" spans="1:11" x14ac:dyDescent="0.25">
      <c r="A189" s="2" t="s">
        <v>157</v>
      </c>
      <c r="G189" s="2" t="s">
        <v>1123</v>
      </c>
      <c r="K189" s="2" t="s">
        <v>175</v>
      </c>
    </row>
    <row r="190" spans="1:11" x14ac:dyDescent="0.25">
      <c r="A190" s="2" t="s">
        <v>158</v>
      </c>
      <c r="G190" s="2" t="s">
        <v>1124</v>
      </c>
      <c r="K190" s="2" t="s">
        <v>176</v>
      </c>
    </row>
    <row r="191" spans="1:11" x14ac:dyDescent="0.25">
      <c r="A191" s="2" t="s">
        <v>159</v>
      </c>
      <c r="G191" s="2" t="s">
        <v>1125</v>
      </c>
      <c r="K191" s="2" t="s">
        <v>177</v>
      </c>
    </row>
    <row r="192" spans="1:11" x14ac:dyDescent="0.25">
      <c r="A192" s="2" t="s">
        <v>160</v>
      </c>
      <c r="G192" s="2" t="s">
        <v>1126</v>
      </c>
      <c r="K192" s="2" t="s">
        <v>178</v>
      </c>
    </row>
    <row r="193" spans="1:11" x14ac:dyDescent="0.25">
      <c r="A193" s="2" t="s">
        <v>161</v>
      </c>
      <c r="G193" s="2" t="s">
        <v>1127</v>
      </c>
      <c r="K193" s="2" t="s">
        <v>179</v>
      </c>
    </row>
    <row r="194" spans="1:11" x14ac:dyDescent="0.25">
      <c r="A194" s="2" t="s">
        <v>162</v>
      </c>
      <c r="G194" s="2" t="s">
        <v>1128</v>
      </c>
      <c r="K194" s="2" t="s">
        <v>180</v>
      </c>
    </row>
    <row r="195" spans="1:11" x14ac:dyDescent="0.25">
      <c r="A195" s="2" t="s">
        <v>163</v>
      </c>
      <c r="G195" s="2" t="s">
        <v>1129</v>
      </c>
      <c r="K195" s="2" t="s">
        <v>181</v>
      </c>
    </row>
    <row r="196" spans="1:11" x14ac:dyDescent="0.25">
      <c r="A196" s="2" t="s">
        <v>164</v>
      </c>
      <c r="G196" s="2" t="s">
        <v>1130</v>
      </c>
      <c r="K196" s="2" t="s">
        <v>182</v>
      </c>
    </row>
    <row r="197" spans="1:11" x14ac:dyDescent="0.25">
      <c r="A197" s="2" t="s">
        <v>165</v>
      </c>
      <c r="G197" s="2" t="s">
        <v>1131</v>
      </c>
      <c r="K197" s="2" t="s">
        <v>183</v>
      </c>
    </row>
    <row r="198" spans="1:11" x14ac:dyDescent="0.25">
      <c r="A198" s="2" t="s">
        <v>166</v>
      </c>
      <c r="G198" s="2" t="s">
        <v>1132</v>
      </c>
      <c r="K198" s="2" t="s">
        <v>184</v>
      </c>
    </row>
    <row r="199" spans="1:11" x14ac:dyDescent="0.25">
      <c r="A199" s="2" t="s">
        <v>167</v>
      </c>
      <c r="G199" s="2" t="s">
        <v>1133</v>
      </c>
      <c r="K199" s="2" t="s">
        <v>185</v>
      </c>
    </row>
    <row r="200" spans="1:11" x14ac:dyDescent="0.25">
      <c r="A200" s="2" t="s">
        <v>168</v>
      </c>
      <c r="G200" s="2" t="s">
        <v>1134</v>
      </c>
      <c r="K200" s="2" t="s">
        <v>186</v>
      </c>
    </row>
    <row r="201" spans="1:11" x14ac:dyDescent="0.25">
      <c r="A201" s="2" t="s">
        <v>169</v>
      </c>
      <c r="G201" s="2" t="s">
        <v>1135</v>
      </c>
      <c r="K201" s="2" t="s">
        <v>187</v>
      </c>
    </row>
    <row r="202" spans="1:11" x14ac:dyDescent="0.25">
      <c r="A202" s="2" t="s">
        <v>170</v>
      </c>
      <c r="G202" s="2" t="s">
        <v>1136</v>
      </c>
      <c r="K202" s="2" t="s">
        <v>188</v>
      </c>
    </row>
    <row r="203" spans="1:11" x14ac:dyDescent="0.25">
      <c r="A203" s="2" t="s">
        <v>171</v>
      </c>
      <c r="G203" s="2" t="s">
        <v>1137</v>
      </c>
      <c r="K203" s="2" t="s">
        <v>189</v>
      </c>
    </row>
    <row r="204" spans="1:11" x14ac:dyDescent="0.25">
      <c r="A204" s="2" t="s">
        <v>172</v>
      </c>
      <c r="G204" s="2" t="s">
        <v>1138</v>
      </c>
      <c r="K204" s="2" t="s">
        <v>190</v>
      </c>
    </row>
    <row r="205" spans="1:11" x14ac:dyDescent="0.25">
      <c r="A205" s="2" t="s">
        <v>173</v>
      </c>
      <c r="G205" s="2" t="s">
        <v>1139</v>
      </c>
      <c r="K205" s="2" t="s">
        <v>191</v>
      </c>
    </row>
    <row r="206" spans="1:11" x14ac:dyDescent="0.25">
      <c r="A206" s="2" t="s">
        <v>174</v>
      </c>
      <c r="G206" s="2" t="s">
        <v>1140</v>
      </c>
      <c r="K206" s="2" t="s">
        <v>952</v>
      </c>
    </row>
    <row r="207" spans="1:11" x14ac:dyDescent="0.25">
      <c r="A207" s="2" t="s">
        <v>175</v>
      </c>
      <c r="G207" s="2" t="s">
        <v>1141</v>
      </c>
      <c r="K207" s="2" t="s">
        <v>953</v>
      </c>
    </row>
    <row r="208" spans="1:11" x14ac:dyDescent="0.25">
      <c r="A208" s="2" t="s">
        <v>176</v>
      </c>
      <c r="G208" s="2" t="s">
        <v>1142</v>
      </c>
      <c r="K208" s="2" t="s">
        <v>954</v>
      </c>
    </row>
    <row r="209" spans="1:11" x14ac:dyDescent="0.25">
      <c r="A209" s="2" t="s">
        <v>177</v>
      </c>
      <c r="G209" s="2" t="s">
        <v>1143</v>
      </c>
      <c r="K209" s="2" t="s">
        <v>955</v>
      </c>
    </row>
    <row r="210" spans="1:11" x14ac:dyDescent="0.25">
      <c r="A210" s="2" t="s">
        <v>178</v>
      </c>
      <c r="G210" s="2" t="s">
        <v>1144</v>
      </c>
      <c r="K210" s="2" t="s">
        <v>1049</v>
      </c>
    </row>
    <row r="211" spans="1:11" x14ac:dyDescent="0.25">
      <c r="A211" s="2" t="s">
        <v>179</v>
      </c>
      <c r="G211" s="2" t="s">
        <v>1145</v>
      </c>
      <c r="K211" s="2" t="s">
        <v>956</v>
      </c>
    </row>
    <row r="212" spans="1:11" x14ac:dyDescent="0.25">
      <c r="A212" s="2" t="s">
        <v>180</v>
      </c>
      <c r="G212" s="2" t="s">
        <v>1146</v>
      </c>
      <c r="K212" s="2" t="s">
        <v>957</v>
      </c>
    </row>
    <row r="213" spans="1:11" x14ac:dyDescent="0.25">
      <c r="A213" s="2" t="s">
        <v>181</v>
      </c>
      <c r="G213" s="2" t="s">
        <v>1147</v>
      </c>
      <c r="K213" s="2" t="s">
        <v>958</v>
      </c>
    </row>
    <row r="214" spans="1:11" x14ac:dyDescent="0.25">
      <c r="A214" s="2" t="s">
        <v>182</v>
      </c>
      <c r="G214" s="2" t="s">
        <v>1148</v>
      </c>
      <c r="K214" s="2" t="s">
        <v>959</v>
      </c>
    </row>
    <row r="215" spans="1:11" x14ac:dyDescent="0.25">
      <c r="A215" s="2" t="s">
        <v>183</v>
      </c>
      <c r="G215" s="2" t="s">
        <v>1149</v>
      </c>
      <c r="K215" s="2" t="s">
        <v>960</v>
      </c>
    </row>
    <row r="216" spans="1:11" x14ac:dyDescent="0.25">
      <c r="A216" s="2" t="s">
        <v>184</v>
      </c>
      <c r="G216" s="2" t="s">
        <v>1150</v>
      </c>
      <c r="K216" s="2" t="s">
        <v>961</v>
      </c>
    </row>
    <row r="217" spans="1:11" x14ac:dyDescent="0.25">
      <c r="A217" s="2" t="s">
        <v>185</v>
      </c>
      <c r="G217" s="2" t="s">
        <v>1151</v>
      </c>
      <c r="K217" s="2" t="s">
        <v>962</v>
      </c>
    </row>
    <row r="218" spans="1:11" x14ac:dyDescent="0.25">
      <c r="A218" s="2" t="s">
        <v>186</v>
      </c>
      <c r="G218" s="2" t="s">
        <v>1152</v>
      </c>
      <c r="K218" s="2" t="s">
        <v>963</v>
      </c>
    </row>
    <row r="219" spans="1:11" x14ac:dyDescent="0.25">
      <c r="A219" s="2" t="s">
        <v>187</v>
      </c>
      <c r="K219" s="2" t="s">
        <v>964</v>
      </c>
    </row>
    <row r="220" spans="1:11" x14ac:dyDescent="0.25">
      <c r="A220" s="2" t="s">
        <v>188</v>
      </c>
      <c r="K220" s="2" t="s">
        <v>965</v>
      </c>
    </row>
    <row r="221" spans="1:11" x14ac:dyDescent="0.25">
      <c r="A221" s="2" t="s">
        <v>189</v>
      </c>
      <c r="K221" s="2" t="s">
        <v>966</v>
      </c>
    </row>
    <row r="222" spans="1:11" x14ac:dyDescent="0.25">
      <c r="A222" s="2" t="s">
        <v>190</v>
      </c>
      <c r="K222" s="2" t="s">
        <v>967</v>
      </c>
    </row>
    <row r="223" spans="1:11" x14ac:dyDescent="0.25">
      <c r="A223" s="2" t="s">
        <v>191</v>
      </c>
      <c r="K223" s="2" t="s">
        <v>968</v>
      </c>
    </row>
    <row r="224" spans="1:11" x14ac:dyDescent="0.25">
      <c r="K224" s="2" t="s">
        <v>969</v>
      </c>
    </row>
    <row r="225" spans="11:11" x14ac:dyDescent="0.25">
      <c r="K225" s="2" t="s">
        <v>970</v>
      </c>
    </row>
    <row r="226" spans="11:11" x14ac:dyDescent="0.25">
      <c r="K226" s="2" t="s">
        <v>971</v>
      </c>
    </row>
    <row r="227" spans="11:11" x14ac:dyDescent="0.25">
      <c r="K227" s="2" t="s">
        <v>972</v>
      </c>
    </row>
    <row r="228" spans="11:11" x14ac:dyDescent="0.25">
      <c r="K228" s="2" t="s">
        <v>973</v>
      </c>
    </row>
    <row r="229" spans="11:11" x14ac:dyDescent="0.25">
      <c r="K229" s="2" t="s">
        <v>974</v>
      </c>
    </row>
    <row r="230" spans="11:11" x14ac:dyDescent="0.25">
      <c r="K230" s="2" t="s">
        <v>975</v>
      </c>
    </row>
    <row r="231" spans="11:11" x14ac:dyDescent="0.25">
      <c r="K231" s="2" t="s">
        <v>976</v>
      </c>
    </row>
    <row r="232" spans="11:11" x14ac:dyDescent="0.25">
      <c r="K232" s="2" t="s">
        <v>977</v>
      </c>
    </row>
    <row r="233" spans="11:11" x14ac:dyDescent="0.25">
      <c r="K233" s="2" t="s">
        <v>978</v>
      </c>
    </row>
    <row r="234" spans="11:11" x14ac:dyDescent="0.25">
      <c r="K234" s="2" t="s">
        <v>979</v>
      </c>
    </row>
    <row r="235" spans="11:11" x14ac:dyDescent="0.25">
      <c r="K235" s="2" t="s">
        <v>980</v>
      </c>
    </row>
    <row r="236" spans="11:11" x14ac:dyDescent="0.25">
      <c r="K236" s="2" t="s">
        <v>981</v>
      </c>
    </row>
    <row r="237" spans="11:11" x14ac:dyDescent="0.25">
      <c r="K237" s="2" t="s">
        <v>982</v>
      </c>
    </row>
    <row r="238" spans="11:11" x14ac:dyDescent="0.25">
      <c r="K238" s="2" t="s">
        <v>983</v>
      </c>
    </row>
    <row r="239" spans="11:11" x14ac:dyDescent="0.25">
      <c r="K239" s="2" t="s">
        <v>984</v>
      </c>
    </row>
    <row r="240" spans="11:11" x14ac:dyDescent="0.25">
      <c r="K240" s="2" t="s">
        <v>985</v>
      </c>
    </row>
    <row r="241" spans="11:11" x14ac:dyDescent="0.25">
      <c r="K241" s="2" t="s">
        <v>986</v>
      </c>
    </row>
    <row r="242" spans="11:11" x14ac:dyDescent="0.25">
      <c r="K242" s="2" t="s">
        <v>987</v>
      </c>
    </row>
    <row r="243" spans="11:11" x14ac:dyDescent="0.25">
      <c r="K243" s="2" t="s">
        <v>988</v>
      </c>
    </row>
    <row r="244" spans="11:11" x14ac:dyDescent="0.25">
      <c r="K244" s="2" t="s">
        <v>989</v>
      </c>
    </row>
    <row r="245" spans="11:11" x14ac:dyDescent="0.25">
      <c r="K245" s="2" t="s">
        <v>990</v>
      </c>
    </row>
    <row r="246" spans="11:11" x14ac:dyDescent="0.25">
      <c r="K246" s="2" t="s">
        <v>991</v>
      </c>
    </row>
    <row r="247" spans="11:11" x14ac:dyDescent="0.25">
      <c r="K247" s="2" t="s">
        <v>992</v>
      </c>
    </row>
    <row r="248" spans="11:11" x14ac:dyDescent="0.25">
      <c r="K248" s="2" t="s">
        <v>993</v>
      </c>
    </row>
    <row r="249" spans="11:11" x14ac:dyDescent="0.25">
      <c r="K249" s="2" t="s">
        <v>994</v>
      </c>
    </row>
    <row r="250" spans="11:11" x14ac:dyDescent="0.25">
      <c r="K250" s="2" t="s">
        <v>995</v>
      </c>
    </row>
    <row r="251" spans="11:11" x14ac:dyDescent="0.25">
      <c r="K251" s="2" t="s">
        <v>996</v>
      </c>
    </row>
    <row r="252" spans="11:11" x14ac:dyDescent="0.25">
      <c r="K252" s="2" t="s">
        <v>997</v>
      </c>
    </row>
    <row r="253" spans="11:11" x14ac:dyDescent="0.25">
      <c r="K253" s="2" t="s">
        <v>998</v>
      </c>
    </row>
    <row r="254" spans="11:11" x14ac:dyDescent="0.25">
      <c r="K254" s="2" t="s">
        <v>999</v>
      </c>
    </row>
    <row r="255" spans="11:11" x14ac:dyDescent="0.25">
      <c r="K255" s="2" t="s">
        <v>1000</v>
      </c>
    </row>
    <row r="256" spans="11:11" x14ac:dyDescent="0.25">
      <c r="K256" s="2" t="s">
        <v>1001</v>
      </c>
    </row>
    <row r="257" spans="11:11" x14ac:dyDescent="0.25">
      <c r="K257" s="2" t="s">
        <v>1002</v>
      </c>
    </row>
    <row r="258" spans="11:11" x14ac:dyDescent="0.25">
      <c r="K258" s="2" t="s">
        <v>1003</v>
      </c>
    </row>
    <row r="259" spans="11:11" x14ac:dyDescent="0.25">
      <c r="K259" s="2" t="s">
        <v>1004</v>
      </c>
    </row>
    <row r="260" spans="11:11" x14ac:dyDescent="0.25">
      <c r="K260" s="2" t="s">
        <v>1005</v>
      </c>
    </row>
    <row r="261" spans="11:11" x14ac:dyDescent="0.25">
      <c r="K261" s="2" t="s">
        <v>1006</v>
      </c>
    </row>
    <row r="262" spans="11:11" x14ac:dyDescent="0.25">
      <c r="K262" s="2" t="s">
        <v>1007</v>
      </c>
    </row>
    <row r="263" spans="11:11" x14ac:dyDescent="0.25">
      <c r="K263" s="2" t="s">
        <v>1008</v>
      </c>
    </row>
    <row r="264" spans="11:11" x14ac:dyDescent="0.25">
      <c r="K264" s="2" t="s">
        <v>1009</v>
      </c>
    </row>
    <row r="265" spans="11:11" x14ac:dyDescent="0.25">
      <c r="K265" s="2" t="s">
        <v>1010</v>
      </c>
    </row>
    <row r="266" spans="11:11" x14ac:dyDescent="0.25">
      <c r="K266" s="2" t="s">
        <v>1011</v>
      </c>
    </row>
    <row r="267" spans="11:11" x14ac:dyDescent="0.25">
      <c r="K267" s="2" t="s">
        <v>1012</v>
      </c>
    </row>
    <row r="268" spans="11:11" x14ac:dyDescent="0.25">
      <c r="K268" s="2" t="s">
        <v>1013</v>
      </c>
    </row>
    <row r="269" spans="11:11" x14ac:dyDescent="0.25">
      <c r="K269" s="2" t="s">
        <v>1014</v>
      </c>
    </row>
    <row r="270" spans="11:11" x14ac:dyDescent="0.25">
      <c r="K270" s="2" t="s">
        <v>1015</v>
      </c>
    </row>
    <row r="271" spans="11:11" x14ac:dyDescent="0.25">
      <c r="K271" s="2" t="s">
        <v>1016</v>
      </c>
    </row>
    <row r="272" spans="11:11" x14ac:dyDescent="0.25">
      <c r="K272" s="2" t="s">
        <v>1017</v>
      </c>
    </row>
    <row r="273" spans="11:11" x14ac:dyDescent="0.25">
      <c r="K273" s="2" t="s">
        <v>1018</v>
      </c>
    </row>
    <row r="274" spans="11:11" x14ac:dyDescent="0.25">
      <c r="K274" s="2" t="s">
        <v>1019</v>
      </c>
    </row>
    <row r="275" spans="11:11" x14ac:dyDescent="0.25">
      <c r="K275" s="2" t="s">
        <v>1020</v>
      </c>
    </row>
    <row r="276" spans="11:11" x14ac:dyDescent="0.25">
      <c r="K276" s="2" t="s">
        <v>1021</v>
      </c>
    </row>
    <row r="277" spans="11:11" x14ac:dyDescent="0.25">
      <c r="K277" s="2" t="s">
        <v>1022</v>
      </c>
    </row>
    <row r="278" spans="11:11" x14ac:dyDescent="0.25">
      <c r="K278" s="2" t="s">
        <v>1023</v>
      </c>
    </row>
    <row r="279" spans="11:11" x14ac:dyDescent="0.25">
      <c r="K279" s="2" t="s">
        <v>1024</v>
      </c>
    </row>
    <row r="280" spans="11:11" x14ac:dyDescent="0.25">
      <c r="K280" s="2" t="s">
        <v>1025</v>
      </c>
    </row>
    <row r="281" spans="11:11" x14ac:dyDescent="0.25">
      <c r="K281" s="2" t="s">
        <v>1026</v>
      </c>
    </row>
    <row r="282" spans="11:11" x14ac:dyDescent="0.25">
      <c r="K282" s="2" t="s">
        <v>1027</v>
      </c>
    </row>
    <row r="283" spans="11:11" x14ac:dyDescent="0.25">
      <c r="K283" s="2" t="s">
        <v>1028</v>
      </c>
    </row>
    <row r="284" spans="11:11" x14ac:dyDescent="0.25">
      <c r="K284" s="2" t="s">
        <v>1029</v>
      </c>
    </row>
    <row r="285" spans="11:11" x14ac:dyDescent="0.25">
      <c r="K285" s="2" t="s">
        <v>1030</v>
      </c>
    </row>
    <row r="286" spans="11:11" x14ac:dyDescent="0.25">
      <c r="K286" s="2" t="s">
        <v>1031</v>
      </c>
    </row>
    <row r="287" spans="11:11" x14ac:dyDescent="0.25">
      <c r="K287" s="2" t="s">
        <v>1032</v>
      </c>
    </row>
    <row r="288" spans="11:11" x14ac:dyDescent="0.25">
      <c r="K288" s="2" t="s">
        <v>1033</v>
      </c>
    </row>
    <row r="289" spans="11:11" x14ac:dyDescent="0.25">
      <c r="K289" s="2" t="s">
        <v>1034</v>
      </c>
    </row>
    <row r="290" spans="11:11" x14ac:dyDescent="0.25">
      <c r="K290" s="2" t="s">
        <v>1035</v>
      </c>
    </row>
    <row r="291" spans="11:11" x14ac:dyDescent="0.25">
      <c r="K291" s="2" t="s">
        <v>1036</v>
      </c>
    </row>
    <row r="292" spans="11:11" x14ac:dyDescent="0.25">
      <c r="K292" s="2" t="s">
        <v>1037</v>
      </c>
    </row>
    <row r="293" spans="11:11" x14ac:dyDescent="0.25">
      <c r="K293" s="2" t="s">
        <v>1038</v>
      </c>
    </row>
    <row r="294" spans="11:11" x14ac:dyDescent="0.25">
      <c r="K294" s="2" t="s">
        <v>1039</v>
      </c>
    </row>
    <row r="295" spans="11:11" x14ac:dyDescent="0.25">
      <c r="K295" s="2" t="s">
        <v>1040</v>
      </c>
    </row>
    <row r="296" spans="11:11" x14ac:dyDescent="0.25">
      <c r="K296" s="2" t="s">
        <v>1041</v>
      </c>
    </row>
    <row r="297" spans="11:11" x14ac:dyDescent="0.25">
      <c r="K297" s="2" t="s">
        <v>1042</v>
      </c>
    </row>
    <row r="298" spans="11:11" x14ac:dyDescent="0.25">
      <c r="K298" s="2" t="s">
        <v>1043</v>
      </c>
    </row>
    <row r="299" spans="11:11" x14ac:dyDescent="0.25">
      <c r="K299" s="2" t="s">
        <v>1044</v>
      </c>
    </row>
    <row r="300" spans="11:11" x14ac:dyDescent="0.25">
      <c r="K300" s="2" t="s">
        <v>1045</v>
      </c>
    </row>
    <row r="301" spans="11:11" x14ac:dyDescent="0.25">
      <c r="K301" s="2" t="s">
        <v>1046</v>
      </c>
    </row>
    <row r="302" spans="11:11" x14ac:dyDescent="0.25">
      <c r="K302" s="2" t="s">
        <v>1047</v>
      </c>
    </row>
    <row r="303" spans="11:11" x14ac:dyDescent="0.25">
      <c r="K303" s="2" t="s">
        <v>1050</v>
      </c>
    </row>
    <row r="304" spans="11:11" x14ac:dyDescent="0.25">
      <c r="K304" s="2" t="s">
        <v>1051</v>
      </c>
    </row>
    <row r="305" spans="11:11" x14ac:dyDescent="0.25">
      <c r="K305" s="2" t="s">
        <v>1052</v>
      </c>
    </row>
    <row r="306" spans="11:11" x14ac:dyDescent="0.25">
      <c r="K306" s="2" t="s">
        <v>1053</v>
      </c>
    </row>
    <row r="307" spans="11:11" x14ac:dyDescent="0.25">
      <c r="K307" s="2" t="s">
        <v>1054</v>
      </c>
    </row>
    <row r="308" spans="11:11" x14ac:dyDescent="0.25">
      <c r="K308" s="2" t="s">
        <v>1055</v>
      </c>
    </row>
    <row r="309" spans="11:11" x14ac:dyDescent="0.25">
      <c r="K309" s="2" t="s">
        <v>1056</v>
      </c>
    </row>
    <row r="310" spans="11:11" x14ac:dyDescent="0.25">
      <c r="K310" s="2" t="s">
        <v>1057</v>
      </c>
    </row>
    <row r="311" spans="11:11" x14ac:dyDescent="0.25">
      <c r="K311" s="2" t="s">
        <v>1058</v>
      </c>
    </row>
    <row r="312" spans="11:11" x14ac:dyDescent="0.25">
      <c r="K312" s="2" t="s">
        <v>1059</v>
      </c>
    </row>
    <row r="313" spans="11:11" x14ac:dyDescent="0.25">
      <c r="K313" s="2" t="s">
        <v>1060</v>
      </c>
    </row>
    <row r="314" spans="11:11" x14ac:dyDescent="0.25">
      <c r="K314" s="2" t="s">
        <v>1061</v>
      </c>
    </row>
    <row r="315" spans="11:11" x14ac:dyDescent="0.25">
      <c r="K315" s="2" t="s">
        <v>1062</v>
      </c>
    </row>
    <row r="316" spans="11:11" x14ac:dyDescent="0.25">
      <c r="K316" s="2" t="s">
        <v>1063</v>
      </c>
    </row>
    <row r="317" spans="11:11" x14ac:dyDescent="0.25">
      <c r="K317" s="2" t="s">
        <v>1064</v>
      </c>
    </row>
    <row r="318" spans="11:11" x14ac:dyDescent="0.25">
      <c r="K318" s="2" t="s">
        <v>1065</v>
      </c>
    </row>
    <row r="319" spans="11:11" x14ac:dyDescent="0.25">
      <c r="K319" s="2" t="s">
        <v>1066</v>
      </c>
    </row>
    <row r="320" spans="11:11" x14ac:dyDescent="0.25">
      <c r="K320" s="2" t="s">
        <v>1067</v>
      </c>
    </row>
    <row r="321" spans="11:11" x14ac:dyDescent="0.25">
      <c r="K321" s="2" t="s">
        <v>1068</v>
      </c>
    </row>
    <row r="322" spans="11:11" x14ac:dyDescent="0.25">
      <c r="K322" s="2" t="s">
        <v>1069</v>
      </c>
    </row>
    <row r="323" spans="11:11" x14ac:dyDescent="0.25">
      <c r="K323" s="2" t="s">
        <v>1070</v>
      </c>
    </row>
    <row r="324" spans="11:11" x14ac:dyDescent="0.25">
      <c r="K324" s="2" t="s">
        <v>1071</v>
      </c>
    </row>
    <row r="325" spans="11:11" x14ac:dyDescent="0.25">
      <c r="K325" s="2" t="s">
        <v>1072</v>
      </c>
    </row>
    <row r="326" spans="11:11" x14ac:dyDescent="0.25">
      <c r="K326" s="2" t="s">
        <v>1073</v>
      </c>
    </row>
    <row r="327" spans="11:11" x14ac:dyDescent="0.25">
      <c r="K327" s="2" t="s">
        <v>1074</v>
      </c>
    </row>
    <row r="328" spans="11:11" x14ac:dyDescent="0.25">
      <c r="K328" s="2" t="s">
        <v>1075</v>
      </c>
    </row>
    <row r="329" spans="11:11" x14ac:dyDescent="0.25">
      <c r="K329" s="2" t="s">
        <v>1076</v>
      </c>
    </row>
    <row r="330" spans="11:11" x14ac:dyDescent="0.25">
      <c r="K330" s="2" t="s">
        <v>1077</v>
      </c>
    </row>
    <row r="331" spans="11:11" x14ac:dyDescent="0.25">
      <c r="K331" s="2" t="s">
        <v>1078</v>
      </c>
    </row>
    <row r="332" spans="11:11" x14ac:dyDescent="0.25">
      <c r="K332" s="2" t="s">
        <v>1079</v>
      </c>
    </row>
    <row r="333" spans="11:11" x14ac:dyDescent="0.25">
      <c r="K333" s="2" t="s">
        <v>1080</v>
      </c>
    </row>
    <row r="334" spans="11:11" x14ac:dyDescent="0.25">
      <c r="K334" s="2" t="s">
        <v>1081</v>
      </c>
    </row>
    <row r="335" spans="11:11" x14ac:dyDescent="0.25">
      <c r="K335" s="2" t="s">
        <v>1082</v>
      </c>
    </row>
    <row r="336" spans="11:11" x14ac:dyDescent="0.25">
      <c r="K336" s="2" t="s">
        <v>1083</v>
      </c>
    </row>
    <row r="337" spans="11:11" x14ac:dyDescent="0.25">
      <c r="K337" s="2" t="s">
        <v>1084</v>
      </c>
    </row>
    <row r="338" spans="11:11" x14ac:dyDescent="0.25">
      <c r="K338" s="2" t="s">
        <v>1085</v>
      </c>
    </row>
    <row r="339" spans="11:11" x14ac:dyDescent="0.25">
      <c r="K339" s="2" t="s">
        <v>1086</v>
      </c>
    </row>
    <row r="340" spans="11:11" x14ac:dyDescent="0.25">
      <c r="K340" s="2" t="s">
        <v>1087</v>
      </c>
    </row>
    <row r="341" spans="11:11" x14ac:dyDescent="0.25">
      <c r="K341" s="2" t="s">
        <v>1088</v>
      </c>
    </row>
    <row r="342" spans="11:11" x14ac:dyDescent="0.25">
      <c r="K342" s="2" t="s">
        <v>1089</v>
      </c>
    </row>
    <row r="343" spans="11:11" x14ac:dyDescent="0.25">
      <c r="K343" s="2" t="s">
        <v>1090</v>
      </c>
    </row>
    <row r="344" spans="11:11" x14ac:dyDescent="0.25">
      <c r="K344" s="2" t="s">
        <v>1091</v>
      </c>
    </row>
    <row r="345" spans="11:11" x14ac:dyDescent="0.25">
      <c r="K345" s="2" t="s">
        <v>1092</v>
      </c>
    </row>
    <row r="346" spans="11:11" x14ac:dyDescent="0.25">
      <c r="K346" s="2" t="s">
        <v>1093</v>
      </c>
    </row>
    <row r="347" spans="11:11" x14ac:dyDescent="0.25">
      <c r="K347" s="2" t="s">
        <v>1094</v>
      </c>
    </row>
    <row r="348" spans="11:11" x14ac:dyDescent="0.25">
      <c r="K348" s="2" t="s">
        <v>1095</v>
      </c>
    </row>
    <row r="349" spans="11:11" x14ac:dyDescent="0.25">
      <c r="K349" s="2" t="s">
        <v>1096</v>
      </c>
    </row>
    <row r="350" spans="11:11" x14ac:dyDescent="0.25">
      <c r="K350" s="2" t="s">
        <v>1097</v>
      </c>
    </row>
    <row r="351" spans="11:11" x14ac:dyDescent="0.25">
      <c r="K351" s="2" t="s">
        <v>1098</v>
      </c>
    </row>
    <row r="352" spans="11:11" x14ac:dyDescent="0.25">
      <c r="K352" s="2" t="s">
        <v>1099</v>
      </c>
    </row>
    <row r="353" spans="11:11" x14ac:dyDescent="0.25">
      <c r="K353" s="2" t="s">
        <v>1100</v>
      </c>
    </row>
    <row r="354" spans="11:11" x14ac:dyDescent="0.25">
      <c r="K354" s="2" t="s">
        <v>1101</v>
      </c>
    </row>
    <row r="355" spans="11:11" x14ac:dyDescent="0.25">
      <c r="K355" s="2" t="s">
        <v>1102</v>
      </c>
    </row>
    <row r="356" spans="11:11" x14ac:dyDescent="0.25">
      <c r="K356" s="2" t="s">
        <v>1103</v>
      </c>
    </row>
    <row r="357" spans="11:11" x14ac:dyDescent="0.25">
      <c r="K357" s="2" t="s">
        <v>1104</v>
      </c>
    </row>
    <row r="358" spans="11:11" x14ac:dyDescent="0.25">
      <c r="K358" s="2" t="s">
        <v>1105</v>
      </c>
    </row>
    <row r="359" spans="11:11" x14ac:dyDescent="0.25">
      <c r="K359" s="2" t="s">
        <v>1106</v>
      </c>
    </row>
    <row r="360" spans="11:11" x14ac:dyDescent="0.25">
      <c r="K360" s="2" t="s">
        <v>1107</v>
      </c>
    </row>
    <row r="361" spans="11:11" x14ac:dyDescent="0.25">
      <c r="K361" s="2" t="s">
        <v>1108</v>
      </c>
    </row>
    <row r="362" spans="11:11" x14ac:dyDescent="0.25">
      <c r="K362" s="2" t="s">
        <v>1109</v>
      </c>
    </row>
    <row r="363" spans="11:11" x14ac:dyDescent="0.25">
      <c r="K363" s="2" t="s">
        <v>1110</v>
      </c>
    </row>
    <row r="364" spans="11:11" x14ac:dyDescent="0.25">
      <c r="K364" s="2" t="s">
        <v>1111</v>
      </c>
    </row>
    <row r="365" spans="11:11" x14ac:dyDescent="0.25">
      <c r="K365" s="2" t="s">
        <v>1112</v>
      </c>
    </row>
    <row r="366" spans="11:11" x14ac:dyDescent="0.25">
      <c r="K366" s="2" t="s">
        <v>1113</v>
      </c>
    </row>
    <row r="367" spans="11:11" x14ac:dyDescent="0.25">
      <c r="K367" s="2" t="s">
        <v>1114</v>
      </c>
    </row>
    <row r="368" spans="11:11" x14ac:dyDescent="0.25">
      <c r="K368" s="2" t="s">
        <v>1115</v>
      </c>
    </row>
    <row r="369" spans="11:11" x14ac:dyDescent="0.25">
      <c r="K369" s="2" t="s">
        <v>1116</v>
      </c>
    </row>
    <row r="370" spans="11:11" x14ac:dyDescent="0.25">
      <c r="K370" s="2" t="s">
        <v>1117</v>
      </c>
    </row>
    <row r="371" spans="11:11" x14ac:dyDescent="0.25">
      <c r="K371" s="2" t="s">
        <v>1118</v>
      </c>
    </row>
    <row r="372" spans="11:11" x14ac:dyDescent="0.25">
      <c r="K372" s="2" t="s">
        <v>1119</v>
      </c>
    </row>
    <row r="373" spans="11:11" x14ac:dyDescent="0.25">
      <c r="K373" s="2" t="s">
        <v>1120</v>
      </c>
    </row>
    <row r="374" spans="11:11" x14ac:dyDescent="0.25">
      <c r="K374" s="2" t="s">
        <v>1121</v>
      </c>
    </row>
    <row r="375" spans="11:11" x14ac:dyDescent="0.25">
      <c r="K375" s="2" t="s">
        <v>1122</v>
      </c>
    </row>
    <row r="376" spans="11:11" x14ac:dyDescent="0.25">
      <c r="K376" s="2" t="s">
        <v>1123</v>
      </c>
    </row>
    <row r="377" spans="11:11" x14ac:dyDescent="0.25">
      <c r="K377" s="2" t="s">
        <v>1124</v>
      </c>
    </row>
    <row r="378" spans="11:11" x14ac:dyDescent="0.25">
      <c r="K378" s="2" t="s">
        <v>1125</v>
      </c>
    </row>
    <row r="379" spans="11:11" x14ac:dyDescent="0.25">
      <c r="K379" s="2" t="s">
        <v>1126</v>
      </c>
    </row>
    <row r="380" spans="11:11" x14ac:dyDescent="0.25">
      <c r="K380" s="2" t="s">
        <v>1127</v>
      </c>
    </row>
    <row r="381" spans="11:11" x14ac:dyDescent="0.25">
      <c r="K381" s="2" t="s">
        <v>1128</v>
      </c>
    </row>
    <row r="382" spans="11:11" x14ac:dyDescent="0.25">
      <c r="K382" s="2" t="s">
        <v>1129</v>
      </c>
    </row>
    <row r="383" spans="11:11" x14ac:dyDescent="0.25">
      <c r="K383" s="2" t="s">
        <v>1130</v>
      </c>
    </row>
    <row r="384" spans="11:11" x14ac:dyDescent="0.25">
      <c r="K384" s="2" t="s">
        <v>1131</v>
      </c>
    </row>
    <row r="385" spans="11:11" x14ac:dyDescent="0.25">
      <c r="K385" s="2" t="s">
        <v>1132</v>
      </c>
    </row>
    <row r="386" spans="11:11" x14ac:dyDescent="0.25">
      <c r="K386" s="2" t="s">
        <v>1133</v>
      </c>
    </row>
    <row r="387" spans="11:11" x14ac:dyDescent="0.25">
      <c r="K387" s="2" t="s">
        <v>1134</v>
      </c>
    </row>
    <row r="388" spans="11:11" x14ac:dyDescent="0.25">
      <c r="K388" s="2" t="s">
        <v>1135</v>
      </c>
    </row>
    <row r="389" spans="11:11" x14ac:dyDescent="0.25">
      <c r="K389" s="2" t="s">
        <v>1136</v>
      </c>
    </row>
    <row r="390" spans="11:11" x14ac:dyDescent="0.25">
      <c r="K390" s="2" t="s">
        <v>1137</v>
      </c>
    </row>
    <row r="391" spans="11:11" x14ac:dyDescent="0.25">
      <c r="K391" s="2" t="s">
        <v>1138</v>
      </c>
    </row>
    <row r="392" spans="11:11" x14ac:dyDescent="0.25">
      <c r="K392" s="2" t="s">
        <v>1139</v>
      </c>
    </row>
    <row r="393" spans="11:11" x14ac:dyDescent="0.25">
      <c r="K393" s="2" t="s">
        <v>1140</v>
      </c>
    </row>
    <row r="394" spans="11:11" x14ac:dyDescent="0.25">
      <c r="K394" s="2" t="s">
        <v>1141</v>
      </c>
    </row>
    <row r="395" spans="11:11" x14ac:dyDescent="0.25">
      <c r="K395" s="2" t="s">
        <v>1142</v>
      </c>
    </row>
    <row r="396" spans="11:11" x14ac:dyDescent="0.25">
      <c r="K396" s="2" t="s">
        <v>1143</v>
      </c>
    </row>
    <row r="397" spans="11:11" x14ac:dyDescent="0.25">
      <c r="K397" s="2" t="s">
        <v>1144</v>
      </c>
    </row>
    <row r="398" spans="11:11" x14ac:dyDescent="0.25">
      <c r="K398" s="2" t="s">
        <v>1145</v>
      </c>
    </row>
    <row r="399" spans="11:11" x14ac:dyDescent="0.25">
      <c r="K399" s="2" t="s">
        <v>1146</v>
      </c>
    </row>
    <row r="400" spans="11:11" x14ac:dyDescent="0.25">
      <c r="K400" s="2" t="s">
        <v>1147</v>
      </c>
    </row>
    <row r="401" spans="11:11" x14ac:dyDescent="0.25">
      <c r="K401" s="2" t="s">
        <v>1148</v>
      </c>
    </row>
    <row r="402" spans="11:11" x14ac:dyDescent="0.25">
      <c r="K402" s="2" t="s">
        <v>1149</v>
      </c>
    </row>
    <row r="403" spans="11:11" x14ac:dyDescent="0.25">
      <c r="K403" s="2" t="s">
        <v>1150</v>
      </c>
    </row>
    <row r="404" spans="11:11" x14ac:dyDescent="0.25">
      <c r="K404" s="2" t="s">
        <v>1151</v>
      </c>
    </row>
    <row r="405" spans="11:11" x14ac:dyDescent="0.25">
      <c r="K405" s="2" t="s">
        <v>1152</v>
      </c>
    </row>
    <row r="406" spans="11:11" x14ac:dyDescent="0.25">
      <c r="K406" s="88" t="s">
        <v>1324</v>
      </c>
    </row>
    <row r="407" spans="11:11" x14ac:dyDescent="0.25">
      <c r="K407" s="88" t="s">
        <v>1326</v>
      </c>
    </row>
    <row r="408" spans="11:11" x14ac:dyDescent="0.25">
      <c r="K408" s="88" t="s">
        <v>1327</v>
      </c>
    </row>
    <row r="409" spans="11:11" x14ac:dyDescent="0.25">
      <c r="K409" s="88" t="s">
        <v>1328</v>
      </c>
    </row>
    <row r="410" spans="11:11" x14ac:dyDescent="0.25">
      <c r="K410" s="88" t="s">
        <v>1321</v>
      </c>
    </row>
    <row r="411" spans="11:11" x14ac:dyDescent="0.25">
      <c r="K411" s="88" t="s">
        <v>1325</v>
      </c>
    </row>
    <row r="412" spans="11:11" x14ac:dyDescent="0.25">
      <c r="K412" s="88" t="s">
        <v>1329</v>
      </c>
    </row>
    <row r="413" spans="11:11" x14ac:dyDescent="0.25">
      <c r="K413" s="88" t="s">
        <v>1330</v>
      </c>
    </row>
    <row r="414" spans="11:11" x14ac:dyDescent="0.25">
      <c r="K414" s="88" t="s">
        <v>1331</v>
      </c>
    </row>
    <row r="415" spans="11:11" x14ac:dyDescent="0.25">
      <c r="K415" s="88" t="s">
        <v>1332</v>
      </c>
    </row>
    <row r="416" spans="11:11" x14ac:dyDescent="0.25">
      <c r="K416" s="88" t="s">
        <v>1333</v>
      </c>
    </row>
    <row r="417" spans="11:11" x14ac:dyDescent="0.25">
      <c r="K417" s="88" t="s">
        <v>1334</v>
      </c>
    </row>
    <row r="418" spans="11:11" x14ac:dyDescent="0.25">
      <c r="K418" s="88" t="s">
        <v>1335</v>
      </c>
    </row>
    <row r="419" spans="11:11" x14ac:dyDescent="0.25">
      <c r="K419" s="88" t="s">
        <v>1336</v>
      </c>
    </row>
    <row r="420" spans="11:11" x14ac:dyDescent="0.25">
      <c r="K420" s="88" t="s">
        <v>1337</v>
      </c>
    </row>
    <row r="421" spans="11:11" x14ac:dyDescent="0.25">
      <c r="K421" s="88" t="s">
        <v>1338</v>
      </c>
    </row>
    <row r="422" spans="11:11" x14ac:dyDescent="0.25">
      <c r="K422" s="88" t="s">
        <v>1339</v>
      </c>
    </row>
    <row r="423" spans="11:11" x14ac:dyDescent="0.25">
      <c r="K423" s="88" t="s">
        <v>1340</v>
      </c>
    </row>
    <row r="424" spans="11:11" x14ac:dyDescent="0.25">
      <c r="K424" s="88" t="s">
        <v>1341</v>
      </c>
    </row>
    <row r="425" spans="11:11" x14ac:dyDescent="0.25">
      <c r="K425" s="88" t="s">
        <v>1342</v>
      </c>
    </row>
    <row r="426" spans="11:11" x14ac:dyDescent="0.25">
      <c r="K426" s="88" t="s">
        <v>1343</v>
      </c>
    </row>
    <row r="427" spans="11:11" x14ac:dyDescent="0.25">
      <c r="K427" s="88" t="s">
        <v>1344</v>
      </c>
    </row>
    <row r="428" spans="11:11" x14ac:dyDescent="0.25">
      <c r="K428" s="88" t="s">
        <v>1345</v>
      </c>
    </row>
    <row r="429" spans="11:11" x14ac:dyDescent="0.25">
      <c r="K429" s="88" t="s">
        <v>1346</v>
      </c>
    </row>
    <row r="430" spans="11:11" x14ac:dyDescent="0.25">
      <c r="K430" s="88" t="s">
        <v>1347</v>
      </c>
    </row>
    <row r="431" spans="11:11" x14ac:dyDescent="0.25">
      <c r="K431" s="88" t="s">
        <v>1348</v>
      </c>
    </row>
    <row r="432" spans="11:11" x14ac:dyDescent="0.25">
      <c r="K432" s="88" t="s">
        <v>1349</v>
      </c>
    </row>
    <row r="433" spans="11:11" x14ac:dyDescent="0.25">
      <c r="K433" s="88" t="s">
        <v>1350</v>
      </c>
    </row>
    <row r="434" spans="11:11" x14ac:dyDescent="0.25">
      <c r="K434" s="88" t="s">
        <v>1351</v>
      </c>
    </row>
    <row r="435" spans="11:11" x14ac:dyDescent="0.25">
      <c r="K435" s="88" t="s">
        <v>1352</v>
      </c>
    </row>
    <row r="436" spans="11:11" x14ac:dyDescent="0.25">
      <c r="K436" s="88" t="s">
        <v>1353</v>
      </c>
    </row>
    <row r="437" spans="11:11" x14ac:dyDescent="0.25">
      <c r="K437" s="88" t="s">
        <v>1354</v>
      </c>
    </row>
    <row r="438" spans="11:11" x14ac:dyDescent="0.25">
      <c r="K438" s="88" t="s">
        <v>1355</v>
      </c>
    </row>
    <row r="439" spans="11:11" x14ac:dyDescent="0.25">
      <c r="K439" s="88" t="s">
        <v>1356</v>
      </c>
    </row>
    <row r="440" spans="11:11" x14ac:dyDescent="0.25">
      <c r="K440" s="88" t="s">
        <v>1357</v>
      </c>
    </row>
    <row r="441" spans="11:11" x14ac:dyDescent="0.25">
      <c r="K441" s="88" t="s">
        <v>1358</v>
      </c>
    </row>
    <row r="442" spans="11:11" x14ac:dyDescent="0.25">
      <c r="K442" s="88" t="s">
        <v>1359</v>
      </c>
    </row>
    <row r="443" spans="11:11" x14ac:dyDescent="0.25">
      <c r="K443" s="88" t="s">
        <v>1360</v>
      </c>
    </row>
    <row r="444" spans="11:11" x14ac:dyDescent="0.25">
      <c r="K444" s="88" t="s">
        <v>1361</v>
      </c>
    </row>
    <row r="445" spans="11:11" x14ac:dyDescent="0.25">
      <c r="K445" s="88" t="s">
        <v>1362</v>
      </c>
    </row>
    <row r="446" spans="11:11" x14ac:dyDescent="0.25">
      <c r="K446" s="88" t="s">
        <v>1363</v>
      </c>
    </row>
    <row r="447" spans="11:11" x14ac:dyDescent="0.25">
      <c r="K447" s="88" t="s">
        <v>1364</v>
      </c>
    </row>
    <row r="448" spans="11:11" x14ac:dyDescent="0.25">
      <c r="K448" s="88" t="s">
        <v>1365</v>
      </c>
    </row>
    <row r="449" spans="11:11" x14ac:dyDescent="0.25">
      <c r="K449" s="88" t="s">
        <v>1366</v>
      </c>
    </row>
    <row r="450" spans="11:11" x14ac:dyDescent="0.25">
      <c r="K450" s="88" t="s">
        <v>1367</v>
      </c>
    </row>
    <row r="451" spans="11:11" x14ac:dyDescent="0.25">
      <c r="K451" s="88" t="s">
        <v>1368</v>
      </c>
    </row>
    <row r="452" spans="11:11" x14ac:dyDescent="0.25">
      <c r="K452" s="88" t="s">
        <v>1369</v>
      </c>
    </row>
    <row r="453" spans="11:11" x14ac:dyDescent="0.25">
      <c r="K453" s="88" t="s">
        <v>1370</v>
      </c>
    </row>
    <row r="454" spans="11:11" x14ac:dyDescent="0.25">
      <c r="K454" s="88" t="s">
        <v>1371</v>
      </c>
    </row>
    <row r="455" spans="11:11" x14ac:dyDescent="0.25">
      <c r="K455" s="88" t="s">
        <v>1372</v>
      </c>
    </row>
    <row r="456" spans="11:11" x14ac:dyDescent="0.25">
      <c r="K456" s="88" t="s">
        <v>1373</v>
      </c>
    </row>
    <row r="457" spans="11:11" x14ac:dyDescent="0.25">
      <c r="K457" s="88" t="s">
        <v>1374</v>
      </c>
    </row>
    <row r="458" spans="11:11" x14ac:dyDescent="0.25">
      <c r="K458" s="88" t="s">
        <v>1375</v>
      </c>
    </row>
    <row r="459" spans="11:11" x14ac:dyDescent="0.25">
      <c r="K459" s="88" t="s">
        <v>1376</v>
      </c>
    </row>
    <row r="460" spans="11:11" x14ac:dyDescent="0.25">
      <c r="K460" s="88" t="s">
        <v>1377</v>
      </c>
    </row>
    <row r="461" spans="11:11" x14ac:dyDescent="0.25">
      <c r="K461" s="88" t="s">
        <v>1378</v>
      </c>
    </row>
    <row r="462" spans="11:11" x14ac:dyDescent="0.25">
      <c r="K462" s="88" t="s">
        <v>1379</v>
      </c>
    </row>
    <row r="463" spans="11:11" x14ac:dyDescent="0.25">
      <c r="K463" s="88" t="s">
        <v>1380</v>
      </c>
    </row>
    <row r="464" spans="11:11" x14ac:dyDescent="0.25">
      <c r="K464" s="88" t="s">
        <v>1381</v>
      </c>
    </row>
    <row r="465" spans="11:11" x14ac:dyDescent="0.25">
      <c r="K465" s="88" t="s">
        <v>1382</v>
      </c>
    </row>
    <row r="466" spans="11:11" x14ac:dyDescent="0.25">
      <c r="K466" s="88" t="s">
        <v>1383</v>
      </c>
    </row>
    <row r="467" spans="11:11" x14ac:dyDescent="0.25">
      <c r="K467" s="88" t="s">
        <v>1384</v>
      </c>
    </row>
    <row r="468" spans="11:11" x14ac:dyDescent="0.25">
      <c r="K468" s="88" t="s">
        <v>1385</v>
      </c>
    </row>
    <row r="469" spans="11:11" x14ac:dyDescent="0.25">
      <c r="K469" s="88" t="s">
        <v>1386</v>
      </c>
    </row>
    <row r="470" spans="11:11" x14ac:dyDescent="0.25">
      <c r="K470" s="88" t="s">
        <v>1387</v>
      </c>
    </row>
    <row r="471" spans="11:11" x14ac:dyDescent="0.25">
      <c r="K471" s="88" t="s">
        <v>1388</v>
      </c>
    </row>
    <row r="472" spans="11:11" x14ac:dyDescent="0.25">
      <c r="K472" s="88" t="s">
        <v>1389</v>
      </c>
    </row>
    <row r="473" spans="11:11" x14ac:dyDescent="0.25">
      <c r="K473" s="88" t="s">
        <v>1390</v>
      </c>
    </row>
    <row r="474" spans="11:11" x14ac:dyDescent="0.25">
      <c r="K474" s="88" t="s">
        <v>1391</v>
      </c>
    </row>
    <row r="475" spans="11:11" x14ac:dyDescent="0.25">
      <c r="K475" s="88" t="s">
        <v>1392</v>
      </c>
    </row>
    <row r="476" spans="11:11" x14ac:dyDescent="0.25">
      <c r="K476" s="88" t="s">
        <v>1393</v>
      </c>
    </row>
    <row r="477" spans="11:11" x14ac:dyDescent="0.25">
      <c r="K477" s="88" t="s">
        <v>1394</v>
      </c>
    </row>
    <row r="478" spans="11:11" x14ac:dyDescent="0.25">
      <c r="K478" s="88" t="s">
        <v>1395</v>
      </c>
    </row>
    <row r="479" spans="11:11" x14ac:dyDescent="0.25">
      <c r="K479" s="88" t="s">
        <v>1396</v>
      </c>
    </row>
    <row r="480" spans="11:11" x14ac:dyDescent="0.25">
      <c r="K480" s="88" t="s">
        <v>1397</v>
      </c>
    </row>
    <row r="481" spans="11:11" x14ac:dyDescent="0.25">
      <c r="K481" s="88" t="s">
        <v>1398</v>
      </c>
    </row>
    <row r="482" spans="11:11" x14ac:dyDescent="0.25">
      <c r="K482" s="88" t="s">
        <v>1399</v>
      </c>
    </row>
    <row r="483" spans="11:11" x14ac:dyDescent="0.25">
      <c r="K483" s="88" t="s">
        <v>1400</v>
      </c>
    </row>
    <row r="484" spans="11:11" x14ac:dyDescent="0.25">
      <c r="K484" s="88" t="s">
        <v>1401</v>
      </c>
    </row>
    <row r="485" spans="11:11" x14ac:dyDescent="0.25">
      <c r="K485" s="88" t="s">
        <v>1402</v>
      </c>
    </row>
    <row r="486" spans="11:11" x14ac:dyDescent="0.25">
      <c r="K486" s="88" t="s">
        <v>1403</v>
      </c>
    </row>
    <row r="487" spans="11:11" x14ac:dyDescent="0.25">
      <c r="K487" s="88" t="s">
        <v>1404</v>
      </c>
    </row>
    <row r="488" spans="11:11" x14ac:dyDescent="0.25">
      <c r="K488" s="88" t="s">
        <v>1405</v>
      </c>
    </row>
    <row r="489" spans="11:11" x14ac:dyDescent="0.25">
      <c r="K489" s="88" t="s">
        <v>1406</v>
      </c>
    </row>
    <row r="490" spans="11:11" x14ac:dyDescent="0.25">
      <c r="K490" s="88" t="s">
        <v>1407</v>
      </c>
    </row>
    <row r="491" spans="11:11" x14ac:dyDescent="0.25">
      <c r="K491" s="88" t="s">
        <v>1408</v>
      </c>
    </row>
    <row r="492" spans="11:11" x14ac:dyDescent="0.25">
      <c r="K492" s="88" t="s">
        <v>1409</v>
      </c>
    </row>
    <row r="493" spans="11:11" x14ac:dyDescent="0.25">
      <c r="K493" s="88" t="s">
        <v>1410</v>
      </c>
    </row>
    <row r="494" spans="11:11" x14ac:dyDescent="0.25">
      <c r="K494" s="88" t="s">
        <v>1411</v>
      </c>
    </row>
    <row r="495" spans="11:11" x14ac:dyDescent="0.25">
      <c r="K495" s="88" t="s">
        <v>1412</v>
      </c>
    </row>
    <row r="496" spans="11:11" x14ac:dyDescent="0.25">
      <c r="K496" s="88" t="s">
        <v>1413</v>
      </c>
    </row>
    <row r="497" spans="11:11" x14ac:dyDescent="0.25">
      <c r="K497" s="88" t="s">
        <v>1414</v>
      </c>
    </row>
    <row r="498" spans="11:11" x14ac:dyDescent="0.25">
      <c r="K498" s="88" t="s">
        <v>1415</v>
      </c>
    </row>
    <row r="499" spans="11:11" x14ac:dyDescent="0.25">
      <c r="K499" s="88" t="s">
        <v>1416</v>
      </c>
    </row>
    <row r="500" spans="11:11" x14ac:dyDescent="0.25">
      <c r="K500" s="88" t="s">
        <v>1417</v>
      </c>
    </row>
    <row r="501" spans="11:11" x14ac:dyDescent="0.25">
      <c r="K501" s="88" t="s">
        <v>1418</v>
      </c>
    </row>
    <row r="502" spans="11:11" x14ac:dyDescent="0.25">
      <c r="K502" s="88" t="s">
        <v>1419</v>
      </c>
    </row>
    <row r="503" spans="11:11" x14ac:dyDescent="0.25">
      <c r="K503" s="88" t="s">
        <v>1420</v>
      </c>
    </row>
    <row r="504" spans="11:11" x14ac:dyDescent="0.25">
      <c r="K504" s="88" t="s">
        <v>1421</v>
      </c>
    </row>
    <row r="505" spans="11:11" x14ac:dyDescent="0.25">
      <c r="K505" s="88" t="s">
        <v>1422</v>
      </c>
    </row>
    <row r="506" spans="11:11" x14ac:dyDescent="0.25">
      <c r="K506" s="88" t="s">
        <v>1423</v>
      </c>
    </row>
    <row r="507" spans="11:11" x14ac:dyDescent="0.25">
      <c r="K507" s="88" t="s">
        <v>1424</v>
      </c>
    </row>
    <row r="508" spans="11:11" x14ac:dyDescent="0.25">
      <c r="K508" s="88" t="s">
        <v>1425</v>
      </c>
    </row>
    <row r="509" spans="11:11" x14ac:dyDescent="0.25">
      <c r="K509" s="88" t="s">
        <v>1426</v>
      </c>
    </row>
    <row r="510" spans="11:11" x14ac:dyDescent="0.25">
      <c r="K510" s="88" t="s">
        <v>1427</v>
      </c>
    </row>
    <row r="511" spans="11:11" x14ac:dyDescent="0.25">
      <c r="K511" s="88" t="s">
        <v>1428</v>
      </c>
    </row>
    <row r="512" spans="11:11" x14ac:dyDescent="0.25">
      <c r="K512" s="88" t="s">
        <v>1429</v>
      </c>
    </row>
    <row r="513" spans="11:11" x14ac:dyDescent="0.25">
      <c r="K513" s="88" t="s">
        <v>1430</v>
      </c>
    </row>
    <row r="514" spans="11:11" x14ac:dyDescent="0.25">
      <c r="K514" s="88" t="s">
        <v>1431</v>
      </c>
    </row>
    <row r="515" spans="11:11" x14ac:dyDescent="0.25">
      <c r="K515" s="88" t="s">
        <v>1432</v>
      </c>
    </row>
    <row r="516" spans="11:11" x14ac:dyDescent="0.25">
      <c r="K516" s="88" t="s">
        <v>1433</v>
      </c>
    </row>
    <row r="517" spans="11:11" x14ac:dyDescent="0.25">
      <c r="K517" s="88" t="s">
        <v>1434</v>
      </c>
    </row>
    <row r="518" spans="11:11" x14ac:dyDescent="0.25">
      <c r="K518" s="88" t="s">
        <v>1435</v>
      </c>
    </row>
    <row r="519" spans="11:11" x14ac:dyDescent="0.25">
      <c r="K519" s="88" t="s">
        <v>1436</v>
      </c>
    </row>
    <row r="520" spans="11:11" x14ac:dyDescent="0.25">
      <c r="K520" s="88" t="s">
        <v>1437</v>
      </c>
    </row>
    <row r="521" spans="11:11" x14ac:dyDescent="0.25">
      <c r="K521" s="88" t="s">
        <v>1438</v>
      </c>
    </row>
    <row r="522" spans="11:11" x14ac:dyDescent="0.25">
      <c r="K522" s="88" t="s">
        <v>1439</v>
      </c>
    </row>
    <row r="523" spans="11:11" x14ac:dyDescent="0.25">
      <c r="K523" s="88" t="s">
        <v>1440</v>
      </c>
    </row>
    <row r="524" spans="11:11" x14ac:dyDescent="0.25">
      <c r="K524" s="88" t="s">
        <v>1441</v>
      </c>
    </row>
    <row r="525" spans="11:11" x14ac:dyDescent="0.25">
      <c r="K525" s="88" t="s">
        <v>1442</v>
      </c>
    </row>
    <row r="526" spans="11:11" x14ac:dyDescent="0.25">
      <c r="K526" s="88" t="s">
        <v>1443</v>
      </c>
    </row>
    <row r="527" spans="11:11" x14ac:dyDescent="0.25">
      <c r="K527" s="88" t="s">
        <v>1444</v>
      </c>
    </row>
    <row r="528" spans="11:11" x14ac:dyDescent="0.25">
      <c r="K528" s="88" t="s">
        <v>1445</v>
      </c>
    </row>
    <row r="529" spans="11:11" x14ac:dyDescent="0.25">
      <c r="K529" s="88" t="s">
        <v>1446</v>
      </c>
    </row>
    <row r="530" spans="11:11" x14ac:dyDescent="0.25">
      <c r="K530" s="88" t="s">
        <v>1447</v>
      </c>
    </row>
    <row r="531" spans="11:11" x14ac:dyDescent="0.25">
      <c r="K531" s="88" t="s">
        <v>1448</v>
      </c>
    </row>
    <row r="532" spans="11:11" x14ac:dyDescent="0.25">
      <c r="K532" s="88" t="s">
        <v>1449</v>
      </c>
    </row>
    <row r="533" spans="11:11" x14ac:dyDescent="0.25">
      <c r="K533" s="88" t="s">
        <v>1450</v>
      </c>
    </row>
    <row r="534" spans="11:11" x14ac:dyDescent="0.25">
      <c r="K534" s="88" t="s">
        <v>1451</v>
      </c>
    </row>
    <row r="535" spans="11:11" x14ac:dyDescent="0.25">
      <c r="K535" s="88" t="s">
        <v>1452</v>
      </c>
    </row>
    <row r="536" spans="11:11" x14ac:dyDescent="0.25">
      <c r="K536" s="88" t="s">
        <v>1453</v>
      </c>
    </row>
    <row r="537" spans="11:11" x14ac:dyDescent="0.25">
      <c r="K537" s="88" t="s">
        <v>1454</v>
      </c>
    </row>
    <row r="538" spans="11:11" x14ac:dyDescent="0.25">
      <c r="K538" s="88" t="s">
        <v>1455</v>
      </c>
    </row>
    <row r="539" spans="11:11" x14ac:dyDescent="0.25">
      <c r="K539" s="88" t="s">
        <v>1456</v>
      </c>
    </row>
    <row r="540" spans="11:11" x14ac:dyDescent="0.25">
      <c r="K540" s="88" t="s">
        <v>1457</v>
      </c>
    </row>
    <row r="541" spans="11:11" x14ac:dyDescent="0.25">
      <c r="K541" s="88" t="s">
        <v>1458</v>
      </c>
    </row>
    <row r="542" spans="11:11" x14ac:dyDescent="0.25">
      <c r="K542" s="88" t="s">
        <v>1459</v>
      </c>
    </row>
    <row r="543" spans="11:11" x14ac:dyDescent="0.25">
      <c r="K543" s="88" t="s">
        <v>1460</v>
      </c>
    </row>
    <row r="544" spans="11:11" x14ac:dyDescent="0.25">
      <c r="K544" s="88" t="s">
        <v>1461</v>
      </c>
    </row>
    <row r="545" spans="11:11" x14ac:dyDescent="0.25">
      <c r="K545" s="88" t="s">
        <v>1462</v>
      </c>
    </row>
    <row r="546" spans="11:11" x14ac:dyDescent="0.25">
      <c r="K546" s="88" t="s">
        <v>1463</v>
      </c>
    </row>
    <row r="547" spans="11:11" x14ac:dyDescent="0.25">
      <c r="K547" s="88" t="s">
        <v>1464</v>
      </c>
    </row>
    <row r="548" spans="11:11" x14ac:dyDescent="0.25">
      <c r="K548" s="88" t="s">
        <v>1465</v>
      </c>
    </row>
    <row r="549" spans="11:11" x14ac:dyDescent="0.25">
      <c r="K549" s="88" t="s">
        <v>1466</v>
      </c>
    </row>
    <row r="550" spans="11:11" x14ac:dyDescent="0.25">
      <c r="K550" s="88" t="s">
        <v>1467</v>
      </c>
    </row>
    <row r="551" spans="11:11" x14ac:dyDescent="0.25">
      <c r="K551" s="88" t="s">
        <v>1468</v>
      </c>
    </row>
    <row r="552" spans="11:11" x14ac:dyDescent="0.25">
      <c r="K552" s="88" t="s">
        <v>1469</v>
      </c>
    </row>
    <row r="553" spans="11:11" x14ac:dyDescent="0.25">
      <c r="K553" s="88" t="s">
        <v>1470</v>
      </c>
    </row>
    <row r="554" spans="11:11" x14ac:dyDescent="0.25">
      <c r="K554" s="88" t="s">
        <v>1471</v>
      </c>
    </row>
    <row r="555" spans="11:11" x14ac:dyDescent="0.25">
      <c r="K555" s="88" t="s">
        <v>1472</v>
      </c>
    </row>
    <row r="556" spans="11:11" x14ac:dyDescent="0.25">
      <c r="K556" s="88" t="s">
        <v>1473</v>
      </c>
    </row>
    <row r="557" spans="11:11" x14ac:dyDescent="0.25">
      <c r="K557" s="88" t="s">
        <v>1474</v>
      </c>
    </row>
    <row r="558" spans="11:11" x14ac:dyDescent="0.25">
      <c r="K558" s="88" t="s">
        <v>1475</v>
      </c>
    </row>
    <row r="559" spans="11:11" x14ac:dyDescent="0.25">
      <c r="K559" s="88" t="s">
        <v>1476</v>
      </c>
    </row>
    <row r="560" spans="11:11" x14ac:dyDescent="0.25">
      <c r="K560" s="88" t="s">
        <v>1477</v>
      </c>
    </row>
    <row r="561" spans="11:11" x14ac:dyDescent="0.25">
      <c r="K561" s="88" t="s">
        <v>1478</v>
      </c>
    </row>
    <row r="562" spans="11:11" x14ac:dyDescent="0.25">
      <c r="K562" s="88" t="s">
        <v>1479</v>
      </c>
    </row>
    <row r="563" spans="11:11" x14ac:dyDescent="0.25">
      <c r="K563" s="88" t="s">
        <v>1480</v>
      </c>
    </row>
    <row r="564" spans="11:11" x14ac:dyDescent="0.25">
      <c r="K564" s="88" t="s">
        <v>1481</v>
      </c>
    </row>
    <row r="565" spans="11:11" x14ac:dyDescent="0.25">
      <c r="K565" s="88" t="s">
        <v>1482</v>
      </c>
    </row>
    <row r="566" spans="11:11" x14ac:dyDescent="0.25">
      <c r="K566" s="88" t="s">
        <v>1483</v>
      </c>
    </row>
    <row r="567" spans="11:11" x14ac:dyDescent="0.25">
      <c r="K567" s="88" t="s">
        <v>1484</v>
      </c>
    </row>
    <row r="568" spans="11:11" x14ac:dyDescent="0.25">
      <c r="K568" s="88" t="s">
        <v>1485</v>
      </c>
    </row>
    <row r="569" spans="11:11" x14ac:dyDescent="0.25">
      <c r="K569" s="88" t="s">
        <v>1486</v>
      </c>
    </row>
    <row r="570" spans="11:11" x14ac:dyDescent="0.25">
      <c r="K570" s="88" t="s">
        <v>1487</v>
      </c>
    </row>
    <row r="571" spans="11:11" x14ac:dyDescent="0.25">
      <c r="K571" s="88" t="s">
        <v>1488</v>
      </c>
    </row>
    <row r="572" spans="11:11" x14ac:dyDescent="0.25">
      <c r="K572" s="88" t="s">
        <v>1489</v>
      </c>
    </row>
    <row r="573" spans="11:11" x14ac:dyDescent="0.25">
      <c r="K573" s="88" t="s">
        <v>1490</v>
      </c>
    </row>
    <row r="574" spans="11:11" x14ac:dyDescent="0.25">
      <c r="K574" s="88" t="s">
        <v>1491</v>
      </c>
    </row>
    <row r="575" spans="11:11" x14ac:dyDescent="0.25">
      <c r="K575" s="88" t="s">
        <v>1492</v>
      </c>
    </row>
    <row r="576" spans="11:11" x14ac:dyDescent="0.25">
      <c r="K576" s="88" t="s">
        <v>1493</v>
      </c>
    </row>
    <row r="577" spans="11:11" x14ac:dyDescent="0.25">
      <c r="K577" s="88" t="s">
        <v>1494</v>
      </c>
    </row>
    <row r="578" spans="11:11" x14ac:dyDescent="0.25">
      <c r="K578" s="88" t="s">
        <v>1495</v>
      </c>
    </row>
    <row r="579" spans="11:11" x14ac:dyDescent="0.25">
      <c r="K579" s="88" t="s">
        <v>1496</v>
      </c>
    </row>
    <row r="580" spans="11:11" x14ac:dyDescent="0.25">
      <c r="K580" s="88" t="s">
        <v>1497</v>
      </c>
    </row>
    <row r="581" spans="11:11" x14ac:dyDescent="0.25">
      <c r="K581" s="88" t="s">
        <v>1498</v>
      </c>
    </row>
    <row r="582" spans="11:11" x14ac:dyDescent="0.25">
      <c r="K582" s="88" t="s">
        <v>1499</v>
      </c>
    </row>
    <row r="583" spans="11:11" x14ac:dyDescent="0.25">
      <c r="K583" s="88" t="s">
        <v>1500</v>
      </c>
    </row>
    <row r="584" spans="11:11" x14ac:dyDescent="0.25">
      <c r="K584" s="88" t="s">
        <v>1501</v>
      </c>
    </row>
    <row r="585" spans="11:11" x14ac:dyDescent="0.25">
      <c r="K585" s="88" t="s">
        <v>1502</v>
      </c>
    </row>
    <row r="586" spans="11:11" x14ac:dyDescent="0.25">
      <c r="K586" s="88" t="s">
        <v>1503</v>
      </c>
    </row>
    <row r="587" spans="11:11" x14ac:dyDescent="0.25">
      <c r="K587" s="88" t="s">
        <v>1504</v>
      </c>
    </row>
    <row r="588" spans="11:11" x14ac:dyDescent="0.25">
      <c r="K588" s="88" t="s">
        <v>1505</v>
      </c>
    </row>
    <row r="589" spans="11:11" x14ac:dyDescent="0.25">
      <c r="K589" s="88" t="s">
        <v>1506</v>
      </c>
    </row>
    <row r="590" spans="11:11" x14ac:dyDescent="0.25">
      <c r="K590" s="88" t="s">
        <v>1507</v>
      </c>
    </row>
    <row r="591" spans="11:11" x14ac:dyDescent="0.25">
      <c r="K591" s="88" t="s">
        <v>1508</v>
      </c>
    </row>
    <row r="592" spans="11:11" x14ac:dyDescent="0.25">
      <c r="K592" s="88" t="s">
        <v>1509</v>
      </c>
    </row>
    <row r="593" spans="11:11" x14ac:dyDescent="0.25">
      <c r="K593" s="88" t="s">
        <v>1510</v>
      </c>
    </row>
    <row r="594" spans="11:11" x14ac:dyDescent="0.25">
      <c r="K594" s="88" t="s">
        <v>1511</v>
      </c>
    </row>
    <row r="595" spans="11:11" x14ac:dyDescent="0.25">
      <c r="K595" s="88" t="s">
        <v>1512</v>
      </c>
    </row>
    <row r="596" spans="11:11" x14ac:dyDescent="0.25">
      <c r="K596" s="88" t="s">
        <v>1513</v>
      </c>
    </row>
    <row r="597" spans="11:11" x14ac:dyDescent="0.25">
      <c r="K597" s="88" t="s">
        <v>1514</v>
      </c>
    </row>
    <row r="598" spans="11:11" x14ac:dyDescent="0.25">
      <c r="K598" s="88" t="s">
        <v>1515</v>
      </c>
    </row>
    <row r="599" spans="11:11" x14ac:dyDescent="0.25">
      <c r="K599" s="88" t="s">
        <v>1516</v>
      </c>
    </row>
    <row r="600" spans="11:11" x14ac:dyDescent="0.25">
      <c r="K600" s="88" t="s">
        <v>1517</v>
      </c>
    </row>
    <row r="601" spans="11:11" x14ac:dyDescent="0.25">
      <c r="K601" s="88" t="s">
        <v>1518</v>
      </c>
    </row>
    <row r="602" spans="11:11" x14ac:dyDescent="0.25">
      <c r="K602" s="88" t="s">
        <v>1519</v>
      </c>
    </row>
    <row r="603" spans="11:11" x14ac:dyDescent="0.25">
      <c r="K603" s="88" t="s">
        <v>1520</v>
      </c>
    </row>
    <row r="604" spans="11:11" x14ac:dyDescent="0.25">
      <c r="K604" s="88" t="s">
        <v>1521</v>
      </c>
    </row>
    <row r="605" spans="11:11" x14ac:dyDescent="0.25">
      <c r="K605" s="88" t="s">
        <v>1522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01"/>
  <sheetViews>
    <sheetView workbookViewId="0">
      <selection activeCell="D6" sqref="D6"/>
    </sheetView>
  </sheetViews>
  <sheetFormatPr baseColWidth="10" defaultColWidth="10.85546875" defaultRowHeight="15" x14ac:dyDescent="0.25"/>
  <cols>
    <col min="1" max="2" width="10.85546875" style="4"/>
    <col min="3" max="3" width="16.42578125" style="4" customWidth="1"/>
    <col min="4" max="4" width="43.85546875" style="19" customWidth="1"/>
    <col min="5" max="5" width="37.85546875" style="19" bestFit="1" customWidth="1"/>
    <col min="6" max="6" width="26.42578125" style="19" bestFit="1" customWidth="1"/>
    <col min="7" max="7" width="14.42578125" style="19" bestFit="1" customWidth="1"/>
    <col min="8" max="8" width="14.85546875" style="19" bestFit="1" customWidth="1"/>
    <col min="9" max="10" width="11.42578125" style="19" customWidth="1"/>
    <col min="11" max="11" width="21" style="19" customWidth="1"/>
    <col min="12" max="12" width="16.42578125" style="19" bestFit="1" customWidth="1"/>
    <col min="13" max="13" width="12.42578125" style="19" bestFit="1" customWidth="1"/>
    <col min="14" max="14" width="19.140625" style="52" bestFit="1" customWidth="1"/>
    <col min="15" max="15" width="13.42578125" style="52" customWidth="1"/>
    <col min="16" max="16384" width="10.85546875" style="19"/>
  </cols>
  <sheetData>
    <row r="1" spans="1:15" ht="33" customHeight="1" x14ac:dyDescent="0.25">
      <c r="A1" s="5" t="s">
        <v>30</v>
      </c>
      <c r="B1" s="5" t="s">
        <v>31</v>
      </c>
      <c r="C1" s="5" t="s">
        <v>14</v>
      </c>
      <c r="D1" s="5" t="s">
        <v>15</v>
      </c>
      <c r="E1" s="5" t="s">
        <v>19</v>
      </c>
      <c r="F1" s="5" t="s">
        <v>20</v>
      </c>
      <c r="G1" s="5" t="s">
        <v>250</v>
      </c>
      <c r="H1" s="5" t="s">
        <v>21</v>
      </c>
      <c r="I1" s="5" t="s">
        <v>22</v>
      </c>
      <c r="J1" s="5" t="s">
        <v>28</v>
      </c>
      <c r="K1" s="5" t="s">
        <v>23</v>
      </c>
      <c r="L1" s="5" t="s">
        <v>24</v>
      </c>
      <c r="M1" s="5" t="s">
        <v>25</v>
      </c>
      <c r="N1" s="21" t="s">
        <v>26</v>
      </c>
      <c r="O1" s="21" t="s">
        <v>27</v>
      </c>
    </row>
    <row r="2" spans="1:15" x14ac:dyDescent="0.25">
      <c r="A2" s="4" t="s">
        <v>32</v>
      </c>
      <c r="B2" s="4">
        <v>1</v>
      </c>
      <c r="C2" s="4" t="str">
        <f>+CONCATENATE(A2,"-",B2)</f>
        <v>I-1</v>
      </c>
      <c r="D2" s="19" t="s">
        <v>265</v>
      </c>
      <c r="E2" s="19" t="s">
        <v>372</v>
      </c>
      <c r="F2" s="19" t="s">
        <v>373</v>
      </c>
      <c r="G2" s="19" t="s">
        <v>374</v>
      </c>
      <c r="H2" s="19" t="s">
        <v>374</v>
      </c>
      <c r="I2" s="19">
        <v>56330</v>
      </c>
      <c r="K2" s="51" t="s">
        <v>368</v>
      </c>
      <c r="L2" s="19" t="s">
        <v>369</v>
      </c>
      <c r="M2" s="19" t="s">
        <v>370</v>
      </c>
      <c r="N2" s="52" t="s">
        <v>371</v>
      </c>
      <c r="O2" s="52" t="str">
        <f>MID(N2,7,11)</f>
        <v>00422105387</v>
      </c>
    </row>
    <row r="3" spans="1:15" x14ac:dyDescent="0.25">
      <c r="A3" s="4" t="s">
        <v>32</v>
      </c>
      <c r="B3" s="4">
        <v>2</v>
      </c>
      <c r="C3" s="4" t="str">
        <f t="shared" ref="C3:C66" si="0">+CONCATENATE(A3,"-",B3)</f>
        <v>I-2</v>
      </c>
      <c r="D3" s="19" t="s">
        <v>610</v>
      </c>
      <c r="E3" s="19" t="s">
        <v>609</v>
      </c>
      <c r="F3" s="4" t="s">
        <v>519</v>
      </c>
      <c r="G3" s="4" t="s">
        <v>374</v>
      </c>
      <c r="H3" s="4" t="s">
        <v>374</v>
      </c>
      <c r="I3" s="19">
        <v>6140</v>
      </c>
      <c r="O3" s="52" t="str">
        <f t="shared" ref="O3:O66" si="1">MID(N3,7,11)</f>
        <v/>
      </c>
    </row>
    <row r="4" spans="1:15" x14ac:dyDescent="0.25">
      <c r="A4" s="4" t="s">
        <v>32</v>
      </c>
      <c r="B4" s="4">
        <v>3</v>
      </c>
      <c r="C4" s="4" t="str">
        <f t="shared" si="0"/>
        <v>I-3</v>
      </c>
      <c r="D4" s="19" t="s">
        <v>248</v>
      </c>
      <c r="E4" s="19" t="s">
        <v>249</v>
      </c>
      <c r="F4" s="19" t="s">
        <v>251</v>
      </c>
      <c r="G4" s="19" t="s">
        <v>252</v>
      </c>
      <c r="H4" s="19" t="s">
        <v>253</v>
      </c>
      <c r="I4" s="19">
        <v>27000</v>
      </c>
      <c r="L4" s="19" t="s">
        <v>254</v>
      </c>
      <c r="M4" s="19" t="s">
        <v>255</v>
      </c>
      <c r="N4" s="52" t="s">
        <v>256</v>
      </c>
      <c r="O4" s="52" t="str">
        <f t="shared" si="1"/>
        <v>00105949955</v>
      </c>
    </row>
    <row r="5" spans="1:15" x14ac:dyDescent="0.25">
      <c r="A5" s="4" t="s">
        <v>32</v>
      </c>
      <c r="B5" s="4">
        <v>4</v>
      </c>
      <c r="C5" s="4" t="str">
        <f t="shared" si="0"/>
        <v>I-4</v>
      </c>
      <c r="D5" s="19" t="s">
        <v>257</v>
      </c>
      <c r="E5" s="19" t="s">
        <v>261</v>
      </c>
      <c r="F5" s="19" t="s">
        <v>262</v>
      </c>
      <c r="G5" s="19" t="s">
        <v>263</v>
      </c>
      <c r="H5" s="19" t="s">
        <v>264</v>
      </c>
      <c r="I5" s="19">
        <v>52774</v>
      </c>
      <c r="L5" s="19" t="s">
        <v>260</v>
      </c>
      <c r="M5" s="19" t="s">
        <v>258</v>
      </c>
      <c r="N5" s="52" t="s">
        <v>259</v>
      </c>
      <c r="O5" s="52" t="str">
        <f t="shared" si="1"/>
        <v>01050944758</v>
      </c>
    </row>
    <row r="6" spans="1:15" x14ac:dyDescent="0.25">
      <c r="A6" s="4" t="s">
        <v>32</v>
      </c>
      <c r="B6" s="4">
        <v>5</v>
      </c>
      <c r="C6" s="4" t="str">
        <f t="shared" si="0"/>
        <v>I-5</v>
      </c>
      <c r="O6" s="52" t="str">
        <f t="shared" si="1"/>
        <v/>
      </c>
    </row>
    <row r="7" spans="1:15" x14ac:dyDescent="0.25">
      <c r="A7" s="4" t="s">
        <v>32</v>
      </c>
      <c r="B7" s="4">
        <v>6</v>
      </c>
      <c r="C7" s="4" t="str">
        <f t="shared" si="0"/>
        <v>I-6</v>
      </c>
      <c r="O7" s="52" t="str">
        <f t="shared" si="1"/>
        <v/>
      </c>
    </row>
    <row r="8" spans="1:15" x14ac:dyDescent="0.25">
      <c r="A8" s="4" t="s">
        <v>32</v>
      </c>
      <c r="B8" s="4">
        <v>7</v>
      </c>
      <c r="C8" s="4" t="str">
        <f t="shared" si="0"/>
        <v>I-7</v>
      </c>
      <c r="O8" s="52" t="str">
        <f t="shared" si="1"/>
        <v/>
      </c>
    </row>
    <row r="9" spans="1:15" x14ac:dyDescent="0.25">
      <c r="A9" s="4" t="s">
        <v>32</v>
      </c>
      <c r="B9" s="4">
        <v>8</v>
      </c>
      <c r="C9" s="4" t="str">
        <f t="shared" si="0"/>
        <v>I-8</v>
      </c>
      <c r="O9" s="52" t="str">
        <f t="shared" si="1"/>
        <v/>
      </c>
    </row>
    <row r="10" spans="1:15" x14ac:dyDescent="0.25">
      <c r="A10" s="4" t="s">
        <v>32</v>
      </c>
      <c r="B10" s="4">
        <v>9</v>
      </c>
      <c r="C10" s="4" t="str">
        <f t="shared" si="0"/>
        <v>I-9</v>
      </c>
      <c r="O10" s="52" t="str">
        <f t="shared" si="1"/>
        <v/>
      </c>
    </row>
    <row r="11" spans="1:15" x14ac:dyDescent="0.25">
      <c r="A11" s="4" t="s">
        <v>32</v>
      </c>
      <c r="B11" s="4">
        <v>10</v>
      </c>
      <c r="C11" s="4" t="str">
        <f t="shared" si="0"/>
        <v>I-10</v>
      </c>
      <c r="O11" s="52" t="str">
        <f t="shared" si="1"/>
        <v/>
      </c>
    </row>
    <row r="12" spans="1:15" x14ac:dyDescent="0.25">
      <c r="A12" s="4" t="s">
        <v>32</v>
      </c>
      <c r="B12" s="4">
        <v>11</v>
      </c>
      <c r="C12" s="4" t="str">
        <f t="shared" si="0"/>
        <v>I-11</v>
      </c>
      <c r="O12" s="52" t="str">
        <f t="shared" si="1"/>
        <v/>
      </c>
    </row>
    <row r="13" spans="1:15" x14ac:dyDescent="0.25">
      <c r="A13" s="4" t="s">
        <v>32</v>
      </c>
      <c r="B13" s="4">
        <v>12</v>
      </c>
      <c r="C13" s="4" t="str">
        <f t="shared" si="0"/>
        <v>I-12</v>
      </c>
      <c r="O13" s="52" t="str">
        <f t="shared" si="1"/>
        <v/>
      </c>
    </row>
    <row r="14" spans="1:15" x14ac:dyDescent="0.25">
      <c r="A14" s="4" t="s">
        <v>32</v>
      </c>
      <c r="B14" s="4">
        <v>13</v>
      </c>
      <c r="C14" s="4" t="str">
        <f t="shared" si="0"/>
        <v>I-13</v>
      </c>
      <c r="O14" s="52" t="str">
        <f t="shared" si="1"/>
        <v/>
      </c>
    </row>
    <row r="15" spans="1:15" x14ac:dyDescent="0.25">
      <c r="A15" s="4" t="s">
        <v>32</v>
      </c>
      <c r="B15" s="4">
        <v>14</v>
      </c>
      <c r="C15" s="4" t="str">
        <f t="shared" si="0"/>
        <v>I-14</v>
      </c>
      <c r="O15" s="52" t="str">
        <f t="shared" si="1"/>
        <v/>
      </c>
    </row>
    <row r="16" spans="1:15" x14ac:dyDescent="0.25">
      <c r="A16" s="4" t="s">
        <v>32</v>
      </c>
      <c r="B16" s="4">
        <v>15</v>
      </c>
      <c r="C16" s="4" t="str">
        <f t="shared" si="0"/>
        <v>I-15</v>
      </c>
      <c r="O16" s="52" t="str">
        <f t="shared" si="1"/>
        <v/>
      </c>
    </row>
    <row r="17" spans="1:15" x14ac:dyDescent="0.25">
      <c r="A17" s="4" t="s">
        <v>32</v>
      </c>
      <c r="B17" s="4">
        <v>16</v>
      </c>
      <c r="C17" s="4" t="str">
        <f t="shared" si="0"/>
        <v>I-16</v>
      </c>
      <c r="O17" s="52" t="str">
        <f t="shared" si="1"/>
        <v/>
      </c>
    </row>
    <row r="18" spans="1:15" x14ac:dyDescent="0.25">
      <c r="A18" s="4" t="s">
        <v>32</v>
      </c>
      <c r="B18" s="4">
        <v>17</v>
      </c>
      <c r="C18" s="4" t="str">
        <f t="shared" si="0"/>
        <v>I-17</v>
      </c>
      <c r="O18" s="52" t="str">
        <f t="shared" si="1"/>
        <v/>
      </c>
    </row>
    <row r="19" spans="1:15" x14ac:dyDescent="0.25">
      <c r="A19" s="4" t="s">
        <v>32</v>
      </c>
      <c r="B19" s="4">
        <v>18</v>
      </c>
      <c r="C19" s="4" t="str">
        <f t="shared" si="0"/>
        <v>I-18</v>
      </c>
      <c r="O19" s="52" t="str">
        <f t="shared" si="1"/>
        <v/>
      </c>
    </row>
    <row r="20" spans="1:15" x14ac:dyDescent="0.25">
      <c r="A20" s="4" t="s">
        <v>32</v>
      </c>
      <c r="B20" s="4">
        <v>19</v>
      </c>
      <c r="C20" s="4" t="str">
        <f t="shared" si="0"/>
        <v>I-19</v>
      </c>
      <c r="O20" s="52" t="str">
        <f t="shared" si="1"/>
        <v/>
      </c>
    </row>
    <row r="21" spans="1:15" x14ac:dyDescent="0.25">
      <c r="A21" s="4" t="s">
        <v>32</v>
      </c>
      <c r="B21" s="4">
        <v>20</v>
      </c>
      <c r="C21" s="4" t="str">
        <f t="shared" si="0"/>
        <v>I-20</v>
      </c>
      <c r="O21" s="52" t="str">
        <f t="shared" si="1"/>
        <v/>
      </c>
    </row>
    <row r="22" spans="1:15" x14ac:dyDescent="0.25">
      <c r="A22" s="4" t="s">
        <v>32</v>
      </c>
      <c r="B22" s="4">
        <v>21</v>
      </c>
      <c r="C22" s="4" t="str">
        <f t="shared" si="0"/>
        <v>I-21</v>
      </c>
      <c r="O22" s="52" t="str">
        <f t="shared" si="1"/>
        <v/>
      </c>
    </row>
    <row r="23" spans="1:15" x14ac:dyDescent="0.25">
      <c r="A23" s="4" t="s">
        <v>32</v>
      </c>
      <c r="B23" s="4">
        <v>22</v>
      </c>
      <c r="C23" s="4" t="str">
        <f t="shared" si="0"/>
        <v>I-22</v>
      </c>
      <c r="O23" s="52" t="str">
        <f t="shared" si="1"/>
        <v/>
      </c>
    </row>
    <row r="24" spans="1:15" x14ac:dyDescent="0.25">
      <c r="A24" s="4" t="s">
        <v>32</v>
      </c>
      <c r="B24" s="4">
        <v>23</v>
      </c>
      <c r="C24" s="4" t="str">
        <f t="shared" si="0"/>
        <v>I-23</v>
      </c>
      <c r="O24" s="52" t="str">
        <f t="shared" si="1"/>
        <v/>
      </c>
    </row>
    <row r="25" spans="1:15" x14ac:dyDescent="0.25">
      <c r="A25" s="4" t="s">
        <v>32</v>
      </c>
      <c r="B25" s="4">
        <v>24</v>
      </c>
      <c r="C25" s="4" t="str">
        <f t="shared" si="0"/>
        <v>I-24</v>
      </c>
      <c r="O25" s="52" t="str">
        <f t="shared" si="1"/>
        <v/>
      </c>
    </row>
    <row r="26" spans="1:15" x14ac:dyDescent="0.25">
      <c r="A26" s="4" t="s">
        <v>32</v>
      </c>
      <c r="B26" s="4">
        <v>25</v>
      </c>
      <c r="C26" s="4" t="str">
        <f t="shared" si="0"/>
        <v>I-25</v>
      </c>
      <c r="O26" s="52" t="str">
        <f t="shared" si="1"/>
        <v/>
      </c>
    </row>
    <row r="27" spans="1:15" x14ac:dyDescent="0.25">
      <c r="A27" s="4" t="s">
        <v>32</v>
      </c>
      <c r="B27" s="4">
        <v>26</v>
      </c>
      <c r="C27" s="4" t="str">
        <f t="shared" si="0"/>
        <v>I-26</v>
      </c>
      <c r="O27" s="52" t="str">
        <f t="shared" si="1"/>
        <v/>
      </c>
    </row>
    <row r="28" spans="1:15" x14ac:dyDescent="0.25">
      <c r="A28" s="4" t="s">
        <v>32</v>
      </c>
      <c r="B28" s="4">
        <v>27</v>
      </c>
      <c r="C28" s="4" t="str">
        <f t="shared" si="0"/>
        <v>I-27</v>
      </c>
      <c r="O28" s="52" t="str">
        <f t="shared" si="1"/>
        <v/>
      </c>
    </row>
    <row r="29" spans="1:15" x14ac:dyDescent="0.25">
      <c r="A29" s="4" t="s">
        <v>32</v>
      </c>
      <c r="B29" s="4">
        <v>28</v>
      </c>
      <c r="C29" s="4" t="str">
        <f t="shared" si="0"/>
        <v>I-28</v>
      </c>
      <c r="O29" s="52" t="str">
        <f t="shared" si="1"/>
        <v/>
      </c>
    </row>
    <row r="30" spans="1:15" x14ac:dyDescent="0.25">
      <c r="A30" s="4" t="s">
        <v>32</v>
      </c>
      <c r="B30" s="4">
        <v>29</v>
      </c>
      <c r="C30" s="4" t="str">
        <f t="shared" si="0"/>
        <v>I-29</v>
      </c>
      <c r="O30" s="52" t="str">
        <f t="shared" si="1"/>
        <v/>
      </c>
    </row>
    <row r="31" spans="1:15" x14ac:dyDescent="0.25">
      <c r="A31" s="4" t="s">
        <v>32</v>
      </c>
      <c r="B31" s="4">
        <v>30</v>
      </c>
      <c r="C31" s="4" t="str">
        <f t="shared" si="0"/>
        <v>I-30</v>
      </c>
      <c r="O31" s="52" t="str">
        <f t="shared" si="1"/>
        <v/>
      </c>
    </row>
    <row r="32" spans="1:15" x14ac:dyDescent="0.25">
      <c r="A32" s="4" t="s">
        <v>32</v>
      </c>
      <c r="B32" s="4">
        <v>31</v>
      </c>
      <c r="C32" s="4" t="str">
        <f t="shared" si="0"/>
        <v>I-31</v>
      </c>
      <c r="O32" s="52" t="str">
        <f t="shared" si="1"/>
        <v/>
      </c>
    </row>
    <row r="33" spans="1:15" x14ac:dyDescent="0.25">
      <c r="A33" s="4" t="s">
        <v>32</v>
      </c>
      <c r="B33" s="4">
        <v>32</v>
      </c>
      <c r="C33" s="4" t="str">
        <f t="shared" si="0"/>
        <v>I-32</v>
      </c>
      <c r="O33" s="52" t="str">
        <f t="shared" si="1"/>
        <v/>
      </c>
    </row>
    <row r="34" spans="1:15" x14ac:dyDescent="0.25">
      <c r="A34" s="4" t="s">
        <v>32</v>
      </c>
      <c r="B34" s="4">
        <v>33</v>
      </c>
      <c r="C34" s="4" t="str">
        <f t="shared" si="0"/>
        <v>I-33</v>
      </c>
      <c r="O34" s="52" t="str">
        <f t="shared" si="1"/>
        <v/>
      </c>
    </row>
    <row r="35" spans="1:15" x14ac:dyDescent="0.25">
      <c r="A35" s="4" t="s">
        <v>32</v>
      </c>
      <c r="B35" s="4">
        <v>34</v>
      </c>
      <c r="C35" s="4" t="str">
        <f t="shared" si="0"/>
        <v>I-34</v>
      </c>
      <c r="O35" s="52" t="str">
        <f t="shared" si="1"/>
        <v/>
      </c>
    </row>
    <row r="36" spans="1:15" x14ac:dyDescent="0.25">
      <c r="A36" s="4" t="s">
        <v>32</v>
      </c>
      <c r="B36" s="4">
        <v>35</v>
      </c>
      <c r="C36" s="4" t="str">
        <f t="shared" si="0"/>
        <v>I-35</v>
      </c>
      <c r="O36" s="52" t="str">
        <f t="shared" si="1"/>
        <v/>
      </c>
    </row>
    <row r="37" spans="1:15" x14ac:dyDescent="0.25">
      <c r="A37" s="4" t="s">
        <v>32</v>
      </c>
      <c r="B37" s="4">
        <v>36</v>
      </c>
      <c r="C37" s="4" t="str">
        <f t="shared" si="0"/>
        <v>I-36</v>
      </c>
      <c r="O37" s="52" t="str">
        <f t="shared" si="1"/>
        <v/>
      </c>
    </row>
    <row r="38" spans="1:15" x14ac:dyDescent="0.25">
      <c r="A38" s="4" t="s">
        <v>32</v>
      </c>
      <c r="B38" s="4">
        <v>37</v>
      </c>
      <c r="C38" s="4" t="str">
        <f t="shared" si="0"/>
        <v>I-37</v>
      </c>
      <c r="O38" s="52" t="str">
        <f t="shared" si="1"/>
        <v/>
      </c>
    </row>
    <row r="39" spans="1:15" x14ac:dyDescent="0.25">
      <c r="A39" s="4" t="s">
        <v>32</v>
      </c>
      <c r="B39" s="4">
        <v>38</v>
      </c>
      <c r="C39" s="4" t="str">
        <f t="shared" si="0"/>
        <v>I-38</v>
      </c>
      <c r="O39" s="52" t="str">
        <f t="shared" si="1"/>
        <v/>
      </c>
    </row>
    <row r="40" spans="1:15" x14ac:dyDescent="0.25">
      <c r="A40" s="4" t="s">
        <v>32</v>
      </c>
      <c r="B40" s="4">
        <v>39</v>
      </c>
      <c r="C40" s="4" t="str">
        <f t="shared" si="0"/>
        <v>I-39</v>
      </c>
      <c r="O40" s="52" t="str">
        <f t="shared" si="1"/>
        <v/>
      </c>
    </row>
    <row r="41" spans="1:15" x14ac:dyDescent="0.25">
      <c r="A41" s="4" t="s">
        <v>32</v>
      </c>
      <c r="B41" s="4">
        <v>40</v>
      </c>
      <c r="C41" s="4" t="str">
        <f t="shared" si="0"/>
        <v>I-40</v>
      </c>
      <c r="O41" s="52" t="str">
        <f t="shared" si="1"/>
        <v/>
      </c>
    </row>
    <row r="42" spans="1:15" x14ac:dyDescent="0.25">
      <c r="A42" s="4" t="s">
        <v>32</v>
      </c>
      <c r="B42" s="4">
        <v>41</v>
      </c>
      <c r="C42" s="4" t="str">
        <f t="shared" si="0"/>
        <v>I-41</v>
      </c>
      <c r="O42" s="52" t="str">
        <f t="shared" si="1"/>
        <v/>
      </c>
    </row>
    <row r="43" spans="1:15" x14ac:dyDescent="0.25">
      <c r="A43" s="4" t="s">
        <v>32</v>
      </c>
      <c r="B43" s="4">
        <v>42</v>
      </c>
      <c r="C43" s="4" t="str">
        <f t="shared" si="0"/>
        <v>I-42</v>
      </c>
      <c r="O43" s="52" t="str">
        <f t="shared" si="1"/>
        <v/>
      </c>
    </row>
    <row r="44" spans="1:15" x14ac:dyDescent="0.25">
      <c r="A44" s="4" t="s">
        <v>32</v>
      </c>
      <c r="B44" s="4">
        <v>43</v>
      </c>
      <c r="C44" s="4" t="str">
        <f t="shared" si="0"/>
        <v>I-43</v>
      </c>
      <c r="O44" s="52" t="str">
        <f t="shared" si="1"/>
        <v/>
      </c>
    </row>
    <row r="45" spans="1:15" x14ac:dyDescent="0.25">
      <c r="A45" s="4" t="s">
        <v>32</v>
      </c>
      <c r="B45" s="4">
        <v>44</v>
      </c>
      <c r="C45" s="4" t="str">
        <f t="shared" si="0"/>
        <v>I-44</v>
      </c>
      <c r="O45" s="52" t="str">
        <f t="shared" si="1"/>
        <v/>
      </c>
    </row>
    <row r="46" spans="1:15" x14ac:dyDescent="0.25">
      <c r="A46" s="4" t="s">
        <v>32</v>
      </c>
      <c r="B46" s="4">
        <v>45</v>
      </c>
      <c r="C46" s="4" t="str">
        <f t="shared" si="0"/>
        <v>I-45</v>
      </c>
      <c r="O46" s="52" t="str">
        <f t="shared" si="1"/>
        <v/>
      </c>
    </row>
    <row r="47" spans="1:15" x14ac:dyDescent="0.25">
      <c r="A47" s="4" t="s">
        <v>32</v>
      </c>
      <c r="B47" s="4">
        <v>46</v>
      </c>
      <c r="C47" s="4" t="str">
        <f t="shared" si="0"/>
        <v>I-46</v>
      </c>
      <c r="O47" s="52" t="str">
        <f t="shared" si="1"/>
        <v/>
      </c>
    </row>
    <row r="48" spans="1:15" x14ac:dyDescent="0.25">
      <c r="A48" s="4" t="s">
        <v>32</v>
      </c>
      <c r="B48" s="4">
        <v>47</v>
      </c>
      <c r="C48" s="4" t="str">
        <f t="shared" si="0"/>
        <v>I-47</v>
      </c>
      <c r="O48" s="52" t="str">
        <f t="shared" si="1"/>
        <v/>
      </c>
    </row>
    <row r="49" spans="1:15" x14ac:dyDescent="0.25">
      <c r="A49" s="4" t="s">
        <v>32</v>
      </c>
      <c r="B49" s="4">
        <v>48</v>
      </c>
      <c r="C49" s="4" t="str">
        <f t="shared" si="0"/>
        <v>I-48</v>
      </c>
      <c r="O49" s="52" t="str">
        <f t="shared" si="1"/>
        <v/>
      </c>
    </row>
    <row r="50" spans="1:15" x14ac:dyDescent="0.25">
      <c r="A50" s="4" t="s">
        <v>32</v>
      </c>
      <c r="B50" s="4">
        <v>49</v>
      </c>
      <c r="C50" s="4" t="str">
        <f t="shared" si="0"/>
        <v>I-49</v>
      </c>
      <c r="O50" s="52" t="str">
        <f t="shared" si="1"/>
        <v/>
      </c>
    </row>
    <row r="51" spans="1:15" x14ac:dyDescent="0.25">
      <c r="A51" s="4" t="s">
        <v>32</v>
      </c>
      <c r="B51" s="4">
        <v>50</v>
      </c>
      <c r="C51" s="4" t="str">
        <f t="shared" si="0"/>
        <v>I-50</v>
      </c>
      <c r="O51" s="52" t="str">
        <f t="shared" si="1"/>
        <v/>
      </c>
    </row>
    <row r="52" spans="1:15" x14ac:dyDescent="0.25">
      <c r="A52" s="4" t="s">
        <v>32</v>
      </c>
      <c r="B52" s="4">
        <v>51</v>
      </c>
      <c r="C52" s="4" t="str">
        <f t="shared" si="0"/>
        <v>I-51</v>
      </c>
      <c r="O52" s="52" t="str">
        <f t="shared" si="1"/>
        <v/>
      </c>
    </row>
    <row r="53" spans="1:15" x14ac:dyDescent="0.25">
      <c r="A53" s="4" t="s">
        <v>32</v>
      </c>
      <c r="B53" s="4">
        <v>52</v>
      </c>
      <c r="C53" s="4" t="str">
        <f t="shared" si="0"/>
        <v>I-52</v>
      </c>
      <c r="O53" s="52" t="str">
        <f t="shared" si="1"/>
        <v/>
      </c>
    </row>
    <row r="54" spans="1:15" x14ac:dyDescent="0.25">
      <c r="A54" s="4" t="s">
        <v>32</v>
      </c>
      <c r="B54" s="4">
        <v>53</v>
      </c>
      <c r="C54" s="4" t="str">
        <f t="shared" si="0"/>
        <v>I-53</v>
      </c>
      <c r="O54" s="52" t="str">
        <f t="shared" si="1"/>
        <v/>
      </c>
    </row>
    <row r="55" spans="1:15" x14ac:dyDescent="0.25">
      <c r="A55" s="4" t="s">
        <v>32</v>
      </c>
      <c r="B55" s="4">
        <v>54</v>
      </c>
      <c r="C55" s="4" t="str">
        <f t="shared" si="0"/>
        <v>I-54</v>
      </c>
      <c r="O55" s="52" t="str">
        <f t="shared" si="1"/>
        <v/>
      </c>
    </row>
    <row r="56" spans="1:15" x14ac:dyDescent="0.25">
      <c r="A56" s="4" t="s">
        <v>32</v>
      </c>
      <c r="B56" s="4">
        <v>55</v>
      </c>
      <c r="C56" s="4" t="str">
        <f t="shared" si="0"/>
        <v>I-55</v>
      </c>
      <c r="O56" s="52" t="str">
        <f t="shared" si="1"/>
        <v/>
      </c>
    </row>
    <row r="57" spans="1:15" x14ac:dyDescent="0.25">
      <c r="A57" s="4" t="s">
        <v>32</v>
      </c>
      <c r="B57" s="4">
        <v>56</v>
      </c>
      <c r="C57" s="4" t="str">
        <f t="shared" si="0"/>
        <v>I-56</v>
      </c>
      <c r="O57" s="52" t="str">
        <f t="shared" si="1"/>
        <v/>
      </c>
    </row>
    <row r="58" spans="1:15" x14ac:dyDescent="0.25">
      <c r="A58" s="4" t="s">
        <v>32</v>
      </c>
      <c r="B58" s="4">
        <v>57</v>
      </c>
      <c r="C58" s="4" t="str">
        <f t="shared" si="0"/>
        <v>I-57</v>
      </c>
      <c r="O58" s="52" t="str">
        <f t="shared" si="1"/>
        <v/>
      </c>
    </row>
    <row r="59" spans="1:15" x14ac:dyDescent="0.25">
      <c r="A59" s="4" t="s">
        <v>32</v>
      </c>
      <c r="B59" s="4">
        <v>58</v>
      </c>
      <c r="C59" s="4" t="str">
        <f t="shared" si="0"/>
        <v>I-58</v>
      </c>
      <c r="O59" s="52" t="str">
        <f t="shared" si="1"/>
        <v/>
      </c>
    </row>
    <row r="60" spans="1:15" x14ac:dyDescent="0.25">
      <c r="A60" s="4" t="s">
        <v>32</v>
      </c>
      <c r="B60" s="4">
        <v>59</v>
      </c>
      <c r="C60" s="4" t="str">
        <f t="shared" si="0"/>
        <v>I-59</v>
      </c>
      <c r="O60" s="52" t="str">
        <f t="shared" si="1"/>
        <v/>
      </c>
    </row>
    <row r="61" spans="1:15" x14ac:dyDescent="0.25">
      <c r="A61" s="4" t="s">
        <v>32</v>
      </c>
      <c r="B61" s="4">
        <v>60</v>
      </c>
      <c r="C61" s="4" t="str">
        <f t="shared" si="0"/>
        <v>I-60</v>
      </c>
      <c r="O61" s="52" t="str">
        <f t="shared" si="1"/>
        <v/>
      </c>
    </row>
    <row r="62" spans="1:15" x14ac:dyDescent="0.25">
      <c r="A62" s="4" t="s">
        <v>32</v>
      </c>
      <c r="B62" s="4">
        <v>61</v>
      </c>
      <c r="C62" s="4" t="str">
        <f t="shared" si="0"/>
        <v>I-61</v>
      </c>
      <c r="O62" s="52" t="str">
        <f t="shared" si="1"/>
        <v/>
      </c>
    </row>
    <row r="63" spans="1:15" x14ac:dyDescent="0.25">
      <c r="A63" s="4" t="s">
        <v>32</v>
      </c>
      <c r="B63" s="4">
        <v>62</v>
      </c>
      <c r="C63" s="4" t="str">
        <f t="shared" si="0"/>
        <v>I-62</v>
      </c>
      <c r="O63" s="52" t="str">
        <f t="shared" si="1"/>
        <v/>
      </c>
    </row>
    <row r="64" spans="1:15" x14ac:dyDescent="0.25">
      <c r="A64" s="4" t="s">
        <v>32</v>
      </c>
      <c r="B64" s="4">
        <v>63</v>
      </c>
      <c r="C64" s="4" t="str">
        <f t="shared" si="0"/>
        <v>I-63</v>
      </c>
      <c r="O64" s="52" t="str">
        <f t="shared" si="1"/>
        <v/>
      </c>
    </row>
    <row r="65" spans="1:15" x14ac:dyDescent="0.25">
      <c r="A65" s="4" t="s">
        <v>32</v>
      </c>
      <c r="B65" s="4">
        <v>64</v>
      </c>
      <c r="C65" s="4" t="str">
        <f t="shared" si="0"/>
        <v>I-64</v>
      </c>
      <c r="O65" s="52" t="str">
        <f t="shared" si="1"/>
        <v/>
      </c>
    </row>
    <row r="66" spans="1:15" x14ac:dyDescent="0.25">
      <c r="A66" s="4" t="s">
        <v>32</v>
      </c>
      <c r="B66" s="4">
        <v>65</v>
      </c>
      <c r="C66" s="4" t="str">
        <f t="shared" si="0"/>
        <v>I-65</v>
      </c>
      <c r="O66" s="52" t="str">
        <f t="shared" si="1"/>
        <v/>
      </c>
    </row>
    <row r="67" spans="1:15" x14ac:dyDescent="0.25">
      <c r="A67" s="4" t="s">
        <v>32</v>
      </c>
      <c r="B67" s="4">
        <v>66</v>
      </c>
      <c r="C67" s="4" t="str">
        <f t="shared" ref="C67:C101" si="2">+CONCATENATE(A67,"-",B67)</f>
        <v>I-66</v>
      </c>
      <c r="O67" s="52" t="str">
        <f t="shared" ref="O67:O101" si="3">MID(N67,7,11)</f>
        <v/>
      </c>
    </row>
    <row r="68" spans="1:15" x14ac:dyDescent="0.25">
      <c r="A68" s="4" t="s">
        <v>32</v>
      </c>
      <c r="B68" s="4">
        <v>67</v>
      </c>
      <c r="C68" s="4" t="str">
        <f t="shared" si="2"/>
        <v>I-67</v>
      </c>
      <c r="O68" s="52" t="str">
        <f t="shared" si="3"/>
        <v/>
      </c>
    </row>
    <row r="69" spans="1:15" x14ac:dyDescent="0.25">
      <c r="A69" s="4" t="s">
        <v>32</v>
      </c>
      <c r="B69" s="4">
        <v>68</v>
      </c>
      <c r="C69" s="4" t="str">
        <f t="shared" si="2"/>
        <v>I-68</v>
      </c>
      <c r="O69" s="52" t="str">
        <f t="shared" si="3"/>
        <v/>
      </c>
    </row>
    <row r="70" spans="1:15" x14ac:dyDescent="0.25">
      <c r="A70" s="4" t="s">
        <v>32</v>
      </c>
      <c r="B70" s="4">
        <v>69</v>
      </c>
      <c r="C70" s="4" t="str">
        <f t="shared" si="2"/>
        <v>I-69</v>
      </c>
      <c r="O70" s="52" t="str">
        <f t="shared" si="3"/>
        <v/>
      </c>
    </row>
    <row r="71" spans="1:15" x14ac:dyDescent="0.25">
      <c r="A71" s="4" t="s">
        <v>32</v>
      </c>
      <c r="B71" s="4">
        <v>70</v>
      </c>
      <c r="C71" s="4" t="str">
        <f t="shared" si="2"/>
        <v>I-70</v>
      </c>
      <c r="O71" s="52" t="str">
        <f t="shared" si="3"/>
        <v/>
      </c>
    </row>
    <row r="72" spans="1:15" x14ac:dyDescent="0.25">
      <c r="A72" s="4" t="s">
        <v>32</v>
      </c>
      <c r="B72" s="4">
        <v>71</v>
      </c>
      <c r="C72" s="4" t="str">
        <f t="shared" si="2"/>
        <v>I-71</v>
      </c>
      <c r="O72" s="52" t="str">
        <f t="shared" si="3"/>
        <v/>
      </c>
    </row>
    <row r="73" spans="1:15" x14ac:dyDescent="0.25">
      <c r="A73" s="4" t="s">
        <v>32</v>
      </c>
      <c r="B73" s="4">
        <v>72</v>
      </c>
      <c r="C73" s="4" t="str">
        <f t="shared" si="2"/>
        <v>I-72</v>
      </c>
      <c r="O73" s="52" t="str">
        <f t="shared" si="3"/>
        <v/>
      </c>
    </row>
    <row r="74" spans="1:15" x14ac:dyDescent="0.25">
      <c r="A74" s="4" t="s">
        <v>32</v>
      </c>
      <c r="B74" s="4">
        <v>73</v>
      </c>
      <c r="C74" s="4" t="str">
        <f t="shared" si="2"/>
        <v>I-73</v>
      </c>
      <c r="O74" s="52" t="str">
        <f t="shared" si="3"/>
        <v/>
      </c>
    </row>
    <row r="75" spans="1:15" x14ac:dyDescent="0.25">
      <c r="A75" s="4" t="s">
        <v>32</v>
      </c>
      <c r="B75" s="4">
        <v>74</v>
      </c>
      <c r="C75" s="4" t="str">
        <f t="shared" si="2"/>
        <v>I-74</v>
      </c>
      <c r="O75" s="52" t="str">
        <f t="shared" si="3"/>
        <v/>
      </c>
    </row>
    <row r="76" spans="1:15" x14ac:dyDescent="0.25">
      <c r="A76" s="4" t="s">
        <v>32</v>
      </c>
      <c r="B76" s="4">
        <v>75</v>
      </c>
      <c r="C76" s="4" t="str">
        <f t="shared" si="2"/>
        <v>I-75</v>
      </c>
      <c r="O76" s="52" t="str">
        <f t="shared" si="3"/>
        <v/>
      </c>
    </row>
    <row r="77" spans="1:15" x14ac:dyDescent="0.25">
      <c r="A77" s="4" t="s">
        <v>32</v>
      </c>
      <c r="B77" s="4">
        <v>76</v>
      </c>
      <c r="C77" s="4" t="str">
        <f t="shared" si="2"/>
        <v>I-76</v>
      </c>
      <c r="O77" s="52" t="str">
        <f t="shared" si="3"/>
        <v/>
      </c>
    </row>
    <row r="78" spans="1:15" x14ac:dyDescent="0.25">
      <c r="A78" s="4" t="s">
        <v>32</v>
      </c>
      <c r="B78" s="4">
        <v>77</v>
      </c>
      <c r="C78" s="4" t="str">
        <f t="shared" si="2"/>
        <v>I-77</v>
      </c>
      <c r="O78" s="52" t="str">
        <f t="shared" si="3"/>
        <v/>
      </c>
    </row>
    <row r="79" spans="1:15" x14ac:dyDescent="0.25">
      <c r="A79" s="4" t="s">
        <v>32</v>
      </c>
      <c r="B79" s="4">
        <v>78</v>
      </c>
      <c r="C79" s="4" t="str">
        <f t="shared" si="2"/>
        <v>I-78</v>
      </c>
      <c r="O79" s="52" t="str">
        <f t="shared" si="3"/>
        <v/>
      </c>
    </row>
    <row r="80" spans="1:15" x14ac:dyDescent="0.25">
      <c r="A80" s="4" t="s">
        <v>32</v>
      </c>
      <c r="B80" s="4">
        <v>79</v>
      </c>
      <c r="C80" s="4" t="str">
        <f t="shared" si="2"/>
        <v>I-79</v>
      </c>
      <c r="O80" s="52" t="str">
        <f t="shared" si="3"/>
        <v/>
      </c>
    </row>
    <row r="81" spans="1:15" x14ac:dyDescent="0.25">
      <c r="A81" s="4" t="s">
        <v>32</v>
      </c>
      <c r="B81" s="4">
        <v>80</v>
      </c>
      <c r="C81" s="4" t="str">
        <f t="shared" si="2"/>
        <v>I-80</v>
      </c>
      <c r="O81" s="52" t="str">
        <f t="shared" si="3"/>
        <v/>
      </c>
    </row>
    <row r="82" spans="1:15" x14ac:dyDescent="0.25">
      <c r="A82" s="4" t="s">
        <v>32</v>
      </c>
      <c r="B82" s="4">
        <v>81</v>
      </c>
      <c r="C82" s="4" t="str">
        <f t="shared" si="2"/>
        <v>I-81</v>
      </c>
      <c r="O82" s="52" t="str">
        <f t="shared" si="3"/>
        <v/>
      </c>
    </row>
    <row r="83" spans="1:15" x14ac:dyDescent="0.25">
      <c r="A83" s="4" t="s">
        <v>32</v>
      </c>
      <c r="B83" s="4">
        <v>82</v>
      </c>
      <c r="C83" s="4" t="str">
        <f t="shared" si="2"/>
        <v>I-82</v>
      </c>
      <c r="O83" s="52" t="str">
        <f t="shared" si="3"/>
        <v/>
      </c>
    </row>
    <row r="84" spans="1:15" x14ac:dyDescent="0.25">
      <c r="A84" s="4" t="s">
        <v>32</v>
      </c>
      <c r="B84" s="4">
        <v>83</v>
      </c>
      <c r="C84" s="4" t="str">
        <f t="shared" si="2"/>
        <v>I-83</v>
      </c>
      <c r="O84" s="52" t="str">
        <f t="shared" si="3"/>
        <v/>
      </c>
    </row>
    <row r="85" spans="1:15" x14ac:dyDescent="0.25">
      <c r="A85" s="4" t="s">
        <v>32</v>
      </c>
      <c r="B85" s="4">
        <v>84</v>
      </c>
      <c r="C85" s="4" t="str">
        <f t="shared" si="2"/>
        <v>I-84</v>
      </c>
      <c r="O85" s="52" t="str">
        <f t="shared" si="3"/>
        <v/>
      </c>
    </row>
    <row r="86" spans="1:15" x14ac:dyDescent="0.25">
      <c r="A86" s="4" t="s">
        <v>32</v>
      </c>
      <c r="B86" s="4">
        <v>85</v>
      </c>
      <c r="C86" s="4" t="str">
        <f t="shared" si="2"/>
        <v>I-85</v>
      </c>
      <c r="O86" s="52" t="str">
        <f t="shared" si="3"/>
        <v/>
      </c>
    </row>
    <row r="87" spans="1:15" x14ac:dyDescent="0.25">
      <c r="A87" s="4" t="s">
        <v>32</v>
      </c>
      <c r="B87" s="4">
        <v>86</v>
      </c>
      <c r="C87" s="4" t="str">
        <f t="shared" si="2"/>
        <v>I-86</v>
      </c>
      <c r="O87" s="52" t="str">
        <f t="shared" si="3"/>
        <v/>
      </c>
    </row>
    <row r="88" spans="1:15" x14ac:dyDescent="0.25">
      <c r="A88" s="4" t="s">
        <v>32</v>
      </c>
      <c r="B88" s="4">
        <v>87</v>
      </c>
      <c r="C88" s="4" t="str">
        <f t="shared" si="2"/>
        <v>I-87</v>
      </c>
      <c r="O88" s="52" t="str">
        <f t="shared" si="3"/>
        <v/>
      </c>
    </row>
    <row r="89" spans="1:15" x14ac:dyDescent="0.25">
      <c r="A89" s="4" t="s">
        <v>32</v>
      </c>
      <c r="B89" s="4">
        <v>88</v>
      </c>
      <c r="C89" s="4" t="str">
        <f t="shared" si="2"/>
        <v>I-88</v>
      </c>
      <c r="O89" s="52" t="str">
        <f t="shared" si="3"/>
        <v/>
      </c>
    </row>
    <row r="90" spans="1:15" x14ac:dyDescent="0.25">
      <c r="A90" s="4" t="s">
        <v>32</v>
      </c>
      <c r="B90" s="4">
        <v>89</v>
      </c>
      <c r="C90" s="4" t="str">
        <f t="shared" si="2"/>
        <v>I-89</v>
      </c>
      <c r="O90" s="52" t="str">
        <f t="shared" si="3"/>
        <v/>
      </c>
    </row>
    <row r="91" spans="1:15" x14ac:dyDescent="0.25">
      <c r="A91" s="4" t="s">
        <v>32</v>
      </c>
      <c r="B91" s="4">
        <v>90</v>
      </c>
      <c r="C91" s="4" t="str">
        <f t="shared" si="2"/>
        <v>I-90</v>
      </c>
      <c r="O91" s="52" t="str">
        <f t="shared" si="3"/>
        <v/>
      </c>
    </row>
    <row r="92" spans="1:15" x14ac:dyDescent="0.25">
      <c r="A92" s="4" t="s">
        <v>32</v>
      </c>
      <c r="B92" s="4">
        <v>91</v>
      </c>
      <c r="C92" s="4" t="str">
        <f t="shared" si="2"/>
        <v>I-91</v>
      </c>
      <c r="O92" s="52" t="str">
        <f t="shared" si="3"/>
        <v/>
      </c>
    </row>
    <row r="93" spans="1:15" x14ac:dyDescent="0.25">
      <c r="A93" s="4" t="s">
        <v>32</v>
      </c>
      <c r="B93" s="4">
        <v>92</v>
      </c>
      <c r="C93" s="4" t="str">
        <f t="shared" si="2"/>
        <v>I-92</v>
      </c>
      <c r="O93" s="52" t="str">
        <f t="shared" si="3"/>
        <v/>
      </c>
    </row>
    <row r="94" spans="1:15" x14ac:dyDescent="0.25">
      <c r="A94" s="4" t="s">
        <v>32</v>
      </c>
      <c r="B94" s="4">
        <v>93</v>
      </c>
      <c r="C94" s="4" t="str">
        <f t="shared" si="2"/>
        <v>I-93</v>
      </c>
      <c r="O94" s="52" t="str">
        <f t="shared" si="3"/>
        <v/>
      </c>
    </row>
    <row r="95" spans="1:15" x14ac:dyDescent="0.25">
      <c r="A95" s="4" t="s">
        <v>32</v>
      </c>
      <c r="B95" s="4">
        <v>94</v>
      </c>
      <c r="C95" s="4" t="str">
        <f t="shared" si="2"/>
        <v>I-94</v>
      </c>
      <c r="O95" s="52" t="str">
        <f t="shared" si="3"/>
        <v/>
      </c>
    </row>
    <row r="96" spans="1:15" x14ac:dyDescent="0.25">
      <c r="A96" s="4" t="s">
        <v>32</v>
      </c>
      <c r="B96" s="4">
        <v>95</v>
      </c>
      <c r="C96" s="4" t="str">
        <f t="shared" si="2"/>
        <v>I-95</v>
      </c>
      <c r="O96" s="52" t="str">
        <f t="shared" si="3"/>
        <v/>
      </c>
    </row>
    <row r="97" spans="1:15" x14ac:dyDescent="0.25">
      <c r="A97" s="4" t="s">
        <v>32</v>
      </c>
      <c r="B97" s="4">
        <v>96</v>
      </c>
      <c r="C97" s="4" t="str">
        <f t="shared" si="2"/>
        <v>I-96</v>
      </c>
      <c r="O97" s="52" t="str">
        <f t="shared" si="3"/>
        <v/>
      </c>
    </row>
    <row r="98" spans="1:15" x14ac:dyDescent="0.25">
      <c r="A98" s="4" t="s">
        <v>32</v>
      </c>
      <c r="B98" s="4">
        <v>97</v>
      </c>
      <c r="C98" s="4" t="str">
        <f t="shared" si="2"/>
        <v>I-97</v>
      </c>
      <c r="O98" s="52" t="str">
        <f t="shared" si="3"/>
        <v/>
      </c>
    </row>
    <row r="99" spans="1:15" x14ac:dyDescent="0.25">
      <c r="A99" s="4" t="s">
        <v>32</v>
      </c>
      <c r="B99" s="4">
        <v>98</v>
      </c>
      <c r="C99" s="4" t="str">
        <f t="shared" si="2"/>
        <v>I-98</v>
      </c>
      <c r="O99" s="52" t="str">
        <f t="shared" si="3"/>
        <v/>
      </c>
    </row>
    <row r="100" spans="1:15" x14ac:dyDescent="0.25">
      <c r="A100" s="4" t="s">
        <v>32</v>
      </c>
      <c r="B100" s="4">
        <v>99</v>
      </c>
      <c r="C100" s="4" t="str">
        <f t="shared" si="2"/>
        <v>I-99</v>
      </c>
      <c r="O100" s="52" t="str">
        <f t="shared" si="3"/>
        <v/>
      </c>
    </row>
    <row r="101" spans="1:15" x14ac:dyDescent="0.25">
      <c r="A101" s="4" t="s">
        <v>32</v>
      </c>
      <c r="B101" s="4">
        <v>100</v>
      </c>
      <c r="C101" s="4" t="str">
        <f t="shared" si="2"/>
        <v>I-100</v>
      </c>
      <c r="O101" s="52" t="str">
        <f t="shared" si="3"/>
        <v/>
      </c>
    </row>
  </sheetData>
  <hyperlinks>
    <hyperlink ref="K2" r:id="rId1"/>
  </hyperlinks>
  <pageMargins left="0.7" right="0.7" top="0.75" bottom="0.75" header="0.3" footer="0.3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L101"/>
  <sheetViews>
    <sheetView workbookViewId="0">
      <selection activeCell="B6" sqref="B6"/>
    </sheetView>
  </sheetViews>
  <sheetFormatPr baseColWidth="10" defaultRowHeight="15" x14ac:dyDescent="0.25"/>
  <cols>
    <col min="2" max="2" width="16.42578125" customWidth="1"/>
    <col min="3" max="3" width="49.42578125" bestFit="1" customWidth="1"/>
    <col min="4" max="4" width="15.42578125" customWidth="1"/>
    <col min="5" max="5" width="21.42578125" customWidth="1"/>
    <col min="6" max="6" width="19.42578125" style="23" customWidth="1"/>
    <col min="7" max="7" width="10.85546875" style="24"/>
    <col min="8" max="8" width="16.42578125" style="24" customWidth="1"/>
    <col min="9" max="9" width="16.42578125" customWidth="1"/>
    <col min="10" max="10" width="19.42578125" customWidth="1"/>
  </cols>
  <sheetData>
    <row r="1" spans="1:12" ht="45" x14ac:dyDescent="0.25">
      <c r="A1" s="5" t="s">
        <v>266</v>
      </c>
      <c r="B1" s="5" t="s">
        <v>14</v>
      </c>
      <c r="C1" s="5" t="s">
        <v>15</v>
      </c>
      <c r="D1" s="5" t="s">
        <v>54</v>
      </c>
      <c r="E1" s="5" t="s">
        <v>29</v>
      </c>
      <c r="F1" s="22" t="s">
        <v>16</v>
      </c>
      <c r="G1" s="26" t="s">
        <v>17</v>
      </c>
      <c r="H1" s="26" t="s">
        <v>367</v>
      </c>
      <c r="I1" s="5" t="s">
        <v>18</v>
      </c>
      <c r="J1" s="5" t="s">
        <v>42</v>
      </c>
      <c r="K1" s="5" t="s">
        <v>375</v>
      </c>
      <c r="L1" s="27" t="s">
        <v>376</v>
      </c>
    </row>
    <row r="2" spans="1:12" x14ac:dyDescent="0.25">
      <c r="A2">
        <v>1</v>
      </c>
      <c r="B2" t="s">
        <v>58</v>
      </c>
      <c r="C2" t="str">
        <f>IFERROR(VLOOKUP(B2,'INVERSIONISTAS LEGAL'!$C$2:$D$101,2,0)," ")</f>
        <v xml:space="preserve">CPR URGENCIAS D.A. DE C.V. </v>
      </c>
      <c r="D2" t="s">
        <v>84</v>
      </c>
      <c r="E2" t="str">
        <f>CONCATENATE(D2,"-",A2)</f>
        <v>INV-1</v>
      </c>
      <c r="F2" s="23">
        <v>2000000</v>
      </c>
      <c r="G2" s="25">
        <f>H2*12</f>
        <v>9.9999959999999999E-2</v>
      </c>
      <c r="H2" s="25">
        <v>8.3333299999999999E-3</v>
      </c>
      <c r="I2" t="s">
        <v>40</v>
      </c>
      <c r="J2">
        <v>12</v>
      </c>
      <c r="K2" s="28">
        <v>42838</v>
      </c>
      <c r="L2" s="28">
        <v>43203</v>
      </c>
    </row>
    <row r="3" spans="1:12" x14ac:dyDescent="0.25">
      <c r="A3">
        <v>2</v>
      </c>
      <c r="B3" t="s">
        <v>267</v>
      </c>
      <c r="C3" t="str">
        <f>IFERROR(VLOOKUP(B3,'INVERSIONISTAS LEGAL'!$C$2:$D$101,2,0)," ")</f>
        <v>JUAN ANTONIO ARAUJO RIVA PALACIO</v>
      </c>
      <c r="D3" t="s">
        <v>84</v>
      </c>
      <c r="E3" t="str">
        <f>CONCATENATE(D3,"-",A3)</f>
        <v>INV-2</v>
      </c>
      <c r="I3" t="s">
        <v>41</v>
      </c>
      <c r="K3" s="28"/>
      <c r="L3" s="28"/>
    </row>
    <row r="4" spans="1:12" x14ac:dyDescent="0.25">
      <c r="A4">
        <v>3</v>
      </c>
      <c r="B4" t="s">
        <v>268</v>
      </c>
      <c r="C4" t="str">
        <f>IFERROR(VLOOKUP(B4,'INVERSIONISTAS LEGAL'!$C$2:$D$101,2,0)," ")</f>
        <v>ANTONIO CARLOS GONZALEZ KARG DE JUAMBELZ</v>
      </c>
      <c r="D4" t="s">
        <v>84</v>
      </c>
      <c r="E4" t="str">
        <f>CONCATENATE(D4,"-",A4)</f>
        <v>INV-3</v>
      </c>
      <c r="F4" s="23">
        <v>1000000</v>
      </c>
      <c r="G4" s="25">
        <f>H4*12</f>
        <v>0.1104</v>
      </c>
      <c r="H4" s="25">
        <v>9.1999999999999998E-3</v>
      </c>
      <c r="I4" t="s">
        <v>41</v>
      </c>
      <c r="J4">
        <v>12</v>
      </c>
      <c r="K4" s="28">
        <v>42870</v>
      </c>
      <c r="L4" s="28">
        <v>43419</v>
      </c>
    </row>
    <row r="5" spans="1:12" x14ac:dyDescent="0.25">
      <c r="A5">
        <v>4</v>
      </c>
      <c r="B5" t="s">
        <v>269</v>
      </c>
      <c r="C5" t="str">
        <f>IFERROR(VLOOKUP(B5,'INVERSIONISTAS LEGAL'!$C$2:$D$101,2,0)," ")</f>
        <v>ANA OLIVIA RAMIREZ GONZALEZ</v>
      </c>
      <c r="D5" t="s">
        <v>84</v>
      </c>
      <c r="E5" t="str">
        <f>CONCATENATE(D5,"-",A5)</f>
        <v>INV-4</v>
      </c>
      <c r="F5" s="23">
        <v>2000000</v>
      </c>
      <c r="G5" s="25">
        <f>H5*12</f>
        <v>0.18</v>
      </c>
      <c r="H5" s="24">
        <v>1.4999999999999999E-2</v>
      </c>
      <c r="I5" t="s">
        <v>41</v>
      </c>
      <c r="J5">
        <v>18</v>
      </c>
      <c r="K5" s="28">
        <v>42863</v>
      </c>
      <c r="L5" s="28">
        <v>43228</v>
      </c>
    </row>
    <row r="6" spans="1:12" x14ac:dyDescent="0.25">
      <c r="A6">
        <v>5</v>
      </c>
      <c r="C6" t="str">
        <f>IFERROR(VLOOKUP(B6,'INVERSIONISTAS LEGAL'!$C$2:$D$101,2,0)," ")</f>
        <v xml:space="preserve"> </v>
      </c>
      <c r="K6" s="28"/>
      <c r="L6" s="28"/>
    </row>
    <row r="7" spans="1:12" x14ac:dyDescent="0.25">
      <c r="A7">
        <v>6</v>
      </c>
      <c r="C7" t="str">
        <f>IFERROR(VLOOKUP(B7,'INVERSIONISTAS LEGAL'!$C$2:$D$101,2,0)," ")</f>
        <v xml:space="preserve"> </v>
      </c>
      <c r="K7" s="28"/>
      <c r="L7" s="28"/>
    </row>
    <row r="8" spans="1:12" x14ac:dyDescent="0.25">
      <c r="A8">
        <v>7</v>
      </c>
      <c r="C8" t="str">
        <f>IFERROR(VLOOKUP(B8,'INVERSIONISTAS LEGAL'!$C$2:$D$101,2,0)," ")</f>
        <v xml:space="preserve"> </v>
      </c>
      <c r="K8" s="28"/>
      <c r="L8" s="28"/>
    </row>
    <row r="9" spans="1:12" x14ac:dyDescent="0.25">
      <c r="A9">
        <v>8</v>
      </c>
      <c r="C9" t="str">
        <f>IFERROR(VLOOKUP(B9,'INVERSIONISTAS LEGAL'!$C$2:$D$101,2,0)," ")</f>
        <v xml:space="preserve"> </v>
      </c>
      <c r="K9" s="28"/>
      <c r="L9" s="28"/>
    </row>
    <row r="10" spans="1:12" x14ac:dyDescent="0.25">
      <c r="A10">
        <v>9</v>
      </c>
      <c r="C10" t="str">
        <f>IFERROR(VLOOKUP(B10,'INVERSIONISTAS LEGAL'!$C$2:$D$101,2,0)," ")</f>
        <v xml:space="preserve"> </v>
      </c>
      <c r="K10" s="28"/>
      <c r="L10" s="28"/>
    </row>
    <row r="11" spans="1:12" x14ac:dyDescent="0.25">
      <c r="A11">
        <v>10</v>
      </c>
      <c r="C11" t="str">
        <f>IFERROR(VLOOKUP(B11,'INVERSIONISTAS LEGAL'!$C$2:$D$101,2,0)," ")</f>
        <v xml:space="preserve"> </v>
      </c>
      <c r="K11" s="28"/>
      <c r="L11" s="28"/>
    </row>
    <row r="12" spans="1:12" x14ac:dyDescent="0.25">
      <c r="A12">
        <v>11</v>
      </c>
      <c r="C12" t="str">
        <f>IFERROR(VLOOKUP(B12,'INVERSIONISTAS LEGAL'!$C$2:$D$101,2,0)," ")</f>
        <v xml:space="preserve"> </v>
      </c>
      <c r="K12" s="28"/>
      <c r="L12" s="28"/>
    </row>
    <row r="13" spans="1:12" x14ac:dyDescent="0.25">
      <c r="A13">
        <v>12</v>
      </c>
      <c r="C13" t="str">
        <f>IFERROR(VLOOKUP(B13,'INVERSIONISTAS LEGAL'!$C$2:$D$101,2,0)," ")</f>
        <v xml:space="preserve"> </v>
      </c>
      <c r="K13" s="28"/>
      <c r="L13" s="28"/>
    </row>
    <row r="14" spans="1:12" x14ac:dyDescent="0.25">
      <c r="A14">
        <v>13</v>
      </c>
      <c r="C14" t="str">
        <f>IFERROR(VLOOKUP(B14,'INVERSIONISTAS LEGAL'!$C$2:$D$101,2,0)," ")</f>
        <v xml:space="preserve"> </v>
      </c>
      <c r="K14" s="28"/>
      <c r="L14" s="28"/>
    </row>
    <row r="15" spans="1:12" x14ac:dyDescent="0.25">
      <c r="A15">
        <v>14</v>
      </c>
      <c r="C15" t="str">
        <f>IFERROR(VLOOKUP(B15,'INVERSIONISTAS LEGAL'!$C$2:$D$101,2,0)," ")</f>
        <v xml:space="preserve"> </v>
      </c>
      <c r="K15" s="28"/>
      <c r="L15" s="28"/>
    </row>
    <row r="16" spans="1:12" x14ac:dyDescent="0.25">
      <c r="A16">
        <v>15</v>
      </c>
      <c r="C16" t="str">
        <f>IFERROR(VLOOKUP(B16,'INVERSIONISTAS LEGAL'!$C$2:$D$101,2,0)," ")</f>
        <v xml:space="preserve"> </v>
      </c>
      <c r="K16" s="28"/>
      <c r="L16" s="28"/>
    </row>
    <row r="17" spans="1:12" x14ac:dyDescent="0.25">
      <c r="A17">
        <v>16</v>
      </c>
      <c r="C17" t="str">
        <f>IFERROR(VLOOKUP(B17,'INVERSIONISTAS LEGAL'!$C$2:$D$101,2,0)," ")</f>
        <v xml:space="preserve"> </v>
      </c>
      <c r="K17" s="28"/>
      <c r="L17" s="28"/>
    </row>
    <row r="18" spans="1:12" x14ac:dyDescent="0.25">
      <c r="A18">
        <v>17</v>
      </c>
      <c r="C18" t="str">
        <f>IFERROR(VLOOKUP(B18,'INVERSIONISTAS LEGAL'!$C$2:$D$101,2,0)," ")</f>
        <v xml:space="preserve"> </v>
      </c>
      <c r="K18" s="28"/>
      <c r="L18" s="28"/>
    </row>
    <row r="19" spans="1:12" x14ac:dyDescent="0.25">
      <c r="A19">
        <v>18</v>
      </c>
      <c r="C19" t="str">
        <f>IFERROR(VLOOKUP(B19,'INVERSIONISTAS LEGAL'!$C$2:$D$101,2,0)," ")</f>
        <v xml:space="preserve"> </v>
      </c>
      <c r="K19" s="28"/>
      <c r="L19" s="28"/>
    </row>
    <row r="20" spans="1:12" x14ac:dyDescent="0.25">
      <c r="A20">
        <v>19</v>
      </c>
      <c r="C20" t="str">
        <f>IFERROR(VLOOKUP(B20,'INVERSIONISTAS LEGAL'!$C$2:$D$101,2,0)," ")</f>
        <v xml:space="preserve"> </v>
      </c>
      <c r="K20" s="28"/>
      <c r="L20" s="28"/>
    </row>
    <row r="21" spans="1:12" x14ac:dyDescent="0.25">
      <c r="A21">
        <v>20</v>
      </c>
      <c r="C21" t="str">
        <f>IFERROR(VLOOKUP(B21,'INVERSIONISTAS LEGAL'!$C$2:$D$101,2,0)," ")</f>
        <v xml:space="preserve"> </v>
      </c>
      <c r="K21" s="28"/>
      <c r="L21" s="28"/>
    </row>
    <row r="22" spans="1:12" x14ac:dyDescent="0.25">
      <c r="A22">
        <v>21</v>
      </c>
      <c r="C22" t="str">
        <f>IFERROR(VLOOKUP(B22,'INVERSIONISTAS LEGAL'!$C$2:$D$101,2,0)," ")</f>
        <v xml:space="preserve"> </v>
      </c>
      <c r="K22" s="28"/>
      <c r="L22" s="28"/>
    </row>
    <row r="23" spans="1:12" x14ac:dyDescent="0.25">
      <c r="A23">
        <v>22</v>
      </c>
      <c r="C23" t="str">
        <f>IFERROR(VLOOKUP(B23,'INVERSIONISTAS LEGAL'!$C$2:$D$101,2,0)," ")</f>
        <v xml:space="preserve"> </v>
      </c>
      <c r="K23" s="28"/>
      <c r="L23" s="28"/>
    </row>
    <row r="24" spans="1:12" x14ac:dyDescent="0.25">
      <c r="A24">
        <v>23</v>
      </c>
      <c r="C24" t="str">
        <f>IFERROR(VLOOKUP(B24,'INVERSIONISTAS LEGAL'!$C$2:$D$101,2,0)," ")</f>
        <v xml:space="preserve"> </v>
      </c>
      <c r="K24" s="28"/>
      <c r="L24" s="28"/>
    </row>
    <row r="25" spans="1:12" x14ac:dyDescent="0.25">
      <c r="A25">
        <v>24</v>
      </c>
      <c r="C25" t="str">
        <f>IFERROR(VLOOKUP(B25,'INVERSIONISTAS LEGAL'!$C$2:$D$101,2,0)," ")</f>
        <v xml:space="preserve"> </v>
      </c>
      <c r="K25" s="28"/>
      <c r="L25" s="28"/>
    </row>
    <row r="26" spans="1:12" x14ac:dyDescent="0.25">
      <c r="A26">
        <v>25</v>
      </c>
      <c r="C26" t="str">
        <f>IFERROR(VLOOKUP(B26,'INVERSIONISTAS LEGAL'!$C$2:$D$101,2,0)," ")</f>
        <v xml:space="preserve"> </v>
      </c>
      <c r="K26" s="28"/>
      <c r="L26" s="28"/>
    </row>
    <row r="27" spans="1:12" x14ac:dyDescent="0.25">
      <c r="A27">
        <v>26</v>
      </c>
      <c r="C27" t="str">
        <f>IFERROR(VLOOKUP(B27,'INVERSIONISTAS LEGAL'!$C$2:$D$101,2,0)," ")</f>
        <v xml:space="preserve"> </v>
      </c>
      <c r="K27" s="28"/>
      <c r="L27" s="28"/>
    </row>
    <row r="28" spans="1:12" x14ac:dyDescent="0.25">
      <c r="A28">
        <v>27</v>
      </c>
      <c r="C28" t="str">
        <f>IFERROR(VLOOKUP(B28,'INVERSIONISTAS LEGAL'!$C$2:$D$101,2,0)," ")</f>
        <v xml:space="preserve"> </v>
      </c>
      <c r="K28" s="28"/>
      <c r="L28" s="28"/>
    </row>
    <row r="29" spans="1:12" x14ac:dyDescent="0.25">
      <c r="A29">
        <v>28</v>
      </c>
      <c r="C29" t="str">
        <f>IFERROR(VLOOKUP(B29,'INVERSIONISTAS LEGAL'!$C$2:$D$101,2,0)," ")</f>
        <v xml:space="preserve"> </v>
      </c>
      <c r="K29" s="28"/>
      <c r="L29" s="28"/>
    </row>
    <row r="30" spans="1:12" x14ac:dyDescent="0.25">
      <c r="A30">
        <v>29</v>
      </c>
      <c r="C30" t="str">
        <f>IFERROR(VLOOKUP(B30,'INVERSIONISTAS LEGAL'!$C$2:$D$101,2,0)," ")</f>
        <v xml:space="preserve"> </v>
      </c>
      <c r="K30" s="28"/>
      <c r="L30" s="28"/>
    </row>
    <row r="31" spans="1:12" x14ac:dyDescent="0.25">
      <c r="A31">
        <v>30</v>
      </c>
      <c r="C31" t="str">
        <f>IFERROR(VLOOKUP(B31,'INVERSIONISTAS LEGAL'!$C$2:$D$101,2,0)," ")</f>
        <v xml:space="preserve"> </v>
      </c>
      <c r="K31" s="28"/>
      <c r="L31" s="28"/>
    </row>
    <row r="32" spans="1:12" x14ac:dyDescent="0.25">
      <c r="A32">
        <v>31</v>
      </c>
      <c r="C32" t="str">
        <f>IFERROR(VLOOKUP(B32,'INVERSIONISTAS LEGAL'!$C$2:$D$101,2,0)," ")</f>
        <v xml:space="preserve"> </v>
      </c>
      <c r="K32" s="28"/>
      <c r="L32" s="28"/>
    </row>
    <row r="33" spans="1:12" x14ac:dyDescent="0.25">
      <c r="A33">
        <v>32</v>
      </c>
      <c r="C33" t="str">
        <f>IFERROR(VLOOKUP(B33,'INVERSIONISTAS LEGAL'!$C$2:$D$101,2,0)," ")</f>
        <v xml:space="preserve"> </v>
      </c>
      <c r="K33" s="28"/>
      <c r="L33" s="28"/>
    </row>
    <row r="34" spans="1:12" x14ac:dyDescent="0.25">
      <c r="A34">
        <v>33</v>
      </c>
      <c r="C34" t="str">
        <f>IFERROR(VLOOKUP(B34,'INVERSIONISTAS LEGAL'!$C$2:$D$101,2,0)," ")</f>
        <v xml:space="preserve"> </v>
      </c>
      <c r="K34" s="28"/>
      <c r="L34" s="28"/>
    </row>
    <row r="35" spans="1:12" x14ac:dyDescent="0.25">
      <c r="A35">
        <v>34</v>
      </c>
      <c r="C35" t="str">
        <f>IFERROR(VLOOKUP(B35,'INVERSIONISTAS LEGAL'!$C$2:$D$101,2,0)," ")</f>
        <v xml:space="preserve"> </v>
      </c>
      <c r="K35" s="28"/>
      <c r="L35" s="28"/>
    </row>
    <row r="36" spans="1:12" x14ac:dyDescent="0.25">
      <c r="A36">
        <v>35</v>
      </c>
      <c r="C36" t="str">
        <f>IFERROR(VLOOKUP(B36,'INVERSIONISTAS LEGAL'!$C$2:$D$101,2,0)," ")</f>
        <v xml:space="preserve"> </v>
      </c>
      <c r="K36" s="28"/>
      <c r="L36" s="28"/>
    </row>
    <row r="37" spans="1:12" x14ac:dyDescent="0.25">
      <c r="A37">
        <v>36</v>
      </c>
      <c r="C37" t="str">
        <f>IFERROR(VLOOKUP(B37,'INVERSIONISTAS LEGAL'!$C$2:$D$101,2,0)," ")</f>
        <v xml:space="preserve"> </v>
      </c>
      <c r="K37" s="28"/>
      <c r="L37" s="28"/>
    </row>
    <row r="38" spans="1:12" x14ac:dyDescent="0.25">
      <c r="A38">
        <v>37</v>
      </c>
      <c r="C38" t="str">
        <f>IFERROR(VLOOKUP(B38,'INVERSIONISTAS LEGAL'!$C$2:$D$101,2,0)," ")</f>
        <v xml:space="preserve"> </v>
      </c>
      <c r="K38" s="28"/>
      <c r="L38" s="28"/>
    </row>
    <row r="39" spans="1:12" x14ac:dyDescent="0.25">
      <c r="A39">
        <v>38</v>
      </c>
      <c r="C39" t="str">
        <f>IFERROR(VLOOKUP(B39,'INVERSIONISTAS LEGAL'!$C$2:$D$101,2,0)," ")</f>
        <v xml:space="preserve"> </v>
      </c>
      <c r="K39" s="28"/>
      <c r="L39" s="28"/>
    </row>
    <row r="40" spans="1:12" x14ac:dyDescent="0.25">
      <c r="A40">
        <v>39</v>
      </c>
      <c r="C40" t="str">
        <f>IFERROR(VLOOKUP(B40,'INVERSIONISTAS LEGAL'!$C$2:$D$101,2,0)," ")</f>
        <v xml:space="preserve"> </v>
      </c>
      <c r="K40" s="28"/>
      <c r="L40" s="28"/>
    </row>
    <row r="41" spans="1:12" x14ac:dyDescent="0.25">
      <c r="A41">
        <v>40</v>
      </c>
      <c r="C41" t="str">
        <f>IFERROR(VLOOKUP(B41,'INVERSIONISTAS LEGAL'!$C$2:$D$101,2,0)," ")</f>
        <v xml:space="preserve"> </v>
      </c>
      <c r="K41" s="28"/>
      <c r="L41" s="28"/>
    </row>
    <row r="42" spans="1:12" x14ac:dyDescent="0.25">
      <c r="A42">
        <v>41</v>
      </c>
      <c r="C42" t="str">
        <f>IFERROR(VLOOKUP(B42,'INVERSIONISTAS LEGAL'!$C$2:$D$101,2,0)," ")</f>
        <v xml:space="preserve"> </v>
      </c>
      <c r="K42" s="28"/>
      <c r="L42" s="28"/>
    </row>
    <row r="43" spans="1:12" x14ac:dyDescent="0.25">
      <c r="A43">
        <v>42</v>
      </c>
      <c r="C43" t="str">
        <f>IFERROR(VLOOKUP(B43,'INVERSIONISTAS LEGAL'!$C$2:$D$101,2,0)," ")</f>
        <v xml:space="preserve"> </v>
      </c>
      <c r="K43" s="28"/>
      <c r="L43" s="28"/>
    </row>
    <row r="44" spans="1:12" x14ac:dyDescent="0.25">
      <c r="A44">
        <v>43</v>
      </c>
      <c r="C44" t="str">
        <f>IFERROR(VLOOKUP(B44,'INVERSIONISTAS LEGAL'!$C$2:$D$101,2,0)," ")</f>
        <v xml:space="preserve"> </v>
      </c>
      <c r="K44" s="28"/>
      <c r="L44" s="28"/>
    </row>
    <row r="45" spans="1:12" x14ac:dyDescent="0.25">
      <c r="A45">
        <v>44</v>
      </c>
      <c r="C45" t="str">
        <f>IFERROR(VLOOKUP(B45,'INVERSIONISTAS LEGAL'!$C$2:$D$101,2,0)," ")</f>
        <v xml:space="preserve"> </v>
      </c>
      <c r="K45" s="28"/>
      <c r="L45" s="28"/>
    </row>
    <row r="46" spans="1:12" x14ac:dyDescent="0.25">
      <c r="A46">
        <v>45</v>
      </c>
      <c r="C46" t="str">
        <f>IFERROR(VLOOKUP(B46,'INVERSIONISTAS LEGAL'!$C$2:$D$101,2,0)," ")</f>
        <v xml:space="preserve"> </v>
      </c>
      <c r="K46" s="28"/>
      <c r="L46" s="28"/>
    </row>
    <row r="47" spans="1:12" x14ac:dyDescent="0.25">
      <c r="A47">
        <v>46</v>
      </c>
      <c r="C47" t="str">
        <f>IFERROR(VLOOKUP(B47,'INVERSIONISTAS LEGAL'!$C$2:$D$101,2,0)," ")</f>
        <v xml:space="preserve"> </v>
      </c>
      <c r="K47" s="28"/>
      <c r="L47" s="28"/>
    </row>
    <row r="48" spans="1:12" x14ac:dyDescent="0.25">
      <c r="A48">
        <v>47</v>
      </c>
      <c r="C48" t="str">
        <f>IFERROR(VLOOKUP(B48,'INVERSIONISTAS LEGAL'!$C$2:$D$101,2,0)," ")</f>
        <v xml:space="preserve"> </v>
      </c>
      <c r="K48" s="28"/>
      <c r="L48" s="28"/>
    </row>
    <row r="49" spans="1:12" x14ac:dyDescent="0.25">
      <c r="A49">
        <v>48</v>
      </c>
      <c r="C49" t="str">
        <f>IFERROR(VLOOKUP(B49,'INVERSIONISTAS LEGAL'!$C$2:$D$101,2,0)," ")</f>
        <v xml:space="preserve"> </v>
      </c>
      <c r="K49" s="28"/>
      <c r="L49" s="28"/>
    </row>
    <row r="50" spans="1:12" x14ac:dyDescent="0.25">
      <c r="A50">
        <v>49</v>
      </c>
      <c r="C50" t="str">
        <f>IFERROR(VLOOKUP(B50,'INVERSIONISTAS LEGAL'!$C$2:$D$101,2,0)," ")</f>
        <v xml:space="preserve"> </v>
      </c>
      <c r="K50" s="28"/>
      <c r="L50" s="28"/>
    </row>
    <row r="51" spans="1:12" x14ac:dyDescent="0.25">
      <c r="A51">
        <v>50</v>
      </c>
      <c r="C51" t="str">
        <f>IFERROR(VLOOKUP(B51,'INVERSIONISTAS LEGAL'!$C$2:$D$101,2,0)," ")</f>
        <v xml:space="preserve"> </v>
      </c>
      <c r="K51" s="28"/>
      <c r="L51" s="28"/>
    </row>
    <row r="52" spans="1:12" x14ac:dyDescent="0.25">
      <c r="A52">
        <v>51</v>
      </c>
      <c r="C52" t="str">
        <f>IFERROR(VLOOKUP(B52,'INVERSIONISTAS LEGAL'!$C$2:$D$101,2,0)," ")</f>
        <v xml:space="preserve"> </v>
      </c>
      <c r="K52" s="28"/>
      <c r="L52" s="28"/>
    </row>
    <row r="53" spans="1:12" x14ac:dyDescent="0.25">
      <c r="A53">
        <v>52</v>
      </c>
      <c r="C53" t="str">
        <f>IFERROR(VLOOKUP(B53,'INVERSIONISTAS LEGAL'!$C$2:$D$101,2,0)," ")</f>
        <v xml:space="preserve"> </v>
      </c>
      <c r="K53" s="28"/>
      <c r="L53" s="28"/>
    </row>
    <row r="54" spans="1:12" x14ac:dyDescent="0.25">
      <c r="A54">
        <v>53</v>
      </c>
      <c r="C54" t="str">
        <f>IFERROR(VLOOKUP(B54,'INVERSIONISTAS LEGAL'!$C$2:$D$101,2,0)," ")</f>
        <v xml:space="preserve"> </v>
      </c>
      <c r="K54" s="28"/>
      <c r="L54" s="28"/>
    </row>
    <row r="55" spans="1:12" x14ac:dyDescent="0.25">
      <c r="A55">
        <v>54</v>
      </c>
      <c r="C55" t="str">
        <f>IFERROR(VLOOKUP(B55,'INVERSIONISTAS LEGAL'!$C$2:$D$101,2,0)," ")</f>
        <v xml:space="preserve"> </v>
      </c>
      <c r="K55" s="28"/>
      <c r="L55" s="28"/>
    </row>
    <row r="56" spans="1:12" x14ac:dyDescent="0.25">
      <c r="A56">
        <v>55</v>
      </c>
      <c r="C56" t="str">
        <f>IFERROR(VLOOKUP(B56,'INVERSIONISTAS LEGAL'!$C$2:$D$101,2,0)," ")</f>
        <v xml:space="preserve"> </v>
      </c>
      <c r="K56" s="28"/>
      <c r="L56" s="28"/>
    </row>
    <row r="57" spans="1:12" x14ac:dyDescent="0.25">
      <c r="A57">
        <v>56</v>
      </c>
      <c r="C57" t="str">
        <f>IFERROR(VLOOKUP(B57,'INVERSIONISTAS LEGAL'!$C$2:$D$101,2,0)," ")</f>
        <v xml:space="preserve"> </v>
      </c>
      <c r="K57" s="28"/>
      <c r="L57" s="28"/>
    </row>
    <row r="58" spans="1:12" x14ac:dyDescent="0.25">
      <c r="A58">
        <v>57</v>
      </c>
      <c r="C58" t="str">
        <f>IFERROR(VLOOKUP(B58,'INVERSIONISTAS LEGAL'!$C$2:$D$101,2,0)," ")</f>
        <v xml:space="preserve"> </v>
      </c>
      <c r="K58" s="28"/>
      <c r="L58" s="28"/>
    </row>
    <row r="59" spans="1:12" x14ac:dyDescent="0.25">
      <c r="A59">
        <v>58</v>
      </c>
      <c r="C59" t="str">
        <f>IFERROR(VLOOKUP(B59,'INVERSIONISTAS LEGAL'!$C$2:$D$101,2,0)," ")</f>
        <v xml:space="preserve"> </v>
      </c>
      <c r="K59" s="28"/>
      <c r="L59" s="28"/>
    </row>
    <row r="60" spans="1:12" x14ac:dyDescent="0.25">
      <c r="A60">
        <v>59</v>
      </c>
      <c r="C60" t="str">
        <f>IFERROR(VLOOKUP(B60,'INVERSIONISTAS LEGAL'!$C$2:$D$101,2,0)," ")</f>
        <v xml:space="preserve"> </v>
      </c>
      <c r="K60" s="28"/>
      <c r="L60" s="28"/>
    </row>
    <row r="61" spans="1:12" x14ac:dyDescent="0.25">
      <c r="A61">
        <v>60</v>
      </c>
      <c r="C61" t="str">
        <f>IFERROR(VLOOKUP(B61,'INVERSIONISTAS LEGAL'!$C$2:$D$101,2,0)," ")</f>
        <v xml:space="preserve"> </v>
      </c>
      <c r="K61" s="28"/>
      <c r="L61" s="28"/>
    </row>
    <row r="62" spans="1:12" x14ac:dyDescent="0.25">
      <c r="A62">
        <v>61</v>
      </c>
      <c r="C62" t="str">
        <f>IFERROR(VLOOKUP(B62,'INVERSIONISTAS LEGAL'!$C$2:$D$101,2,0)," ")</f>
        <v xml:space="preserve"> </v>
      </c>
      <c r="K62" s="28"/>
      <c r="L62" s="28"/>
    </row>
    <row r="63" spans="1:12" x14ac:dyDescent="0.25">
      <c r="A63">
        <v>62</v>
      </c>
      <c r="C63" t="str">
        <f>IFERROR(VLOOKUP(B63,'INVERSIONISTAS LEGAL'!$C$2:$D$101,2,0)," ")</f>
        <v xml:space="preserve"> </v>
      </c>
      <c r="K63" s="28"/>
      <c r="L63" s="28"/>
    </row>
    <row r="64" spans="1:12" x14ac:dyDescent="0.25">
      <c r="A64">
        <v>63</v>
      </c>
      <c r="C64" t="str">
        <f>IFERROR(VLOOKUP(B64,'INVERSIONISTAS LEGAL'!$C$2:$D$101,2,0)," ")</f>
        <v xml:space="preserve"> </v>
      </c>
      <c r="K64" s="28"/>
      <c r="L64" s="28"/>
    </row>
    <row r="65" spans="1:12" x14ac:dyDescent="0.25">
      <c r="A65">
        <v>64</v>
      </c>
      <c r="C65" t="str">
        <f>IFERROR(VLOOKUP(B65,'INVERSIONISTAS LEGAL'!$C$2:$D$101,2,0)," ")</f>
        <v xml:space="preserve"> </v>
      </c>
      <c r="K65" s="28"/>
      <c r="L65" s="28"/>
    </row>
    <row r="66" spans="1:12" x14ac:dyDescent="0.25">
      <c r="A66">
        <v>65</v>
      </c>
      <c r="C66" t="str">
        <f>IFERROR(VLOOKUP(B66,'INVERSIONISTAS LEGAL'!$C$2:$D$101,2,0)," ")</f>
        <v xml:space="preserve"> </v>
      </c>
      <c r="K66" s="28"/>
      <c r="L66" s="28"/>
    </row>
    <row r="67" spans="1:12" x14ac:dyDescent="0.25">
      <c r="A67">
        <v>66</v>
      </c>
      <c r="C67" t="str">
        <f>IFERROR(VLOOKUP(B67,'INVERSIONISTAS LEGAL'!$C$2:$D$101,2,0)," ")</f>
        <v xml:space="preserve"> </v>
      </c>
      <c r="K67" s="28"/>
      <c r="L67" s="28"/>
    </row>
    <row r="68" spans="1:12" x14ac:dyDescent="0.25">
      <c r="A68">
        <v>67</v>
      </c>
      <c r="C68" t="str">
        <f>IFERROR(VLOOKUP(B68,'INVERSIONISTAS LEGAL'!$C$2:$D$101,2,0)," ")</f>
        <v xml:space="preserve"> </v>
      </c>
      <c r="K68" s="28"/>
      <c r="L68" s="28"/>
    </row>
    <row r="69" spans="1:12" x14ac:dyDescent="0.25">
      <c r="A69">
        <v>68</v>
      </c>
      <c r="C69" t="str">
        <f>IFERROR(VLOOKUP(B69,'INVERSIONISTAS LEGAL'!$C$2:$D$101,2,0)," ")</f>
        <v xml:space="preserve"> </v>
      </c>
      <c r="K69" s="28"/>
      <c r="L69" s="28"/>
    </row>
    <row r="70" spans="1:12" x14ac:dyDescent="0.25">
      <c r="A70">
        <v>69</v>
      </c>
      <c r="C70" t="str">
        <f>IFERROR(VLOOKUP(B70,'INVERSIONISTAS LEGAL'!$C$2:$D$101,2,0)," ")</f>
        <v xml:space="preserve"> </v>
      </c>
      <c r="K70" s="28"/>
      <c r="L70" s="28"/>
    </row>
    <row r="71" spans="1:12" x14ac:dyDescent="0.25">
      <c r="A71">
        <v>70</v>
      </c>
      <c r="C71" t="str">
        <f>IFERROR(VLOOKUP(B71,'INVERSIONISTAS LEGAL'!$C$2:$D$101,2,0)," ")</f>
        <v xml:space="preserve"> </v>
      </c>
      <c r="K71" s="28"/>
      <c r="L71" s="28"/>
    </row>
    <row r="72" spans="1:12" x14ac:dyDescent="0.25">
      <c r="A72">
        <v>71</v>
      </c>
      <c r="C72" t="str">
        <f>IFERROR(VLOOKUP(B72,'INVERSIONISTAS LEGAL'!$C$2:$D$101,2,0)," ")</f>
        <v xml:space="preserve"> </v>
      </c>
      <c r="K72" s="28"/>
      <c r="L72" s="28"/>
    </row>
    <row r="73" spans="1:12" x14ac:dyDescent="0.25">
      <c r="A73">
        <v>72</v>
      </c>
      <c r="C73" t="str">
        <f>IFERROR(VLOOKUP(B73,'INVERSIONISTAS LEGAL'!$C$2:$D$101,2,0)," ")</f>
        <v xml:space="preserve"> </v>
      </c>
      <c r="K73" s="28"/>
      <c r="L73" s="28"/>
    </row>
    <row r="74" spans="1:12" x14ac:dyDescent="0.25">
      <c r="A74">
        <v>73</v>
      </c>
      <c r="C74" t="str">
        <f>IFERROR(VLOOKUP(B74,'INVERSIONISTAS LEGAL'!$C$2:$D$101,2,0)," ")</f>
        <v xml:space="preserve"> </v>
      </c>
      <c r="K74" s="28"/>
      <c r="L74" s="28"/>
    </row>
    <row r="75" spans="1:12" x14ac:dyDescent="0.25">
      <c r="A75">
        <v>74</v>
      </c>
      <c r="C75" t="str">
        <f>IFERROR(VLOOKUP(B75,'INVERSIONISTAS LEGAL'!$C$2:$D$101,2,0)," ")</f>
        <v xml:space="preserve"> </v>
      </c>
      <c r="K75" s="28"/>
      <c r="L75" s="28"/>
    </row>
    <row r="76" spans="1:12" x14ac:dyDescent="0.25">
      <c r="A76">
        <v>75</v>
      </c>
      <c r="C76" t="str">
        <f>IFERROR(VLOOKUP(B76,'INVERSIONISTAS LEGAL'!$C$2:$D$101,2,0)," ")</f>
        <v xml:space="preserve"> </v>
      </c>
      <c r="K76" s="28"/>
      <c r="L76" s="28"/>
    </row>
    <row r="77" spans="1:12" x14ac:dyDescent="0.25">
      <c r="A77">
        <v>76</v>
      </c>
      <c r="C77" t="str">
        <f>IFERROR(VLOOKUP(B77,'INVERSIONISTAS LEGAL'!$C$2:$D$101,2,0)," ")</f>
        <v xml:space="preserve"> </v>
      </c>
      <c r="K77" s="28"/>
      <c r="L77" s="28"/>
    </row>
    <row r="78" spans="1:12" x14ac:dyDescent="0.25">
      <c r="A78">
        <v>77</v>
      </c>
      <c r="C78" t="str">
        <f>IFERROR(VLOOKUP(B78,'INVERSIONISTAS LEGAL'!$C$2:$D$101,2,0)," ")</f>
        <v xml:space="preserve"> </v>
      </c>
      <c r="K78" s="28"/>
      <c r="L78" s="28"/>
    </row>
    <row r="79" spans="1:12" x14ac:dyDescent="0.25">
      <c r="A79">
        <v>78</v>
      </c>
      <c r="C79" t="str">
        <f>IFERROR(VLOOKUP(B79,'INVERSIONISTAS LEGAL'!$C$2:$D$101,2,0)," ")</f>
        <v xml:space="preserve"> </v>
      </c>
      <c r="K79" s="28"/>
      <c r="L79" s="28"/>
    </row>
    <row r="80" spans="1:12" x14ac:dyDescent="0.25">
      <c r="A80">
        <v>79</v>
      </c>
      <c r="C80" t="str">
        <f>IFERROR(VLOOKUP(B80,'INVERSIONISTAS LEGAL'!$C$2:$D$101,2,0)," ")</f>
        <v xml:space="preserve"> </v>
      </c>
      <c r="K80" s="28"/>
      <c r="L80" s="28"/>
    </row>
    <row r="81" spans="1:12" x14ac:dyDescent="0.25">
      <c r="A81">
        <v>80</v>
      </c>
      <c r="C81" t="str">
        <f>IFERROR(VLOOKUP(B81,'INVERSIONISTAS LEGAL'!$C$2:$D$101,2,0)," ")</f>
        <v xml:space="preserve"> </v>
      </c>
      <c r="K81" s="28"/>
      <c r="L81" s="28"/>
    </row>
    <row r="82" spans="1:12" x14ac:dyDescent="0.25">
      <c r="A82">
        <v>81</v>
      </c>
      <c r="C82" t="str">
        <f>IFERROR(VLOOKUP(B82,'INVERSIONISTAS LEGAL'!$C$2:$D$101,2,0)," ")</f>
        <v xml:space="preserve"> </v>
      </c>
      <c r="K82" s="28"/>
      <c r="L82" s="28"/>
    </row>
    <row r="83" spans="1:12" x14ac:dyDescent="0.25">
      <c r="A83">
        <v>82</v>
      </c>
      <c r="C83" t="str">
        <f>IFERROR(VLOOKUP(B83,'INVERSIONISTAS LEGAL'!$C$2:$D$101,2,0)," ")</f>
        <v xml:space="preserve"> </v>
      </c>
      <c r="K83" s="28"/>
      <c r="L83" s="28"/>
    </row>
    <row r="84" spans="1:12" x14ac:dyDescent="0.25">
      <c r="A84">
        <v>83</v>
      </c>
      <c r="C84" t="str">
        <f>IFERROR(VLOOKUP(B84,'INVERSIONISTAS LEGAL'!$C$2:$D$101,2,0)," ")</f>
        <v xml:space="preserve"> </v>
      </c>
      <c r="K84" s="28"/>
      <c r="L84" s="28"/>
    </row>
    <row r="85" spans="1:12" x14ac:dyDescent="0.25">
      <c r="A85">
        <v>84</v>
      </c>
      <c r="C85" t="str">
        <f>IFERROR(VLOOKUP(B85,'INVERSIONISTAS LEGAL'!$C$2:$D$101,2,0)," ")</f>
        <v xml:space="preserve"> </v>
      </c>
      <c r="K85" s="28"/>
      <c r="L85" s="28"/>
    </row>
    <row r="86" spans="1:12" x14ac:dyDescent="0.25">
      <c r="A86">
        <v>85</v>
      </c>
      <c r="C86" t="str">
        <f>IFERROR(VLOOKUP(B86,'INVERSIONISTAS LEGAL'!$C$2:$D$101,2,0)," ")</f>
        <v xml:space="preserve"> </v>
      </c>
      <c r="K86" s="28"/>
      <c r="L86" s="28"/>
    </row>
    <row r="87" spans="1:12" x14ac:dyDescent="0.25">
      <c r="A87">
        <v>86</v>
      </c>
      <c r="C87" t="str">
        <f>IFERROR(VLOOKUP(B87,'INVERSIONISTAS LEGAL'!$C$2:$D$101,2,0)," ")</f>
        <v xml:space="preserve"> </v>
      </c>
      <c r="K87" s="28"/>
      <c r="L87" s="28"/>
    </row>
    <row r="88" spans="1:12" x14ac:dyDescent="0.25">
      <c r="A88">
        <v>87</v>
      </c>
      <c r="C88" t="str">
        <f>IFERROR(VLOOKUP(B88,'INVERSIONISTAS LEGAL'!$C$2:$D$101,2,0)," ")</f>
        <v xml:space="preserve"> </v>
      </c>
      <c r="K88" s="28"/>
      <c r="L88" s="28"/>
    </row>
    <row r="89" spans="1:12" x14ac:dyDescent="0.25">
      <c r="A89">
        <v>88</v>
      </c>
      <c r="C89" t="str">
        <f>IFERROR(VLOOKUP(B89,'INVERSIONISTAS LEGAL'!$C$2:$D$101,2,0)," ")</f>
        <v xml:space="preserve"> </v>
      </c>
      <c r="K89" s="28"/>
      <c r="L89" s="28"/>
    </row>
    <row r="90" spans="1:12" x14ac:dyDescent="0.25">
      <c r="A90">
        <v>89</v>
      </c>
      <c r="C90" t="str">
        <f>IFERROR(VLOOKUP(B90,'INVERSIONISTAS LEGAL'!$C$2:$D$101,2,0)," ")</f>
        <v xml:space="preserve"> </v>
      </c>
      <c r="K90" s="28"/>
      <c r="L90" s="28"/>
    </row>
    <row r="91" spans="1:12" x14ac:dyDescent="0.25">
      <c r="A91">
        <v>90</v>
      </c>
      <c r="C91" t="str">
        <f>IFERROR(VLOOKUP(B91,'INVERSIONISTAS LEGAL'!$C$2:$D$101,2,0)," ")</f>
        <v xml:space="preserve"> </v>
      </c>
      <c r="K91" s="28"/>
      <c r="L91" s="28"/>
    </row>
    <row r="92" spans="1:12" x14ac:dyDescent="0.25">
      <c r="A92">
        <v>91</v>
      </c>
      <c r="C92" t="str">
        <f>IFERROR(VLOOKUP(B92,'INVERSIONISTAS LEGAL'!$C$2:$D$101,2,0)," ")</f>
        <v xml:space="preserve"> </v>
      </c>
      <c r="K92" s="28"/>
      <c r="L92" s="28"/>
    </row>
    <row r="93" spans="1:12" x14ac:dyDescent="0.25">
      <c r="A93">
        <v>92</v>
      </c>
      <c r="C93" t="str">
        <f>IFERROR(VLOOKUP(B93,'INVERSIONISTAS LEGAL'!$C$2:$D$101,2,0)," ")</f>
        <v xml:space="preserve"> </v>
      </c>
      <c r="K93" s="28"/>
      <c r="L93" s="28"/>
    </row>
    <row r="94" spans="1:12" x14ac:dyDescent="0.25">
      <c r="A94">
        <v>93</v>
      </c>
      <c r="C94" t="str">
        <f>IFERROR(VLOOKUP(B94,'INVERSIONISTAS LEGAL'!$C$2:$D$101,2,0)," ")</f>
        <v xml:space="preserve"> </v>
      </c>
      <c r="K94" s="28"/>
      <c r="L94" s="28"/>
    </row>
    <row r="95" spans="1:12" x14ac:dyDescent="0.25">
      <c r="A95">
        <v>94</v>
      </c>
      <c r="C95" t="str">
        <f>IFERROR(VLOOKUP(B95,'INVERSIONISTAS LEGAL'!$C$2:$D$101,2,0)," ")</f>
        <v xml:space="preserve"> </v>
      </c>
      <c r="K95" s="28"/>
      <c r="L95" s="28"/>
    </row>
    <row r="96" spans="1:12" x14ac:dyDescent="0.25">
      <c r="A96">
        <v>95</v>
      </c>
      <c r="C96" t="str">
        <f>IFERROR(VLOOKUP(B96,'INVERSIONISTAS LEGAL'!$C$2:$D$101,2,0)," ")</f>
        <v xml:space="preserve"> </v>
      </c>
      <c r="K96" s="28"/>
      <c r="L96" s="28"/>
    </row>
    <row r="97" spans="1:12" x14ac:dyDescent="0.25">
      <c r="A97">
        <v>96</v>
      </c>
      <c r="C97" t="str">
        <f>IFERROR(VLOOKUP(B97,'INVERSIONISTAS LEGAL'!$C$2:$D$101,2,0)," ")</f>
        <v xml:space="preserve"> </v>
      </c>
      <c r="K97" s="28"/>
      <c r="L97" s="28"/>
    </row>
    <row r="98" spans="1:12" x14ac:dyDescent="0.25">
      <c r="A98">
        <v>97</v>
      </c>
      <c r="C98" t="str">
        <f>IFERROR(VLOOKUP(B98,'INVERSIONISTAS LEGAL'!$C$2:$D$101,2,0)," ")</f>
        <v xml:space="preserve"> </v>
      </c>
      <c r="K98" s="28"/>
      <c r="L98" s="28"/>
    </row>
    <row r="99" spans="1:12" x14ac:dyDescent="0.25">
      <c r="A99">
        <v>98</v>
      </c>
      <c r="C99" t="str">
        <f>IFERROR(VLOOKUP(B99,'INVERSIONISTAS LEGAL'!$C$2:$D$101,2,0)," ")</f>
        <v xml:space="preserve"> </v>
      </c>
      <c r="K99" s="28"/>
      <c r="L99" s="28"/>
    </row>
    <row r="100" spans="1:12" x14ac:dyDescent="0.25">
      <c r="A100">
        <v>99</v>
      </c>
      <c r="C100" t="str">
        <f>IFERROR(VLOOKUP(B100,'INVERSIONISTAS LEGAL'!$C$2:$D$101,2,0)," ")</f>
        <v xml:space="preserve"> </v>
      </c>
      <c r="K100" s="28"/>
      <c r="L100" s="28"/>
    </row>
    <row r="101" spans="1:12" x14ac:dyDescent="0.25">
      <c r="A101">
        <v>100</v>
      </c>
      <c r="C101" t="str">
        <f>IFERROR(VLOOKUP(B101,'INVERSIONISTAS LEGAL'!$C$2:$D$101,2,0)," ")</f>
        <v xml:space="preserve"> </v>
      </c>
      <c r="K101" s="28"/>
      <c r="L101" s="28"/>
    </row>
  </sheetData>
  <dataValidations count="3">
    <dataValidation type="list" allowBlank="1" showInputMessage="1" showErrorMessage="1" sqref="I2:I101">
      <formula1>CAPITAL</formula1>
    </dataValidation>
    <dataValidation type="list" allowBlank="1" showInputMessage="1" showErrorMessage="1" sqref="B2:B101">
      <formula1>INVERSIONISTAS</formula1>
    </dataValidation>
    <dataValidation type="list" allowBlank="1" showInputMessage="1" showErrorMessage="1" sqref="D2:D101">
      <formula1>CONTRATO</formula1>
    </dataValidation>
  </dataValidations>
  <pageMargins left="0.7" right="0.7" top="0.75" bottom="0.75" header="0.3" footer="0.3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B8" sqref="B8"/>
    </sheetView>
  </sheetViews>
  <sheetFormatPr baseColWidth="10" defaultRowHeight="15" x14ac:dyDescent="0.25"/>
  <cols>
    <col min="1" max="1" width="19.28515625" customWidth="1"/>
    <col min="2" max="2" width="27" customWidth="1"/>
    <col min="3" max="3" width="19" customWidth="1"/>
    <col min="4" max="4" width="18.140625" customWidth="1"/>
    <col min="5" max="5" width="23.42578125" customWidth="1"/>
  </cols>
  <sheetData>
    <row r="1" spans="1:5" x14ac:dyDescent="0.25">
      <c r="A1" s="69" t="s">
        <v>1179</v>
      </c>
      <c r="B1" s="69" t="s">
        <v>1180</v>
      </c>
      <c r="C1" s="69" t="s">
        <v>1183</v>
      </c>
      <c r="D1" s="69" t="s">
        <v>1182</v>
      </c>
      <c r="E1" s="69" t="s">
        <v>1184</v>
      </c>
    </row>
    <row r="2" spans="1:5" ht="45" x14ac:dyDescent="0.25">
      <c r="A2" s="70" t="s">
        <v>1181</v>
      </c>
      <c r="B2" s="69" t="s">
        <v>1186</v>
      </c>
      <c r="C2" s="71">
        <v>100000</v>
      </c>
      <c r="D2" s="72">
        <v>43040</v>
      </c>
      <c r="E2" s="69" t="s">
        <v>1185</v>
      </c>
    </row>
    <row r="3" spans="1:5" x14ac:dyDescent="0.25">
      <c r="A3" s="2"/>
      <c r="B3" s="2"/>
      <c r="C3" s="2"/>
      <c r="D3" s="2"/>
      <c r="E3" s="2"/>
    </row>
    <row r="4" spans="1:5" x14ac:dyDescent="0.25">
      <c r="A4" s="2"/>
      <c r="B4" s="2"/>
      <c r="C4" s="2"/>
      <c r="D4" s="2"/>
      <c r="E4" s="2"/>
    </row>
    <row r="5" spans="1:5" x14ac:dyDescent="0.25">
      <c r="A5" s="2"/>
      <c r="B5" s="2"/>
      <c r="C5" s="2"/>
      <c r="D5" s="2"/>
      <c r="E5" s="2"/>
    </row>
    <row r="6" spans="1:5" x14ac:dyDescent="0.25">
      <c r="A6" s="2"/>
      <c r="B6" s="2"/>
      <c r="C6" s="2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2"/>
      <c r="B8" s="2"/>
      <c r="C8" s="2"/>
      <c r="D8" s="2"/>
      <c r="E8" s="2"/>
    </row>
    <row r="9" spans="1:5" x14ac:dyDescent="0.25">
      <c r="A9" s="2"/>
      <c r="B9" s="2"/>
      <c r="C9" s="2"/>
      <c r="D9" s="2"/>
      <c r="E9" s="2"/>
    </row>
    <row r="10" spans="1:5" x14ac:dyDescent="0.25">
      <c r="A10" s="2"/>
      <c r="B10" s="2"/>
      <c r="C10" s="2"/>
      <c r="D10" s="2"/>
      <c r="E10" s="2"/>
    </row>
    <row r="11" spans="1:5" x14ac:dyDescent="0.25">
      <c r="A11" s="2"/>
      <c r="B11" s="2"/>
      <c r="C11" s="2"/>
      <c r="D11" s="2"/>
      <c r="E11" s="2"/>
    </row>
    <row r="12" spans="1:5" x14ac:dyDescent="0.25">
      <c r="A12" s="2"/>
      <c r="B12" s="2"/>
      <c r="C12" s="2"/>
      <c r="D12" s="2"/>
      <c r="E12" s="2"/>
    </row>
    <row r="13" spans="1:5" x14ac:dyDescent="0.25">
      <c r="A13" s="2"/>
      <c r="B13" s="2"/>
      <c r="C13" s="2"/>
      <c r="D13" s="2"/>
      <c r="E13" s="2"/>
    </row>
    <row r="14" spans="1:5" x14ac:dyDescent="0.25">
      <c r="A14" s="2"/>
      <c r="B14" s="2"/>
      <c r="C14" s="2"/>
      <c r="D14" s="2"/>
      <c r="E14" s="2"/>
    </row>
    <row r="15" spans="1:5" x14ac:dyDescent="0.25">
      <c r="A15" s="2"/>
      <c r="B15" s="2"/>
      <c r="C15" s="2"/>
      <c r="D15" s="2"/>
      <c r="E15" s="2"/>
    </row>
    <row r="16" spans="1:5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</sheetData>
  <phoneticPr fontId="8" type="noConversion"/>
  <pageMargins left="0.75" right="0.75" top="1" bottom="1" header="0.5" footer="0.5"/>
  <pageSetup scale="78" orientation="portrait" horizontalDpi="4294967292" verticalDpi="4294967292"/>
  <colBreaks count="1" manualBreakCount="1">
    <brk id="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36"/>
  <sheetViews>
    <sheetView workbookViewId="0">
      <selection activeCell="F7" sqref="F7"/>
    </sheetView>
  </sheetViews>
  <sheetFormatPr baseColWidth="10" defaultRowHeight="15" x14ac:dyDescent="0.25"/>
  <cols>
    <col min="1" max="1" width="16" customWidth="1"/>
    <col min="2" max="2" width="14.7109375" customWidth="1"/>
    <col min="3" max="3" width="14.140625" customWidth="1"/>
    <col min="4" max="4" width="13.42578125" customWidth="1"/>
    <col min="5" max="5" width="12" customWidth="1"/>
    <col min="6" max="8" width="13" customWidth="1"/>
    <col min="9" max="9" width="11.85546875" customWidth="1"/>
    <col min="10" max="10" width="12.42578125" customWidth="1"/>
    <col min="11" max="11" width="11.7109375" customWidth="1"/>
  </cols>
  <sheetData>
    <row r="12" spans="1:11" x14ac:dyDescent="0.25">
      <c r="A12" s="5" t="s">
        <v>244</v>
      </c>
      <c r="B12" s="5" t="s">
        <v>56</v>
      </c>
      <c r="C12" s="5" t="s">
        <v>82</v>
      </c>
      <c r="D12" s="5" t="s">
        <v>83</v>
      </c>
      <c r="E12" s="5" t="s">
        <v>635</v>
      </c>
      <c r="F12" s="5" t="s">
        <v>1157</v>
      </c>
      <c r="G12" s="5" t="s">
        <v>1279</v>
      </c>
      <c r="H12" s="5" t="s">
        <v>1155</v>
      </c>
      <c r="I12" s="5" t="s">
        <v>1156</v>
      </c>
      <c r="J12" s="5" t="s">
        <v>640</v>
      </c>
      <c r="K12" s="5" t="s">
        <v>1285</v>
      </c>
    </row>
    <row r="13" spans="1:11" x14ac:dyDescent="0.25">
      <c r="A13" s="5" t="s">
        <v>1524</v>
      </c>
      <c r="B13" s="61">
        <f>SUMIFS(PRESTAMOS!$J:$J,PRESTAMOS!$F:$F,'INFORMACION FINANCIERA'!$F$6,PRESTAMOS!$C:$C,'INFORMACION FINANCIERA'!G$3)</f>
        <v>0</v>
      </c>
      <c r="C13" s="61">
        <f>SUMIFS(PRESTAMOS!$J:$J,PRESTAMOS!$F:$F,'INFORMACION FINANCIERA'!$F$7,PRESTAMOS!$C:$C,'INFORMACION FINANCIERA'!G$3)</f>
        <v>0</v>
      </c>
      <c r="D13" s="61">
        <f>SUMIFS(PRESTAMOS!$J:$J,PRESTAMOS!$F:$F,'INFORMACION FINANCIERA'!$F$8,PRESTAMOS!$C:$C,'INFORMACION FINANCIERA'!G$3)</f>
        <v>0</v>
      </c>
      <c r="E13" s="61">
        <f>SUMIFS(PRESTAMOS!$J:$J,PRESTAMOS!$F:$F,'INFORMACION FINANCIERA'!$F$9,PRESTAMOS!$C:$C,'INFORMACION FINANCIERA'!G$3)</f>
        <v>0</v>
      </c>
      <c r="F13" s="61">
        <f>SUMIFS(PRESTAMOS!$J:$J,PRESTAMOS!$F:$F,'INFORMACION FINANCIERA'!$F$10,PRESTAMOS!$C:$C,'INFORMACION FINANCIERA'!G$3)</f>
        <v>0</v>
      </c>
      <c r="G13" s="61">
        <f>SUMIFS(PRESTAMOS!$J:$J,PRESTAMOS!$F:$F,'INFORMACION FINANCIERA'!$F$11,PRESTAMOS!$C:$C,'INFORMACION FINANCIERA'!G$3)</f>
        <v>0</v>
      </c>
      <c r="H13" s="61">
        <f>SUMIFS(PRESTAMOS!$J:$J,PRESTAMOS!$F:$F,'INFORMACION FINANCIERA'!$F$12,PRESTAMOS!$C:$C,'INFORMACION FINANCIERA'!G$3)</f>
        <v>0</v>
      </c>
      <c r="I13" s="61">
        <f>SUMIFS(PRESTAMOS!$J:$J,PRESTAMOS!$F:$F,'INFORMACION FINANCIERA'!$F$13,PRESTAMOS!$C:$C,'INFORMACION FINANCIERA'!G$3)</f>
        <v>0</v>
      </c>
      <c r="J13" s="61">
        <f>SUMIFS(PRESTAMOS!$J:$J,PRESTAMOS!$F:$F,'INFORMACION FINANCIERA'!$F$14,PRESTAMOS!$C:$C,'INFORMACION FINANCIERA'!G$3)</f>
        <v>0</v>
      </c>
      <c r="K13" s="61">
        <f>SUMIFS(PRESTAMOS!$J:$J,PRESTAMOS!$F:$F,'INFORMACION FINANCIERA'!$F$14,PRESTAMOS!$C:$C,'INFORMACION FINANCIERA'!G$3)</f>
        <v>0</v>
      </c>
    </row>
    <row r="14" spans="1:11" x14ac:dyDescent="0.25">
      <c r="A14" s="5" t="s">
        <v>1525</v>
      </c>
      <c r="B14" s="61">
        <f>SUMIFS(PRESTAMOS!$J:$J,PRESTAMOS!$F:$F,'INFORMACION FINANCIERA'!$F$6,PRESTAMOS!$C:$C,'INFORMACION FINANCIERA'!G$3)</f>
        <v>0</v>
      </c>
      <c r="C14" s="61">
        <f>SUMIFS(PRESTAMOS!$J:$J,PRESTAMOS!$F:$F,'INFORMACION FINANCIERA'!$F$7,PRESTAMOS!$C:$C,'INFORMACION FINANCIERA'!G$3)</f>
        <v>0</v>
      </c>
      <c r="D14" s="61">
        <f>SUMIFS(PRESTAMOS!$J:$J,PRESTAMOS!$F:$F,'INFORMACION FINANCIERA'!$F$8,PRESTAMOS!$C:$C,'INFORMACION FINANCIERA'!G$3)</f>
        <v>0</v>
      </c>
      <c r="E14" s="61">
        <f>SUMIFS(PRESTAMOS!$J:$J,PRESTAMOS!$F:$F,'INFORMACION FINANCIERA'!$F$9,PRESTAMOS!$C:$C,'INFORMACION FINANCIERA'!G$3)</f>
        <v>0</v>
      </c>
      <c r="F14" s="61">
        <f>SUMIFS(PRESTAMOS!$J:$J,PRESTAMOS!$F:$F,'INFORMACION FINANCIERA'!$F$10,PRESTAMOS!$C:$C,'INFORMACION FINANCIERA'!G$3)</f>
        <v>0</v>
      </c>
      <c r="G14" s="61">
        <f>SUMIFS(PRESTAMOS!$J:$J,PRESTAMOS!$F:$F,'INFORMACION FINANCIERA'!$F$11,PRESTAMOS!$C:$C,'INFORMACION FINANCIERA'!G$3)</f>
        <v>0</v>
      </c>
      <c r="H14" s="61">
        <f>SUMIFS(PRESTAMOS!$J:$J,PRESTAMOS!$F:$F,'INFORMACION FINANCIERA'!$F$12,PRESTAMOS!$C:$C,'INFORMACION FINANCIERA'!G$3)</f>
        <v>0</v>
      </c>
      <c r="I14" s="61">
        <f>SUMIFS(PRESTAMOS!$J:$J,PRESTAMOS!$F:$F,'INFORMACION FINANCIERA'!$F$13,PRESTAMOS!$C:$C,'INFORMACION FINANCIERA'!G$3)</f>
        <v>0</v>
      </c>
      <c r="J14" s="61">
        <f>SUMIFS(PRESTAMOS!$J:$J,PRESTAMOS!$F:$F,'INFORMACION FINANCIERA'!$F$14,PRESTAMOS!$C:$C,'INFORMACION FINANCIERA'!G$3)</f>
        <v>0</v>
      </c>
      <c r="K14" s="61">
        <f>SUMIFS(PRESTAMOS!$J:$J,PRESTAMOS!$F:$F,'INFORMACION FINANCIERA'!$F$14,PRESTAMOS!$C:$C,'INFORMACION FINANCIERA'!G$3)</f>
        <v>0</v>
      </c>
    </row>
    <row r="15" spans="1:11" x14ac:dyDescent="0.25">
      <c r="A15" s="5" t="s">
        <v>1526</v>
      </c>
      <c r="B15" s="61">
        <f>SUMIFS(PRESTAMOS!$J:$J,PRESTAMOS!$F:$F,'INFORMACION FINANCIERA'!$F$6,PRESTAMOS!$C:$C,'INFORMACION FINANCIERA'!G$3)</f>
        <v>0</v>
      </c>
      <c r="C15" s="61">
        <f>SUMIFS(PRESTAMOS!$J:$J,PRESTAMOS!$F:$F,'INFORMACION FINANCIERA'!$F$7,PRESTAMOS!$C:$C,'INFORMACION FINANCIERA'!G$3)</f>
        <v>0</v>
      </c>
      <c r="D15" s="61">
        <f>SUMIFS(PRESTAMOS!$J:$J,PRESTAMOS!$F:$F,'INFORMACION FINANCIERA'!$F$8,PRESTAMOS!$C:$C,'INFORMACION FINANCIERA'!G$3)</f>
        <v>0</v>
      </c>
      <c r="E15" s="61">
        <f>SUMIFS(PRESTAMOS!$J:$J,PRESTAMOS!$F:$F,'INFORMACION FINANCIERA'!$F$9,PRESTAMOS!$C:$C,'INFORMACION FINANCIERA'!G$3)</f>
        <v>0</v>
      </c>
      <c r="F15" s="61">
        <f>SUMIFS(PRESTAMOS!$J:$J,PRESTAMOS!$F:$F,'INFORMACION FINANCIERA'!$F$10,PRESTAMOS!$C:$C,'INFORMACION FINANCIERA'!G$3)</f>
        <v>0</v>
      </c>
      <c r="G15" s="61">
        <f>SUMIFS(PRESTAMOS!$J:$J,PRESTAMOS!$F:$F,'INFORMACION FINANCIERA'!$F$11,PRESTAMOS!$C:$C,'INFORMACION FINANCIERA'!G$3)</f>
        <v>0</v>
      </c>
      <c r="H15" s="61">
        <f>SUMIFS(PRESTAMOS!$J:$J,PRESTAMOS!$F:$F,'INFORMACION FINANCIERA'!$F$12,PRESTAMOS!$C:$C,'INFORMACION FINANCIERA'!G$3)</f>
        <v>0</v>
      </c>
      <c r="I15" s="61">
        <f>SUMIFS(PRESTAMOS!$J:$J,PRESTAMOS!$F:$F,'INFORMACION FINANCIERA'!$F$13,PRESTAMOS!$C:$C,'INFORMACION FINANCIERA'!G$3)</f>
        <v>0</v>
      </c>
      <c r="J15" s="61">
        <f>SUMIFS(PRESTAMOS!$J:$J,PRESTAMOS!$F:$F,'INFORMACION FINANCIERA'!$F$14,PRESTAMOS!$C:$C,'INFORMACION FINANCIERA'!G$3)</f>
        <v>0</v>
      </c>
      <c r="K15" s="61">
        <f>SUMIFS(PRESTAMOS!$J:$J,PRESTAMOS!$F:$F,'INFORMACION FINANCIERA'!$F$14,PRESTAMOS!$C:$C,'INFORMACION FINANCIERA'!G$3)</f>
        <v>0</v>
      </c>
    </row>
    <row r="16" spans="1:11" x14ac:dyDescent="0.25">
      <c r="A16" s="5" t="s">
        <v>1527</v>
      </c>
      <c r="B16" s="61">
        <f>SUMIFS(PRESTAMOS!$J:$J,PRESTAMOS!$F:$F,'INFORMACION FINANCIERA'!$F$6,PRESTAMOS!$C:$C,'INFORMACION FINANCIERA'!J$3)</f>
        <v>100000</v>
      </c>
      <c r="C16" s="61">
        <f>SUMIFS(PRESTAMOS!$J:$J,PRESTAMOS!$F:$F,'INFORMACION FINANCIERA'!$F$7,PRESTAMOS!$C:$C,'INFORMACION FINANCIERA'!J$3)</f>
        <v>0</v>
      </c>
      <c r="D16" s="61">
        <f>SUMIFS(PRESTAMOS!$J:$J,PRESTAMOS!$F:$F,'INFORMACION FINANCIERA'!$F$8,PRESTAMOS!$C:$C,'INFORMACION FINANCIERA'!J$3)</f>
        <v>0</v>
      </c>
      <c r="E16" s="61">
        <f>SUMIFS(PRESTAMOS!$J:$J,PRESTAMOS!$F:$F,'INFORMACION FINANCIERA'!$F$9,PRESTAMOS!$C:$C,'INFORMACION FINANCIERA'!J$3)</f>
        <v>0</v>
      </c>
      <c r="F16" s="61">
        <f>SUMIFS(PRESTAMOS!$J:$J,PRESTAMOS!$F:$F,'INFORMACION FINANCIERA'!$F$10,PRESTAMOS!$C:$C,'INFORMACION FINANCIERA'!J$3)</f>
        <v>0</v>
      </c>
      <c r="G16" s="61">
        <f>SUMIFS(PRESTAMOS!$J:$J,PRESTAMOS!$F:$F,'INFORMACION FINANCIERA'!$F$11,PRESTAMOS!$C:$C,'INFORMACION FINANCIERA'!J$3)</f>
        <v>0</v>
      </c>
      <c r="H16" s="61">
        <f>SUMIFS(PRESTAMOS!$J:$J,PRESTAMOS!$F:$F,'INFORMACION FINANCIERA'!$F$12,PRESTAMOS!$C:$C,'INFORMACION FINANCIERA'!J$3)</f>
        <v>0</v>
      </c>
      <c r="I16" s="61">
        <f>SUMIFS(PRESTAMOS!$J:$J,PRESTAMOS!$F:$F,'INFORMACION FINANCIERA'!$F$13,PRESTAMOS!$C:$C,'INFORMACION FINANCIERA'!J$3)</f>
        <v>0</v>
      </c>
      <c r="J16" s="61">
        <f>SUMIFS(PRESTAMOS!$J:$J,PRESTAMOS!$F:$F,'INFORMACION FINANCIERA'!$F$14,PRESTAMOS!$C:$C,'INFORMACION FINANCIERA'!J$3)</f>
        <v>0</v>
      </c>
      <c r="K16" s="61">
        <f>SUMIFS(PRESTAMOS!$J:$J,PRESTAMOS!$F:$F,'INFORMACION FINANCIERA'!$F$15,PRESTAMOS!$C:$C,'INFORMACION FINANCIERA'!J$3)</f>
        <v>0</v>
      </c>
    </row>
    <row r="17" spans="1:11" x14ac:dyDescent="0.25">
      <c r="A17" s="5" t="s">
        <v>1528</v>
      </c>
      <c r="B17" s="61">
        <v>45000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1">
        <v>0</v>
      </c>
      <c r="I17" s="61">
        <v>0</v>
      </c>
      <c r="J17" s="61">
        <v>0</v>
      </c>
      <c r="K17" s="61">
        <v>0</v>
      </c>
    </row>
    <row r="18" spans="1:11" x14ac:dyDescent="0.25">
      <c r="A18" s="5" t="s">
        <v>1529</v>
      </c>
      <c r="B18" s="61">
        <v>0</v>
      </c>
      <c r="C18" s="61">
        <v>200000</v>
      </c>
      <c r="D18" s="61">
        <v>0</v>
      </c>
      <c r="E18" s="61">
        <v>0</v>
      </c>
      <c r="F18" s="61">
        <v>0</v>
      </c>
      <c r="G18" s="61">
        <v>0</v>
      </c>
      <c r="H18" s="61">
        <v>0</v>
      </c>
      <c r="I18" s="61">
        <v>0</v>
      </c>
      <c r="J18" s="61">
        <v>0</v>
      </c>
      <c r="K18" s="61">
        <v>0</v>
      </c>
    </row>
    <row r="19" spans="1:11" x14ac:dyDescent="0.25">
      <c r="A19" s="5" t="s">
        <v>1530</v>
      </c>
      <c r="B19" s="61">
        <v>35000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1">
        <v>0</v>
      </c>
      <c r="I19" s="61">
        <v>0</v>
      </c>
      <c r="J19" s="61">
        <v>0</v>
      </c>
      <c r="K19" s="61">
        <v>0</v>
      </c>
    </row>
    <row r="20" spans="1:11" x14ac:dyDescent="0.25">
      <c r="A20" s="5" t="s">
        <v>1531</v>
      </c>
      <c r="B20" s="61">
        <v>1240000</v>
      </c>
      <c r="C20" s="61">
        <v>200000</v>
      </c>
      <c r="D20" s="61">
        <v>0</v>
      </c>
      <c r="E20" s="61">
        <v>0</v>
      </c>
      <c r="F20" s="61">
        <v>0</v>
      </c>
      <c r="G20" s="61">
        <v>0</v>
      </c>
      <c r="H20" s="61">
        <v>0</v>
      </c>
      <c r="I20" s="61">
        <v>0</v>
      </c>
      <c r="J20" s="61">
        <v>0</v>
      </c>
      <c r="K20" s="61">
        <v>0</v>
      </c>
    </row>
    <row r="21" spans="1:11" ht="30" x14ac:dyDescent="0.25">
      <c r="A21" s="5" t="s">
        <v>1532</v>
      </c>
      <c r="B21" s="61">
        <v>330000</v>
      </c>
      <c r="C21" s="61">
        <v>600000</v>
      </c>
      <c r="D21" s="61">
        <v>0</v>
      </c>
      <c r="E21" s="61">
        <v>0</v>
      </c>
      <c r="F21" s="61">
        <v>0</v>
      </c>
      <c r="G21" s="61">
        <v>0</v>
      </c>
      <c r="H21" s="61">
        <v>0</v>
      </c>
      <c r="I21" s="61">
        <v>0</v>
      </c>
      <c r="J21" s="61">
        <v>0</v>
      </c>
      <c r="K21" s="61">
        <v>0</v>
      </c>
    </row>
    <row r="22" spans="1:11" x14ac:dyDescent="0.25">
      <c r="A22" s="5" t="s">
        <v>1533</v>
      </c>
      <c r="B22" s="61">
        <v>20000</v>
      </c>
      <c r="C22" s="61">
        <v>1450000</v>
      </c>
      <c r="D22" s="61">
        <v>0</v>
      </c>
      <c r="E22" s="61">
        <v>0</v>
      </c>
      <c r="F22" s="61">
        <v>0</v>
      </c>
      <c r="G22" s="61">
        <v>0</v>
      </c>
      <c r="H22" s="61">
        <v>0</v>
      </c>
      <c r="I22" s="61">
        <v>0</v>
      </c>
      <c r="J22" s="61">
        <v>0</v>
      </c>
      <c r="K22" s="61">
        <v>0</v>
      </c>
    </row>
    <row r="23" spans="1:11" ht="30" x14ac:dyDescent="0.25">
      <c r="A23" s="5" t="s">
        <v>1534</v>
      </c>
      <c r="B23" s="61">
        <v>470000</v>
      </c>
      <c r="C23" s="61">
        <v>761516.21550399996</v>
      </c>
      <c r="D23" s="61">
        <v>44080</v>
      </c>
      <c r="E23" s="61">
        <v>0</v>
      </c>
      <c r="F23" s="61">
        <v>0</v>
      </c>
      <c r="G23" s="61">
        <v>0</v>
      </c>
      <c r="H23" s="61">
        <v>0</v>
      </c>
      <c r="I23" s="61">
        <v>0</v>
      </c>
      <c r="J23" s="61">
        <v>0</v>
      </c>
      <c r="K23" s="61">
        <v>0</v>
      </c>
    </row>
    <row r="24" spans="1:11" x14ac:dyDescent="0.25">
      <c r="A24" s="5" t="s">
        <v>1535</v>
      </c>
      <c r="B24" s="61">
        <v>1305000</v>
      </c>
      <c r="C24" s="61">
        <v>444105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</row>
    <row r="25" spans="1:11" x14ac:dyDescent="0.25">
      <c r="A25" s="5" t="s">
        <v>1536</v>
      </c>
      <c r="B25" s="61">
        <v>541297</v>
      </c>
      <c r="C25" s="61">
        <v>450000</v>
      </c>
      <c r="D25" s="61">
        <v>100735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</row>
    <row r="26" spans="1:11" x14ac:dyDescent="0.25">
      <c r="A26" s="5" t="s">
        <v>1537</v>
      </c>
      <c r="B26" s="61">
        <v>68000</v>
      </c>
      <c r="C26" s="61">
        <v>228195.64</v>
      </c>
      <c r="D26" s="61">
        <v>0</v>
      </c>
      <c r="E26" s="61">
        <v>0</v>
      </c>
      <c r="F26" s="61">
        <v>42000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</row>
    <row r="27" spans="1:11" x14ac:dyDescent="0.25">
      <c r="A27" s="5" t="s">
        <v>1538</v>
      </c>
      <c r="B27" s="61">
        <v>3225014.16</v>
      </c>
      <c r="C27" s="61">
        <v>1350901.2574662883</v>
      </c>
      <c r="D27" s="61">
        <v>178000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</row>
    <row r="28" spans="1:11" x14ac:dyDescent="0.25">
      <c r="A28" s="5" t="s">
        <v>1539</v>
      </c>
      <c r="B28" s="61">
        <v>3170389.46</v>
      </c>
      <c r="C28" s="61">
        <v>646788.10999999987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</row>
    <row r="29" spans="1:11" x14ac:dyDescent="0.25">
      <c r="A29" s="5" t="s">
        <v>1540</v>
      </c>
      <c r="B29" s="61">
        <v>380000</v>
      </c>
      <c r="C29" s="61">
        <v>432995.88</v>
      </c>
      <c r="D29" s="61">
        <v>373298.32</v>
      </c>
      <c r="E29" s="61">
        <v>0</v>
      </c>
      <c r="F29" s="61">
        <v>500000</v>
      </c>
      <c r="G29" s="61">
        <v>409416.79999999987</v>
      </c>
      <c r="H29" s="61">
        <v>0</v>
      </c>
      <c r="I29" s="61">
        <v>0</v>
      </c>
      <c r="J29" s="61">
        <v>0</v>
      </c>
      <c r="K29" s="61">
        <v>0</v>
      </c>
    </row>
    <row r="30" spans="1:11" x14ac:dyDescent="0.25">
      <c r="A30" s="5" t="s">
        <v>1541</v>
      </c>
      <c r="B30" s="61">
        <v>859969.33</v>
      </c>
      <c r="C30" s="61">
        <v>288288.46999999997</v>
      </c>
      <c r="D30" s="61">
        <v>157409.68</v>
      </c>
      <c r="E30" s="61">
        <v>0</v>
      </c>
      <c r="F30" s="61">
        <v>250000</v>
      </c>
      <c r="G30" s="61">
        <v>20777.61</v>
      </c>
      <c r="H30" s="61">
        <v>0</v>
      </c>
      <c r="I30" s="61">
        <v>0</v>
      </c>
      <c r="J30" s="61">
        <v>0</v>
      </c>
      <c r="K30" s="61">
        <v>0</v>
      </c>
    </row>
    <row r="31" spans="1:11" x14ac:dyDescent="0.25">
      <c r="A31" s="5" t="s">
        <v>1542</v>
      </c>
      <c r="B31" s="61">
        <v>610000</v>
      </c>
      <c r="C31" s="61">
        <v>1221541.6400000001</v>
      </c>
      <c r="D31" s="61">
        <v>88827</v>
      </c>
      <c r="E31" s="61">
        <v>417998.37</v>
      </c>
      <c r="F31" s="61">
        <v>250000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</row>
    <row r="32" spans="1:11" x14ac:dyDescent="0.25">
      <c r="A32" s="5" t="s">
        <v>1543</v>
      </c>
      <c r="B32" s="61">
        <v>1333819.94</v>
      </c>
      <c r="C32" s="61">
        <v>1874155.03</v>
      </c>
      <c r="D32" s="61">
        <v>319568</v>
      </c>
      <c r="E32" s="61">
        <v>583968</v>
      </c>
      <c r="F32" s="61">
        <v>270000</v>
      </c>
      <c r="G32" s="61">
        <v>37132.83</v>
      </c>
      <c r="H32" s="61">
        <v>0</v>
      </c>
      <c r="I32" s="61">
        <v>148828</v>
      </c>
      <c r="J32" s="61">
        <v>409584.81960000005</v>
      </c>
      <c r="K32" s="61">
        <v>0</v>
      </c>
    </row>
    <row r="33" spans="1:11" ht="30" x14ac:dyDescent="0.25">
      <c r="A33" s="5" t="s">
        <v>1544</v>
      </c>
      <c r="B33" s="61">
        <v>613407.28</v>
      </c>
      <c r="C33" s="61">
        <v>1969419.9999999998</v>
      </c>
      <c r="D33" s="61">
        <v>436910.52</v>
      </c>
      <c r="E33" s="61">
        <v>656136</v>
      </c>
      <c r="F33" s="61">
        <v>219700</v>
      </c>
      <c r="G33" s="61">
        <v>392114.41999999981</v>
      </c>
      <c r="H33" s="61">
        <v>1006153.88</v>
      </c>
      <c r="I33" s="61">
        <v>0</v>
      </c>
      <c r="J33" s="61">
        <v>200928</v>
      </c>
      <c r="K33" s="61">
        <v>0</v>
      </c>
    </row>
    <row r="34" spans="1:11" x14ac:dyDescent="0.25">
      <c r="A34" s="5" t="s">
        <v>1545</v>
      </c>
      <c r="B34" s="61">
        <v>855089.68</v>
      </c>
      <c r="C34" s="61">
        <v>1789521.4300000002</v>
      </c>
      <c r="D34" s="61">
        <v>379439.01</v>
      </c>
      <c r="E34" s="61">
        <v>0</v>
      </c>
      <c r="F34" s="61">
        <v>287900</v>
      </c>
      <c r="G34" s="61">
        <v>407801.75999999983</v>
      </c>
      <c r="H34" s="61">
        <v>1966093.32</v>
      </c>
      <c r="I34" s="61">
        <v>0</v>
      </c>
      <c r="J34" s="61">
        <v>0</v>
      </c>
      <c r="K34" s="61">
        <v>670533.22</v>
      </c>
    </row>
    <row r="35" spans="1:11" ht="30" x14ac:dyDescent="0.25">
      <c r="A35" s="5" t="s">
        <v>1546</v>
      </c>
      <c r="B35" s="94">
        <v>1280266.6099999999</v>
      </c>
      <c r="C35" s="94">
        <v>475041.16000000003</v>
      </c>
      <c r="D35" s="94">
        <v>0</v>
      </c>
      <c r="E35" s="94">
        <v>0</v>
      </c>
      <c r="F35" s="94">
        <v>95000</v>
      </c>
      <c r="G35" s="94">
        <v>38383.509999999995</v>
      </c>
      <c r="H35" s="94">
        <v>1161000</v>
      </c>
      <c r="I35" s="94">
        <v>0</v>
      </c>
      <c r="J35" s="94">
        <v>0</v>
      </c>
      <c r="K35" s="94">
        <v>518978</v>
      </c>
    </row>
    <row r="36" spans="1:11" x14ac:dyDescent="0.25">
      <c r="A36" s="5" t="s">
        <v>1547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</row>
  </sheetData>
  <phoneticPr fontId="8" type="noConversion"/>
  <pageMargins left="0.75" right="0.75" top="1" bottom="1" header="0.5" footer="0.5"/>
  <pageSetup scale="78" orientation="landscape" horizontalDpi="4294967292" verticalDpi="4294967292"/>
  <colBreaks count="1" manualBreakCount="1">
    <brk id="11" max="1048575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W466"/>
  <sheetViews>
    <sheetView workbookViewId="0">
      <pane ySplit="1" topLeftCell="A80" activePane="bottomLeft" state="frozen"/>
      <selection pane="bottomLeft" activeCell="A98" sqref="A98"/>
    </sheetView>
  </sheetViews>
  <sheetFormatPr baseColWidth="10" defaultColWidth="20.42578125" defaultRowHeight="15" customHeight="1" x14ac:dyDescent="0.25"/>
  <cols>
    <col min="1" max="1" width="20.42578125" style="48"/>
    <col min="2" max="2" width="20.42578125" customWidth="1"/>
    <col min="3" max="3" width="11.42578125" customWidth="1"/>
    <col min="4" max="4" width="25.42578125" style="44" customWidth="1"/>
    <col min="5" max="5" width="50.85546875" style="46" customWidth="1"/>
    <col min="6" max="6" width="20.42578125" style="12" customWidth="1"/>
    <col min="7" max="8" width="20.42578125" style="44" customWidth="1"/>
    <col min="9" max="9" width="20.42578125" style="4" customWidth="1"/>
    <col min="10" max="10" width="20.42578125" style="12" customWidth="1"/>
    <col min="11" max="13" width="20.42578125" style="6" customWidth="1"/>
    <col min="14" max="15" width="20.42578125" style="8" customWidth="1"/>
    <col min="16" max="16" width="20.42578125" style="6" customWidth="1"/>
    <col min="17" max="19" width="20.42578125" style="8"/>
    <col min="20" max="20" width="20.42578125" style="29"/>
  </cols>
  <sheetData>
    <row r="1" spans="1:22" ht="36" customHeight="1" x14ac:dyDescent="0.25">
      <c r="A1" s="47" t="s">
        <v>88</v>
      </c>
      <c r="B1" s="5" t="s">
        <v>57</v>
      </c>
      <c r="C1" s="5" t="s">
        <v>245</v>
      </c>
      <c r="D1" s="5" t="s">
        <v>34</v>
      </c>
      <c r="E1" s="5" t="s">
        <v>53</v>
      </c>
      <c r="F1" s="5" t="s">
        <v>54</v>
      </c>
      <c r="G1" s="5" t="s">
        <v>86</v>
      </c>
      <c r="H1" s="5" t="s">
        <v>193</v>
      </c>
      <c r="I1" s="5" t="s">
        <v>55</v>
      </c>
      <c r="J1" s="5" t="s">
        <v>85</v>
      </c>
      <c r="K1" s="5" t="s">
        <v>89</v>
      </c>
      <c r="L1" s="5" t="s">
        <v>87</v>
      </c>
      <c r="M1" s="5" t="s">
        <v>90</v>
      </c>
      <c r="N1" s="22" t="s">
        <v>626</v>
      </c>
      <c r="O1" s="22" t="s">
        <v>199</v>
      </c>
      <c r="P1" s="5" t="s">
        <v>209</v>
      </c>
      <c r="Q1" s="58" t="s">
        <v>1163</v>
      </c>
      <c r="R1" s="58" t="s">
        <v>1161</v>
      </c>
      <c r="S1" s="58" t="s">
        <v>1162</v>
      </c>
      <c r="T1" s="27" t="s">
        <v>529</v>
      </c>
      <c r="U1" s="27"/>
      <c r="V1" s="27" t="s">
        <v>535</v>
      </c>
    </row>
    <row r="2" spans="1:22" ht="15" customHeight="1" x14ac:dyDescent="0.25">
      <c r="A2" s="73">
        <v>42468</v>
      </c>
      <c r="B2" s="74">
        <v>1</v>
      </c>
      <c r="C2" s="74" t="str">
        <f t="shared" ref="C2:C65" si="0">+MONTH(A2)&amp;YEAR(A2)</f>
        <v>42016</v>
      </c>
      <c r="D2" s="75" t="s">
        <v>642</v>
      </c>
      <c r="E2" s="43" t="str">
        <f>IF(MID(D2,1,1)="C",+VLOOKUP(D2,'BASE DE DATOS LEGALES'!C:E,3,FALSE),IF(MID(D2,1,1)="G",VLOOKUP(D2,'BASE DE DATOS LEGALES GASECO'!C:D,2,FALSE),IF(MID(D2,1,4)="ARRG",+VLOOKUP(D2,'BASE DE DATOS LEGALES ARRG'!C:F,2,FALSE)," ")))</f>
        <v>FRANCISCO AUREO ACEVEDO CASTRO</v>
      </c>
      <c r="F2" s="76" t="s">
        <v>56</v>
      </c>
      <c r="G2" s="76">
        <v>1</v>
      </c>
      <c r="H2" s="75"/>
      <c r="I2" s="74" t="str">
        <f t="shared" ref="I2:I33" si="1">+CONCATENATE(F2,"-",G2," ",H2)</f>
        <v xml:space="preserve">CS-1 </v>
      </c>
      <c r="J2" s="77">
        <v>100000</v>
      </c>
      <c r="K2" s="10">
        <v>12</v>
      </c>
      <c r="L2" s="10"/>
      <c r="M2" s="10"/>
      <c r="N2" s="89">
        <v>0</v>
      </c>
      <c r="O2" s="89">
        <v>0</v>
      </c>
      <c r="P2" s="10" t="s">
        <v>212</v>
      </c>
      <c r="Q2" s="89"/>
      <c r="R2" s="89"/>
      <c r="S2" s="10"/>
      <c r="T2" s="78" t="s">
        <v>526</v>
      </c>
      <c r="U2" s="79"/>
      <c r="V2" s="80" t="str">
        <f t="shared" ref="V2:V29" si="2">+IF(O2&gt;0,J2/N2,"")</f>
        <v/>
      </c>
    </row>
    <row r="3" spans="1:22" ht="15" customHeight="1" x14ac:dyDescent="0.25">
      <c r="A3" s="48">
        <v>42503</v>
      </c>
      <c r="B3" s="4">
        <v>2</v>
      </c>
      <c r="C3" s="74" t="str">
        <f t="shared" si="0"/>
        <v>52016</v>
      </c>
      <c r="D3" s="44" t="s">
        <v>643</v>
      </c>
      <c r="E3" s="43" t="str">
        <f>IF(MID(D3,1,1)="C",+VLOOKUP(D3,'BASE DE DATOS LEGALES'!C:E,3,FALSE),IF(MID(D3,1,1)="G",VLOOKUP(D3,'BASE DE DATOS LEGALES GASECO'!C:D,2,FALSE),IF(MID(D3,1,4)="ARRG",+VLOOKUP(D3,'BASE DE DATOS LEGALES ARRG'!C:F,2,FALSE)," ")))</f>
        <v>REBECA EUGENIA SERRANO SALDA&amp;Ntilde;A</v>
      </c>
      <c r="F3" s="7" t="s">
        <v>56</v>
      </c>
      <c r="G3" s="7">
        <v>2</v>
      </c>
      <c r="I3" s="4" t="str">
        <f t="shared" si="1"/>
        <v xml:space="preserve">CS-2 </v>
      </c>
      <c r="J3" s="55">
        <v>45000</v>
      </c>
      <c r="N3" s="8">
        <v>0</v>
      </c>
      <c r="O3" s="8">
        <v>0</v>
      </c>
      <c r="P3" s="6" t="s">
        <v>212</v>
      </c>
      <c r="S3" s="6"/>
      <c r="T3" s="32" t="s">
        <v>527</v>
      </c>
      <c r="U3" s="30" t="s">
        <v>530</v>
      </c>
      <c r="V3" t="str">
        <f t="shared" si="2"/>
        <v/>
      </c>
    </row>
    <row r="4" spans="1:22" ht="15" customHeight="1" x14ac:dyDescent="0.25">
      <c r="A4" s="48">
        <v>42550</v>
      </c>
      <c r="B4" s="74">
        <v>3</v>
      </c>
      <c r="C4" s="74" t="str">
        <f t="shared" si="0"/>
        <v>62016</v>
      </c>
      <c r="D4" s="44" t="s">
        <v>644</v>
      </c>
      <c r="E4" s="43" t="str">
        <f>IF(MID(D4,1,1)="C",+VLOOKUP(D4,'BASE DE DATOS LEGALES'!C:E,3,FALSE),IF(MID(D4,1,1)="G",VLOOKUP(D4,'BASE DE DATOS LEGALES GASECO'!C:D,2,FALSE),IF(MID(D4,1,4)="ARRG",+VLOOKUP(D4,'BASE DE DATOS LEGALES ARRG'!C:F,2,FALSE)," ")))</f>
        <v>SUNSCOPE MX S.A. DE C.V.</v>
      </c>
      <c r="F4" s="7" t="s">
        <v>82</v>
      </c>
      <c r="G4" s="7">
        <v>1</v>
      </c>
      <c r="H4" s="44" t="s">
        <v>194</v>
      </c>
      <c r="I4" s="4" t="str">
        <f t="shared" si="1"/>
        <v>FAC-1 B1</v>
      </c>
      <c r="J4" s="55">
        <v>200000</v>
      </c>
      <c r="N4" s="8">
        <v>0</v>
      </c>
      <c r="O4" s="8">
        <v>0</v>
      </c>
      <c r="P4" s="6" t="s">
        <v>212</v>
      </c>
      <c r="S4" s="6"/>
      <c r="T4" s="32"/>
      <c r="V4" t="str">
        <f t="shared" si="2"/>
        <v/>
      </c>
    </row>
    <row r="5" spans="1:22" ht="15" customHeight="1" x14ac:dyDescent="0.25">
      <c r="A5" s="48">
        <v>42580</v>
      </c>
      <c r="B5" s="4">
        <v>4</v>
      </c>
      <c r="C5" s="74" t="str">
        <f t="shared" si="0"/>
        <v>72016</v>
      </c>
      <c r="D5" s="44" t="s">
        <v>645</v>
      </c>
      <c r="E5" s="43" t="str">
        <f>IF(MID(D5,1,1)="C",+VLOOKUP(D5,'BASE DE DATOS LEGALES'!C:E,3,FALSE),IF(MID(D5,1,1)="G",VLOOKUP(D5,'BASE DE DATOS LEGALES GASECO'!C:D,2,FALSE),IF(MID(D5,1,4)="ARRG",+VLOOKUP(D5,'BASE DE DATOS LEGALES ARRG'!C:F,2,FALSE)," ")))</f>
        <v>JOSE DE JESUS CACHO HERNANDEZ</v>
      </c>
      <c r="F5" s="7" t="s">
        <v>56</v>
      </c>
      <c r="G5" s="7">
        <v>3</v>
      </c>
      <c r="I5" s="4" t="str">
        <f t="shared" si="1"/>
        <v xml:space="preserve">CS-3 </v>
      </c>
      <c r="J5" s="55">
        <v>35000</v>
      </c>
      <c r="N5" s="8">
        <v>0</v>
      </c>
      <c r="O5" s="8">
        <v>0</v>
      </c>
      <c r="P5" s="6" t="s">
        <v>212</v>
      </c>
      <c r="S5" s="6"/>
      <c r="T5" s="32" t="s">
        <v>526</v>
      </c>
      <c r="U5" s="31" t="s">
        <v>530</v>
      </c>
      <c r="V5" t="str">
        <f t="shared" si="2"/>
        <v/>
      </c>
    </row>
    <row r="6" spans="1:22" ht="15" customHeight="1" x14ac:dyDescent="0.25">
      <c r="A6" s="48">
        <v>42587</v>
      </c>
      <c r="B6" s="74">
        <v>5</v>
      </c>
      <c r="C6" s="74" t="str">
        <f t="shared" si="0"/>
        <v>82016</v>
      </c>
      <c r="D6" s="44" t="s">
        <v>646</v>
      </c>
      <c r="E6" s="43" t="str">
        <f>IF(MID(D6,1,1)="C",+VLOOKUP(D6,'BASE DE DATOS LEGALES'!C:E,3,FALSE),IF(MID(D6,1,1)="G",VLOOKUP(D6,'BASE DE DATOS LEGALES GASECO'!C:D,2,FALSE),IF(MID(D6,1,4)="ARRG",+VLOOKUP(D6,'BASE DE DATOS LEGALES ARRG'!C:F,2,FALSE)," ")))</f>
        <v>FERNANDO LAMOYI XIANG</v>
      </c>
      <c r="F6" s="7" t="s">
        <v>56</v>
      </c>
      <c r="G6" s="7">
        <v>4</v>
      </c>
      <c r="I6" s="4" t="str">
        <f t="shared" si="1"/>
        <v xml:space="preserve">CS-4 </v>
      </c>
      <c r="J6" s="55">
        <v>30000</v>
      </c>
      <c r="N6" s="8">
        <v>0</v>
      </c>
      <c r="O6" s="8">
        <v>0</v>
      </c>
      <c r="P6" s="10" t="s">
        <v>212</v>
      </c>
      <c r="Q6" s="89"/>
      <c r="R6" s="89"/>
      <c r="S6" s="10"/>
      <c r="T6" s="32" t="s">
        <v>526</v>
      </c>
      <c r="U6" s="30" t="s">
        <v>530</v>
      </c>
      <c r="V6" t="str">
        <f t="shared" si="2"/>
        <v/>
      </c>
    </row>
    <row r="7" spans="1:22" ht="15" customHeight="1" x14ac:dyDescent="0.25">
      <c r="A7" s="48">
        <v>42597</v>
      </c>
      <c r="B7" s="4">
        <v>6</v>
      </c>
      <c r="C7" s="74" t="str">
        <f t="shared" si="0"/>
        <v>82016</v>
      </c>
      <c r="D7" s="44" t="s">
        <v>643</v>
      </c>
      <c r="E7" s="43" t="str">
        <f>IF(MID(D7,1,1)="C",+VLOOKUP(D7,'BASE DE DATOS LEGALES'!C:E,3,FALSE),IF(MID(D7,1,1)="G",VLOOKUP(D7,'BASE DE DATOS LEGALES GASECO'!C:D,2,FALSE),IF(MID(D7,1,4)="ARRG",+VLOOKUP(D7,'BASE DE DATOS LEGALES ARRG'!C:F,2,FALSE)," ")))</f>
        <v>REBECA EUGENIA SERRANO SALDA&amp;Ntilde;A</v>
      </c>
      <c r="F7" s="7" t="s">
        <v>56</v>
      </c>
      <c r="G7" s="7">
        <v>5</v>
      </c>
      <c r="I7" s="4" t="str">
        <f t="shared" si="1"/>
        <v xml:space="preserve">CS-5 </v>
      </c>
      <c r="J7" s="55">
        <v>30000</v>
      </c>
      <c r="N7" s="8">
        <v>0</v>
      </c>
      <c r="O7" s="8">
        <v>0</v>
      </c>
      <c r="P7" s="10" t="s">
        <v>212</v>
      </c>
      <c r="Q7" s="89"/>
      <c r="R7" s="89"/>
      <c r="S7" s="10"/>
      <c r="T7" s="32" t="s">
        <v>527</v>
      </c>
      <c r="U7" s="30" t="s">
        <v>530</v>
      </c>
      <c r="V7" t="str">
        <f t="shared" si="2"/>
        <v/>
      </c>
    </row>
    <row r="8" spans="1:22" ht="15" customHeight="1" x14ac:dyDescent="0.25">
      <c r="A8" s="48">
        <v>42599</v>
      </c>
      <c r="B8" s="74">
        <v>7</v>
      </c>
      <c r="C8" s="74" t="str">
        <f t="shared" si="0"/>
        <v>82016</v>
      </c>
      <c r="D8" s="44" t="s">
        <v>647</v>
      </c>
      <c r="E8" s="43" t="str">
        <f>IF(MID(D8,1,1)="C",+VLOOKUP(D8,'BASE DE DATOS LEGALES'!C:E,3,FALSE),IF(MID(D8,1,1)="G",VLOOKUP(D8,'BASE DE DATOS LEGALES GASECO'!C:D,2,FALSE),IF(MID(D8,1,4)="ARRG",+VLOOKUP(D8,'BASE DE DATOS LEGALES ARRG'!C:F,2,FALSE)," ")))</f>
        <v>PHI AUDIOVISUAL S.A.P.I. DE C.V.</v>
      </c>
      <c r="F8" s="7" t="s">
        <v>82</v>
      </c>
      <c r="G8" s="7">
        <v>2</v>
      </c>
      <c r="H8" s="44" t="s">
        <v>194</v>
      </c>
      <c r="I8" s="4" t="str">
        <f t="shared" si="1"/>
        <v>FAC-2 B1</v>
      </c>
      <c r="J8" s="55">
        <v>200000</v>
      </c>
      <c r="N8" s="8">
        <v>0</v>
      </c>
      <c r="O8" s="8">
        <v>0</v>
      </c>
      <c r="P8" s="10" t="s">
        <v>212</v>
      </c>
      <c r="Q8" s="89"/>
      <c r="R8" s="89"/>
      <c r="S8" s="10"/>
      <c r="T8" s="32"/>
      <c r="V8" t="str">
        <f t="shared" si="2"/>
        <v/>
      </c>
    </row>
    <row r="9" spans="1:22" ht="15" customHeight="1" x14ac:dyDescent="0.25">
      <c r="A9" s="48">
        <v>42600</v>
      </c>
      <c r="B9" s="4">
        <v>8</v>
      </c>
      <c r="C9" s="74" t="str">
        <f t="shared" si="0"/>
        <v>82016</v>
      </c>
      <c r="D9" s="44" t="s">
        <v>648</v>
      </c>
      <c r="E9" s="43" t="str">
        <f>IF(MID(D9,1,1)="C",+VLOOKUP(D9,'BASE DE DATOS LEGALES'!C:E,3,FALSE),IF(MID(D9,1,1)="G",VLOOKUP(D9,'BASE DE DATOS LEGALES GASECO'!C:D,2,FALSE),IF(MID(D9,1,4)="ARRG",+VLOOKUP(D9,'BASE DE DATOS LEGALES ARRG'!C:F,2,FALSE)," ")))</f>
        <v>JACKELINE URDIALES MU&amp;Ntilde;OZ</v>
      </c>
      <c r="F9" s="7" t="s">
        <v>56</v>
      </c>
      <c r="G9" s="7">
        <v>6</v>
      </c>
      <c r="I9" s="4" t="str">
        <f t="shared" si="1"/>
        <v xml:space="preserve">CS-6 </v>
      </c>
      <c r="J9" s="55">
        <v>70000</v>
      </c>
      <c r="N9" s="8">
        <v>0</v>
      </c>
      <c r="O9" s="8">
        <v>0</v>
      </c>
      <c r="P9" s="10" t="s">
        <v>212</v>
      </c>
      <c r="Q9" s="89"/>
      <c r="R9" s="89"/>
      <c r="S9" s="10"/>
      <c r="T9" s="32" t="s">
        <v>526</v>
      </c>
      <c r="U9" s="30" t="s">
        <v>530</v>
      </c>
      <c r="V9" t="str">
        <f t="shared" si="2"/>
        <v/>
      </c>
    </row>
    <row r="10" spans="1:22" ht="15" customHeight="1" x14ac:dyDescent="0.25">
      <c r="A10" s="49">
        <v>42604</v>
      </c>
      <c r="B10" s="74">
        <v>9</v>
      </c>
      <c r="C10" s="74" t="str">
        <f t="shared" si="0"/>
        <v>82016</v>
      </c>
      <c r="D10" s="44" t="s">
        <v>649</v>
      </c>
      <c r="E10" s="43" t="str">
        <f>IF(MID(D10,1,1)="C",+VLOOKUP(D10,'BASE DE DATOS LEGALES'!C:E,3,FALSE),IF(MID(D10,1,1)="G",VLOOKUP(D10,'BASE DE DATOS LEGALES GASECO'!C:D,2,FALSE),IF(MID(D10,1,4)="ARRG",+VLOOKUP(D10,'BASE DE DATOS LEGALES ARRG'!C:F,2,FALSE)," ")))</f>
        <v>CORPORACION MANUFACTURERA DE ELECTROEQUIPOS S.A. DE C.V. (COMANEL)</v>
      </c>
      <c r="F10" s="7" t="s">
        <v>56</v>
      </c>
      <c r="G10" s="7">
        <v>7</v>
      </c>
      <c r="I10" s="4" t="str">
        <f t="shared" si="1"/>
        <v xml:space="preserve">CS-7 </v>
      </c>
      <c r="J10" s="55">
        <v>1000000</v>
      </c>
      <c r="N10" s="8">
        <v>0</v>
      </c>
      <c r="O10" s="8">
        <v>0</v>
      </c>
      <c r="P10" s="10" t="s">
        <v>212</v>
      </c>
      <c r="Q10" s="89"/>
      <c r="R10" s="89"/>
      <c r="S10" s="10"/>
      <c r="T10" s="32" t="s">
        <v>526</v>
      </c>
      <c r="U10" s="30" t="s">
        <v>530</v>
      </c>
      <c r="V10" t="str">
        <f t="shared" si="2"/>
        <v/>
      </c>
    </row>
    <row r="11" spans="1:22" ht="15" customHeight="1" x14ac:dyDescent="0.25">
      <c r="A11" s="50">
        <v>42605</v>
      </c>
      <c r="B11" s="4">
        <v>10</v>
      </c>
      <c r="C11" s="74" t="str">
        <f t="shared" si="0"/>
        <v>82016</v>
      </c>
      <c r="D11" s="44" t="s">
        <v>651</v>
      </c>
      <c r="E11" s="43" t="str">
        <f>IF(MID(D11,1,1)="C",+VLOOKUP(D11,'BASE DE DATOS LEGALES'!C:E,3,FALSE),IF(MID(D11,1,1)="G",VLOOKUP(D11,'BASE DE DATOS LEGALES GASECO'!C:D,2,FALSE),IF(MID(D11,1,4)="ARRG",+VLOOKUP(D11,'BASE DE DATOS LEGALES ARRG'!C:F,2,FALSE)," ")))</f>
        <v>JULIAN ANTONIO BERDEJA RODRIGUEZ</v>
      </c>
      <c r="F11" s="7" t="s">
        <v>56</v>
      </c>
      <c r="G11" s="7">
        <v>8</v>
      </c>
      <c r="I11" s="4" t="str">
        <f t="shared" si="1"/>
        <v xml:space="preserve">CS-8 </v>
      </c>
      <c r="J11" s="55">
        <v>5000</v>
      </c>
      <c r="N11" s="8">
        <v>0</v>
      </c>
      <c r="O11" s="8">
        <v>0</v>
      </c>
      <c r="P11" s="10" t="s">
        <v>212</v>
      </c>
      <c r="Q11" s="89"/>
      <c r="R11" s="89"/>
      <c r="S11" s="10"/>
      <c r="T11" s="32" t="s">
        <v>526</v>
      </c>
      <c r="U11" s="30" t="s">
        <v>530</v>
      </c>
      <c r="V11" t="str">
        <f t="shared" si="2"/>
        <v/>
      </c>
    </row>
    <row r="12" spans="1:22" ht="15" customHeight="1" x14ac:dyDescent="0.25">
      <c r="A12" s="48">
        <v>42611</v>
      </c>
      <c r="B12" s="74">
        <v>11</v>
      </c>
      <c r="C12" s="74" t="str">
        <f t="shared" si="0"/>
        <v>82016</v>
      </c>
      <c r="D12" s="44" t="s">
        <v>650</v>
      </c>
      <c r="E12" s="43" t="str">
        <f>IF(MID(D12,1,1)="C",+VLOOKUP(D12,'BASE DE DATOS LEGALES'!C:E,3,FALSE),IF(MID(D12,1,1)="G",VLOOKUP(D12,'BASE DE DATOS LEGALES GASECO'!C:D,2,FALSE),IF(MID(D12,1,4)="ARRG",+VLOOKUP(D12,'BASE DE DATOS LEGALES ARRG'!C:F,2,FALSE)," ")))</f>
        <v>FONDA PORTE&amp;Ntilde;A</v>
      </c>
      <c r="F12" s="7" t="s">
        <v>56</v>
      </c>
      <c r="G12" s="7">
        <v>9</v>
      </c>
      <c r="I12" s="4" t="str">
        <f t="shared" si="1"/>
        <v xml:space="preserve">CS-9 </v>
      </c>
      <c r="J12" s="55">
        <v>60000</v>
      </c>
      <c r="K12" s="6">
        <v>12</v>
      </c>
      <c r="N12" s="8">
        <v>0</v>
      </c>
      <c r="O12" s="8">
        <v>0</v>
      </c>
      <c r="P12" s="10" t="s">
        <v>210</v>
      </c>
      <c r="Q12" s="89"/>
      <c r="R12" s="89"/>
      <c r="S12" s="10"/>
      <c r="T12" s="32" t="s">
        <v>526</v>
      </c>
      <c r="U12" s="30"/>
      <c r="V12" t="str">
        <f t="shared" si="2"/>
        <v/>
      </c>
    </row>
    <row r="13" spans="1:22" ht="15" customHeight="1" x14ac:dyDescent="0.25">
      <c r="A13" s="48">
        <v>42612</v>
      </c>
      <c r="B13" s="4">
        <v>12</v>
      </c>
      <c r="C13" s="74" t="str">
        <f t="shared" si="0"/>
        <v>82016</v>
      </c>
      <c r="D13" s="44" t="s">
        <v>643</v>
      </c>
      <c r="E13" s="43" t="str">
        <f>IF(MID(D13,1,1)="C",+VLOOKUP(D13,'BASE DE DATOS LEGALES'!C:E,3,FALSE),IF(MID(D13,1,1)="G",VLOOKUP(D13,'BASE DE DATOS LEGALES GASECO'!C:D,2,FALSE),IF(MID(D13,1,4)="ARRG",+VLOOKUP(D13,'BASE DE DATOS LEGALES ARRG'!C:F,2,FALSE)," ")))</f>
        <v>REBECA EUGENIA SERRANO SALDA&amp;Ntilde;A</v>
      </c>
      <c r="F13" s="7" t="s">
        <v>56</v>
      </c>
      <c r="G13" s="7">
        <v>10</v>
      </c>
      <c r="I13" s="4" t="str">
        <f t="shared" si="1"/>
        <v xml:space="preserve">CS-10 </v>
      </c>
      <c r="J13" s="55">
        <v>45000</v>
      </c>
      <c r="N13" s="8">
        <v>0</v>
      </c>
      <c r="O13" s="8">
        <v>0</v>
      </c>
      <c r="P13" s="10" t="s">
        <v>212</v>
      </c>
      <c r="Q13" s="89"/>
      <c r="R13" s="89"/>
      <c r="S13" s="10"/>
      <c r="T13" s="32" t="s">
        <v>527</v>
      </c>
      <c r="U13" s="30" t="s">
        <v>530</v>
      </c>
      <c r="V13" t="str">
        <f t="shared" si="2"/>
        <v/>
      </c>
    </row>
    <row r="14" spans="1:22" ht="15" customHeight="1" x14ac:dyDescent="0.25">
      <c r="A14" s="48">
        <v>42621</v>
      </c>
      <c r="B14" s="74">
        <v>13</v>
      </c>
      <c r="C14" s="74" t="str">
        <f t="shared" si="0"/>
        <v>92016</v>
      </c>
      <c r="D14" s="44" t="s">
        <v>652</v>
      </c>
      <c r="E14" s="43" t="str">
        <f>IF(MID(D14,1,1)="C",+VLOOKUP(D14,'BASE DE DATOS LEGALES'!C:E,3,FALSE),IF(MID(D14,1,1)="G",VLOOKUP(D14,'BASE DE DATOS LEGALES GASECO'!C:D,2,FALSE),IF(MID(D14,1,4)="ARRG",+VLOOKUP(D14,'BASE DE DATOS LEGALES ARRG'!C:F,2,FALSE)," ")))</f>
        <v>GUSTAVO OROZCO GUZMAN</v>
      </c>
      <c r="F14" s="7" t="s">
        <v>56</v>
      </c>
      <c r="G14" s="7">
        <v>11</v>
      </c>
      <c r="I14" s="4" t="str">
        <f t="shared" si="1"/>
        <v xml:space="preserve">CS-11 </v>
      </c>
      <c r="J14" s="55">
        <v>28000</v>
      </c>
      <c r="K14" s="6">
        <v>8</v>
      </c>
      <c r="N14" s="8">
        <v>0</v>
      </c>
      <c r="O14" s="8">
        <v>0</v>
      </c>
      <c r="P14" s="10" t="s">
        <v>210</v>
      </c>
      <c r="Q14" s="89"/>
      <c r="R14" s="89"/>
      <c r="S14" s="10"/>
      <c r="T14" s="32" t="s">
        <v>526</v>
      </c>
      <c r="U14" s="30"/>
      <c r="V14" t="str">
        <f t="shared" si="2"/>
        <v/>
      </c>
    </row>
    <row r="15" spans="1:22" s="15" customFormat="1" ht="15" customHeight="1" x14ac:dyDescent="0.25">
      <c r="A15" s="48">
        <v>42621</v>
      </c>
      <c r="B15" s="4">
        <v>14</v>
      </c>
      <c r="C15" s="74" t="str">
        <f t="shared" si="0"/>
        <v>92016</v>
      </c>
      <c r="D15" s="44" t="s">
        <v>644</v>
      </c>
      <c r="E15" s="43" t="str">
        <f>IF(MID(D15,1,1)="C",+VLOOKUP(D15,'BASE DE DATOS LEGALES'!C:E,3,FALSE),IF(MID(D15,1,1)="G",VLOOKUP(D15,'BASE DE DATOS LEGALES GASECO'!C:D,2,FALSE),IF(MID(D15,1,4)="ARRG",+VLOOKUP(D15,'BASE DE DATOS LEGALES ARRG'!C:F,2,FALSE)," ")))</f>
        <v>SUNSCOPE MX S.A. DE C.V.</v>
      </c>
      <c r="F15" s="7" t="s">
        <v>82</v>
      </c>
      <c r="G15" s="7">
        <v>1</v>
      </c>
      <c r="H15" s="7" t="s">
        <v>601</v>
      </c>
      <c r="I15" s="4" t="str">
        <f t="shared" si="1"/>
        <v>FAC-1 B2 "DISP 1"</v>
      </c>
      <c r="J15" s="55">
        <v>200000</v>
      </c>
      <c r="K15" s="11"/>
      <c r="L15" s="11"/>
      <c r="M15" s="11"/>
      <c r="N15" s="8">
        <v>0</v>
      </c>
      <c r="O15" s="8">
        <v>0</v>
      </c>
      <c r="P15" s="16" t="s">
        <v>212</v>
      </c>
      <c r="Q15" s="90"/>
      <c r="R15" s="90"/>
      <c r="S15" s="16"/>
      <c r="T15" s="32"/>
      <c r="V15" t="str">
        <f t="shared" si="2"/>
        <v/>
      </c>
    </row>
    <row r="16" spans="1:22" s="15" customFormat="1" ht="15" customHeight="1" x14ac:dyDescent="0.25">
      <c r="A16" s="48">
        <v>42621</v>
      </c>
      <c r="B16" s="74">
        <v>15</v>
      </c>
      <c r="C16" s="74" t="str">
        <f t="shared" si="0"/>
        <v>92016</v>
      </c>
      <c r="D16" s="44" t="s">
        <v>644</v>
      </c>
      <c r="E16" s="43" t="str">
        <f>IF(MID(D16,1,1)="C",+VLOOKUP(D16,'BASE DE DATOS LEGALES'!C:E,3,FALSE),IF(MID(D16,1,1)="G",VLOOKUP(D16,'BASE DE DATOS LEGALES GASECO'!C:D,2,FALSE),IF(MID(D16,1,4)="ARRG",+VLOOKUP(D16,'BASE DE DATOS LEGALES ARRG'!C:F,2,FALSE)," ")))</f>
        <v>SUNSCOPE MX S.A. DE C.V.</v>
      </c>
      <c r="F16" s="7" t="s">
        <v>82</v>
      </c>
      <c r="G16" s="7">
        <v>1</v>
      </c>
      <c r="H16" s="7" t="s">
        <v>602</v>
      </c>
      <c r="I16" s="4" t="str">
        <f t="shared" si="1"/>
        <v>FAC-1 B2 "DISP 2"</v>
      </c>
      <c r="J16" s="55">
        <v>100000</v>
      </c>
      <c r="K16" s="11"/>
      <c r="L16" s="11"/>
      <c r="M16" s="11"/>
      <c r="N16" s="8">
        <v>0</v>
      </c>
      <c r="O16" s="8">
        <v>0</v>
      </c>
      <c r="P16" s="16" t="s">
        <v>212</v>
      </c>
      <c r="Q16" s="90"/>
      <c r="R16" s="90"/>
      <c r="S16" s="16"/>
      <c r="T16" s="32"/>
      <c r="V16" t="str">
        <f t="shared" si="2"/>
        <v/>
      </c>
    </row>
    <row r="17" spans="1:22" ht="15" customHeight="1" x14ac:dyDescent="0.25">
      <c r="A17" s="48">
        <v>42622</v>
      </c>
      <c r="B17" s="4">
        <v>16</v>
      </c>
      <c r="C17" s="74" t="str">
        <f t="shared" si="0"/>
        <v>92016</v>
      </c>
      <c r="D17" s="44" t="s">
        <v>647</v>
      </c>
      <c r="E17" s="43" t="str">
        <f>IF(MID(D17,1,1)="C",+VLOOKUP(D17,'BASE DE DATOS LEGALES'!C:E,3,FALSE),IF(MID(D17,1,1)="G",VLOOKUP(D17,'BASE DE DATOS LEGALES GASECO'!C:D,2,FALSE),IF(MID(D17,1,4)="ARRG",+VLOOKUP(D17,'BASE DE DATOS LEGALES ARRG'!C:F,2,FALSE)," ")))</f>
        <v>PHI AUDIOVISUAL S.A.P.I. DE C.V.</v>
      </c>
      <c r="F17" s="7" t="s">
        <v>82</v>
      </c>
      <c r="G17" s="7">
        <v>2</v>
      </c>
      <c r="H17" s="44" t="s">
        <v>195</v>
      </c>
      <c r="I17" s="4" t="str">
        <f t="shared" si="1"/>
        <v>FAC-2 B2</v>
      </c>
      <c r="J17" s="55">
        <v>100000</v>
      </c>
      <c r="N17" s="8">
        <v>0</v>
      </c>
      <c r="O17" s="8">
        <v>0</v>
      </c>
      <c r="P17" s="10" t="s">
        <v>212</v>
      </c>
      <c r="Q17" s="89"/>
      <c r="R17" s="89"/>
      <c r="S17" s="10"/>
      <c r="T17" s="32"/>
      <c r="V17" t="str">
        <f t="shared" si="2"/>
        <v/>
      </c>
    </row>
    <row r="18" spans="1:22" ht="15" customHeight="1" x14ac:dyDescent="0.25">
      <c r="A18" s="48">
        <v>42625</v>
      </c>
      <c r="B18" s="74">
        <v>17</v>
      </c>
      <c r="C18" s="74" t="str">
        <f t="shared" si="0"/>
        <v>92016</v>
      </c>
      <c r="D18" s="44" t="s">
        <v>654</v>
      </c>
      <c r="E18" s="43" t="str">
        <f>IF(MID(D18,1,1)="C",+VLOOKUP(D18,'BASE DE DATOS LEGALES'!C:E,3,FALSE),IF(MID(D18,1,1)="G",VLOOKUP(D18,'BASE DE DATOS LEGALES GASECO'!C:D,2,FALSE),IF(MID(D18,1,4)="ARRG",+VLOOKUP(D18,'BASE DE DATOS LEGALES ARRG'!C:F,2,FALSE)," ")))</f>
        <v>JOSE LUIS BUSTOS NAVARRETE</v>
      </c>
      <c r="F18" s="7" t="s">
        <v>56</v>
      </c>
      <c r="G18" s="7">
        <v>12</v>
      </c>
      <c r="I18" s="4" t="str">
        <f t="shared" si="1"/>
        <v xml:space="preserve">CS-12 </v>
      </c>
      <c r="J18" s="55">
        <v>227000</v>
      </c>
      <c r="K18" s="6">
        <v>13</v>
      </c>
      <c r="N18" s="8">
        <v>0</v>
      </c>
      <c r="O18" s="8">
        <v>0</v>
      </c>
      <c r="P18" s="10" t="s">
        <v>210</v>
      </c>
      <c r="Q18" s="89"/>
      <c r="R18" s="89"/>
      <c r="S18" s="10"/>
      <c r="T18" s="32" t="s">
        <v>526</v>
      </c>
      <c r="V18" t="str">
        <f t="shared" si="2"/>
        <v/>
      </c>
    </row>
    <row r="19" spans="1:22" ht="15" customHeight="1" x14ac:dyDescent="0.25">
      <c r="A19" s="48">
        <v>42628</v>
      </c>
      <c r="B19" s="4">
        <v>18</v>
      </c>
      <c r="C19" s="74" t="str">
        <f t="shared" si="0"/>
        <v>92016</v>
      </c>
      <c r="D19" s="44" t="s">
        <v>653</v>
      </c>
      <c r="E19" s="43" t="str">
        <f>IF(MID(D19,1,1)="C",+VLOOKUP(D19,'BASE DE DATOS LEGALES'!C:E,3,FALSE),IF(MID(D19,1,1)="G",VLOOKUP(D19,'BASE DE DATOS LEGALES GASECO'!C:D,2,FALSE),IF(MID(D19,1,4)="ARRG",+VLOOKUP(D19,'BASE DE DATOS LEGALES ARRG'!C:F,2,FALSE)," ")))</f>
        <v>SPONGE PRODUCCIONES S.A.P.I. DE C.V.</v>
      </c>
      <c r="F19" s="7" t="s">
        <v>56</v>
      </c>
      <c r="G19" s="7">
        <v>13</v>
      </c>
      <c r="I19" s="4" t="str">
        <f t="shared" si="1"/>
        <v xml:space="preserve">CS-13 </v>
      </c>
      <c r="J19" s="55">
        <v>60000</v>
      </c>
      <c r="K19" s="6">
        <v>12</v>
      </c>
      <c r="N19" s="8">
        <v>0</v>
      </c>
      <c r="O19" s="8">
        <v>0</v>
      </c>
      <c r="P19" s="10" t="s">
        <v>210</v>
      </c>
      <c r="Q19" s="89"/>
      <c r="R19" s="89"/>
      <c r="S19" s="10"/>
      <c r="T19" s="32" t="s">
        <v>526</v>
      </c>
      <c r="V19" t="str">
        <f t="shared" si="2"/>
        <v/>
      </c>
    </row>
    <row r="20" spans="1:22" ht="15" customHeight="1" x14ac:dyDescent="0.25">
      <c r="A20" s="48">
        <v>42635</v>
      </c>
      <c r="B20" s="74">
        <v>19</v>
      </c>
      <c r="C20" s="74" t="str">
        <f t="shared" si="0"/>
        <v>92016</v>
      </c>
      <c r="D20" s="44" t="s">
        <v>644</v>
      </c>
      <c r="E20" s="43" t="str">
        <f>IF(MID(D20,1,1)="C",+VLOOKUP(D20,'BASE DE DATOS LEGALES'!C:E,3,FALSE),IF(MID(D20,1,1)="G",VLOOKUP(D20,'BASE DE DATOS LEGALES GASECO'!C:D,2,FALSE),IF(MID(D20,1,4)="ARRG",+VLOOKUP(D20,'BASE DE DATOS LEGALES ARRG'!C:F,2,FALSE)," ")))</f>
        <v>SUNSCOPE MX S.A. DE C.V.</v>
      </c>
      <c r="F20" s="7" t="s">
        <v>82</v>
      </c>
      <c r="G20" s="7">
        <v>1</v>
      </c>
      <c r="H20" s="44" t="s">
        <v>196</v>
      </c>
      <c r="I20" s="4" t="str">
        <f t="shared" si="1"/>
        <v>FAC-1 B3</v>
      </c>
      <c r="J20" s="55">
        <v>200000</v>
      </c>
      <c r="N20" s="8">
        <v>0</v>
      </c>
      <c r="O20" s="8">
        <v>0</v>
      </c>
      <c r="P20" s="10" t="s">
        <v>212</v>
      </c>
      <c r="Q20" s="89"/>
      <c r="R20" s="89"/>
      <c r="S20" s="10"/>
      <c r="T20" s="32"/>
      <c r="V20" t="str">
        <f t="shared" si="2"/>
        <v/>
      </c>
    </row>
    <row r="21" spans="1:22" ht="15" customHeight="1" x14ac:dyDescent="0.25">
      <c r="A21" s="48">
        <v>42641</v>
      </c>
      <c r="B21" s="4">
        <v>20</v>
      </c>
      <c r="C21" s="74" t="str">
        <f t="shared" si="0"/>
        <v>92016</v>
      </c>
      <c r="D21" s="44" t="s">
        <v>655</v>
      </c>
      <c r="E21" s="43" t="str">
        <f>IF(MID(D21,1,1)="C",+VLOOKUP(D21,'BASE DE DATOS LEGALES'!C:E,3,FALSE),IF(MID(D21,1,1)="G",VLOOKUP(D21,'BASE DE DATOS LEGALES GASECO'!C:D,2,FALSE),IF(MID(D21,1,4)="ARRG",+VLOOKUP(D21,'BASE DE DATOS LEGALES ARRG'!C:F,2,FALSE)," ")))</f>
        <v>GERARDO BARRIENTOS</v>
      </c>
      <c r="F21" s="7" t="s">
        <v>56</v>
      </c>
      <c r="G21" s="7">
        <v>14</v>
      </c>
      <c r="I21" s="4" t="str">
        <f t="shared" si="1"/>
        <v xml:space="preserve">CS-14 </v>
      </c>
      <c r="J21" s="55">
        <v>15000</v>
      </c>
      <c r="N21" s="8">
        <v>0</v>
      </c>
      <c r="O21" s="8">
        <v>0</v>
      </c>
      <c r="P21" s="10" t="s">
        <v>211</v>
      </c>
      <c r="Q21" s="89"/>
      <c r="R21" s="89"/>
      <c r="S21" s="10"/>
      <c r="T21" s="32" t="s">
        <v>526</v>
      </c>
      <c r="V21" t="str">
        <f t="shared" si="2"/>
        <v/>
      </c>
    </row>
    <row r="22" spans="1:22" ht="15" customHeight="1" x14ac:dyDescent="0.25">
      <c r="A22" s="48">
        <v>42646</v>
      </c>
      <c r="B22" s="74">
        <v>21</v>
      </c>
      <c r="C22" s="74" t="str">
        <f t="shared" si="0"/>
        <v>102016</v>
      </c>
      <c r="D22" s="44" t="s">
        <v>644</v>
      </c>
      <c r="E22" s="43" t="str">
        <f>IF(MID(D22,1,1)="C",+VLOOKUP(D22,'BASE DE DATOS LEGALES'!C:E,3,FALSE),IF(MID(D22,1,1)="G",VLOOKUP(D22,'BASE DE DATOS LEGALES GASECO'!C:D,2,FALSE),IF(MID(D22,1,4)="ARRG",+VLOOKUP(D22,'BASE DE DATOS LEGALES ARRG'!C:F,2,FALSE)," ")))</f>
        <v>SUNSCOPE MX S.A. DE C.V.</v>
      </c>
      <c r="F22" s="7" t="s">
        <v>82</v>
      </c>
      <c r="G22" s="7">
        <v>1</v>
      </c>
      <c r="H22" s="44" t="s">
        <v>197</v>
      </c>
      <c r="I22" s="4" t="str">
        <f t="shared" si="1"/>
        <v>FAC-1 B4</v>
      </c>
      <c r="J22" s="55">
        <v>300000</v>
      </c>
      <c r="N22" s="8">
        <v>0</v>
      </c>
      <c r="O22" s="8">
        <v>0</v>
      </c>
      <c r="P22" s="10" t="s">
        <v>212</v>
      </c>
      <c r="Q22" s="89"/>
      <c r="R22" s="89"/>
      <c r="S22" s="10"/>
      <c r="T22" s="32"/>
      <c r="V22" t="str">
        <f t="shared" si="2"/>
        <v/>
      </c>
    </row>
    <row r="23" spans="1:22" ht="15" customHeight="1" x14ac:dyDescent="0.25">
      <c r="A23" s="48">
        <v>42653</v>
      </c>
      <c r="B23" s="4">
        <v>22</v>
      </c>
      <c r="C23" s="74" t="str">
        <f t="shared" si="0"/>
        <v>102016</v>
      </c>
      <c r="D23" s="44" t="s">
        <v>656</v>
      </c>
      <c r="E23" s="43" t="str">
        <f>IF(MID(D23,1,1)="C",+VLOOKUP(D23,'BASE DE DATOS LEGALES'!C:E,3,FALSE),IF(MID(D23,1,1)="G",VLOOKUP(D23,'BASE DE DATOS LEGALES GASECO'!C:D,2,FALSE),IF(MID(D23,1,4)="ARRG",+VLOOKUP(D23,'BASE DE DATOS LEGALES ARRG'!C:F,2,FALSE)," ")))</f>
        <v>ISRAEL ALEJANDRO MOLINA HUERTA</v>
      </c>
      <c r="F23" s="7" t="s">
        <v>56</v>
      </c>
      <c r="G23" s="7">
        <v>15</v>
      </c>
      <c r="I23" s="4" t="str">
        <f t="shared" si="1"/>
        <v xml:space="preserve">CS-15 </v>
      </c>
      <c r="J23" s="55">
        <v>20000</v>
      </c>
      <c r="N23" s="8">
        <v>0</v>
      </c>
      <c r="O23" s="8">
        <v>0</v>
      </c>
      <c r="P23" s="10" t="s">
        <v>212</v>
      </c>
      <c r="Q23" s="89"/>
      <c r="R23" s="89"/>
      <c r="S23" s="10"/>
      <c r="T23" s="32" t="s">
        <v>527</v>
      </c>
      <c r="V23" t="str">
        <f t="shared" si="2"/>
        <v/>
      </c>
    </row>
    <row r="24" spans="1:22" ht="15" customHeight="1" x14ac:dyDescent="0.25">
      <c r="A24" s="48">
        <v>42657</v>
      </c>
      <c r="B24" s="74">
        <v>23</v>
      </c>
      <c r="C24" s="74" t="str">
        <f t="shared" si="0"/>
        <v>102016</v>
      </c>
      <c r="D24" s="44" t="s">
        <v>657</v>
      </c>
      <c r="E24" s="43" t="str">
        <f>IF(MID(D24,1,1)="C",+VLOOKUP(D24,'BASE DE DATOS LEGALES'!C:E,3,FALSE),IF(MID(D24,1,1)="G",VLOOKUP(D24,'BASE DE DATOS LEGALES GASECO'!C:D,2,FALSE),IF(MID(D24,1,4)="ARRG",+VLOOKUP(D24,'BASE DE DATOS LEGALES ARRG'!C:F,2,FALSE)," ")))</f>
        <v>ITZEA IMPRESIONES S.A. DE C.V.</v>
      </c>
      <c r="F24" s="7" t="s">
        <v>82</v>
      </c>
      <c r="G24" s="7">
        <v>3</v>
      </c>
      <c r="H24" s="44" t="s">
        <v>222</v>
      </c>
      <c r="I24" s="4" t="str">
        <f t="shared" si="1"/>
        <v>FAC-3 C1</v>
      </c>
      <c r="J24" s="55">
        <v>35000</v>
      </c>
      <c r="K24" s="6">
        <v>3</v>
      </c>
      <c r="L24" s="13">
        <v>3.3831199999999999E-2</v>
      </c>
      <c r="M24" s="9">
        <v>42740</v>
      </c>
      <c r="N24" s="8">
        <v>0</v>
      </c>
      <c r="O24" s="8">
        <v>0</v>
      </c>
      <c r="P24" s="10" t="s">
        <v>211</v>
      </c>
      <c r="Q24" s="89"/>
      <c r="R24" s="89"/>
      <c r="S24" s="10"/>
      <c r="T24" s="32"/>
      <c r="V24" t="str">
        <f t="shared" si="2"/>
        <v/>
      </c>
    </row>
    <row r="25" spans="1:22" ht="15" customHeight="1" x14ac:dyDescent="0.25">
      <c r="A25" s="48">
        <v>42661</v>
      </c>
      <c r="B25" s="4">
        <v>24</v>
      </c>
      <c r="C25" s="74" t="str">
        <f t="shared" si="0"/>
        <v>102016</v>
      </c>
      <c r="D25" s="44" t="s">
        <v>657</v>
      </c>
      <c r="E25" s="43" t="str">
        <f>IF(MID(D25,1,1)="C",+VLOOKUP(D25,'BASE DE DATOS LEGALES'!C:E,3,FALSE),IF(MID(D25,1,1)="G",VLOOKUP(D25,'BASE DE DATOS LEGALES GASECO'!C:D,2,FALSE),IF(MID(D25,1,4)="ARRG",+VLOOKUP(D25,'BASE DE DATOS LEGALES ARRG'!C:F,2,FALSE)," ")))</f>
        <v>ITZEA IMPRESIONES S.A. DE C.V.</v>
      </c>
      <c r="F25" s="7" t="s">
        <v>82</v>
      </c>
      <c r="G25" s="7">
        <v>3</v>
      </c>
      <c r="H25" s="44" t="s">
        <v>225</v>
      </c>
      <c r="I25" s="4" t="str">
        <f t="shared" si="1"/>
        <v>FAC-3 C2</v>
      </c>
      <c r="J25" s="55">
        <v>35000</v>
      </c>
      <c r="K25" s="6">
        <v>3</v>
      </c>
      <c r="L25" s="13">
        <v>3.4027500000000002E-2</v>
      </c>
      <c r="M25" s="9">
        <v>42740</v>
      </c>
      <c r="N25" s="8">
        <v>0</v>
      </c>
      <c r="O25" s="8">
        <v>0</v>
      </c>
      <c r="P25" s="10" t="s">
        <v>211</v>
      </c>
      <c r="Q25" s="89"/>
      <c r="R25" s="89"/>
      <c r="S25" s="10"/>
      <c r="T25" s="32"/>
      <c r="V25" t="str">
        <f t="shared" si="2"/>
        <v/>
      </c>
    </row>
    <row r="26" spans="1:22" ht="15" customHeight="1" x14ac:dyDescent="0.25">
      <c r="A26" s="48">
        <v>42670</v>
      </c>
      <c r="B26" s="74">
        <v>25</v>
      </c>
      <c r="C26" s="74" t="str">
        <f t="shared" si="0"/>
        <v>102016</v>
      </c>
      <c r="D26" s="44" t="s">
        <v>644</v>
      </c>
      <c r="E26" s="43" t="str">
        <f>IF(MID(D26,1,1)="C",+VLOOKUP(D26,'BASE DE DATOS LEGALES'!C:E,3,FALSE),IF(MID(D26,1,1)="G",VLOOKUP(D26,'BASE DE DATOS LEGALES GASECO'!C:D,2,FALSE),IF(MID(D26,1,4)="ARRG",+VLOOKUP(D26,'BASE DE DATOS LEGALES ARRG'!C:F,2,FALSE)," ")))</f>
        <v>SUNSCOPE MX S.A. DE C.V.</v>
      </c>
      <c r="F26" s="7" t="s">
        <v>82</v>
      </c>
      <c r="G26" s="7">
        <v>1</v>
      </c>
      <c r="H26" s="44" t="s">
        <v>198</v>
      </c>
      <c r="I26" s="4" t="str">
        <f t="shared" si="1"/>
        <v>FAC-1 B5</v>
      </c>
      <c r="J26" s="55">
        <v>850000</v>
      </c>
      <c r="N26" s="8">
        <v>0</v>
      </c>
      <c r="O26" s="8">
        <v>0</v>
      </c>
      <c r="P26" s="10" t="s">
        <v>212</v>
      </c>
      <c r="Q26" s="89"/>
      <c r="R26" s="89"/>
      <c r="S26" s="10"/>
      <c r="T26" s="32"/>
      <c r="V26" t="str">
        <f t="shared" si="2"/>
        <v/>
      </c>
    </row>
    <row r="27" spans="1:22" ht="15" customHeight="1" x14ac:dyDescent="0.25">
      <c r="A27" s="48">
        <v>42671</v>
      </c>
      <c r="B27" s="4">
        <v>26</v>
      </c>
      <c r="C27" s="74" t="str">
        <f t="shared" si="0"/>
        <v>102016</v>
      </c>
      <c r="D27" s="44" t="s">
        <v>657</v>
      </c>
      <c r="E27" s="43" t="str">
        <f>IF(MID(D27,1,1)="C",+VLOOKUP(D27,'BASE DE DATOS LEGALES'!C:E,3,FALSE),IF(MID(D27,1,1)="G",VLOOKUP(D27,'BASE DE DATOS LEGALES GASECO'!C:D,2,FALSE),IF(MID(D27,1,4)="ARRG",+VLOOKUP(D27,'BASE DE DATOS LEGALES ARRG'!C:F,2,FALSE)," ")))</f>
        <v>ITZEA IMPRESIONES S.A. DE C.V.</v>
      </c>
      <c r="F27" s="7" t="s">
        <v>82</v>
      </c>
      <c r="G27" s="7">
        <v>3</v>
      </c>
      <c r="H27" s="44" t="s">
        <v>194</v>
      </c>
      <c r="I27" s="4" t="str">
        <f t="shared" si="1"/>
        <v>FAC-3 B1</v>
      </c>
      <c r="J27" s="55">
        <v>30000</v>
      </c>
      <c r="K27" s="6">
        <v>3</v>
      </c>
      <c r="L27" s="13">
        <v>3.2768600000000002E-2</v>
      </c>
      <c r="M27" s="9">
        <v>42763</v>
      </c>
      <c r="N27" s="8">
        <v>0</v>
      </c>
      <c r="O27" s="8">
        <v>0</v>
      </c>
      <c r="P27" s="10" t="s">
        <v>211</v>
      </c>
      <c r="Q27" s="89"/>
      <c r="R27" s="89"/>
      <c r="S27" s="10"/>
      <c r="T27" s="32"/>
      <c r="V27" t="str">
        <f t="shared" si="2"/>
        <v/>
      </c>
    </row>
    <row r="28" spans="1:22" ht="15" customHeight="1" x14ac:dyDescent="0.25">
      <c r="A28" s="48">
        <v>42674</v>
      </c>
      <c r="B28" s="74">
        <v>27</v>
      </c>
      <c r="C28" s="74" t="str">
        <f t="shared" si="0"/>
        <v>102016</v>
      </c>
      <c r="D28" s="44" t="s">
        <v>647</v>
      </c>
      <c r="E28" s="43" t="str">
        <f>IF(MID(D28,1,1)="C",+VLOOKUP(D28,'BASE DE DATOS LEGALES'!C:E,3,FALSE),IF(MID(D28,1,1)="G",VLOOKUP(D28,'BASE DE DATOS LEGALES GASECO'!C:D,2,FALSE),IF(MID(D28,1,4)="ARRG",+VLOOKUP(D28,'BASE DE DATOS LEGALES ARRG'!C:F,2,FALSE)," ")))</f>
        <v>PHI AUDIOVISUAL S.A.P.I. DE C.V.</v>
      </c>
      <c r="F28" s="7" t="s">
        <v>82</v>
      </c>
      <c r="G28" s="7">
        <v>2</v>
      </c>
      <c r="H28" s="44" t="s">
        <v>196</v>
      </c>
      <c r="I28" s="4" t="str">
        <f t="shared" si="1"/>
        <v>FAC-2 B3</v>
      </c>
      <c r="J28" s="55">
        <v>200000</v>
      </c>
      <c r="N28" s="8">
        <v>0</v>
      </c>
      <c r="O28" s="8">
        <v>0</v>
      </c>
      <c r="P28" s="10" t="s">
        <v>212</v>
      </c>
      <c r="Q28" s="89"/>
      <c r="R28" s="89"/>
      <c r="S28" s="10"/>
      <c r="T28" s="32"/>
      <c r="V28" t="str">
        <f t="shared" si="2"/>
        <v/>
      </c>
    </row>
    <row r="29" spans="1:22" ht="15" customHeight="1" x14ac:dyDescent="0.25">
      <c r="A29" s="48">
        <v>42675</v>
      </c>
      <c r="B29" s="4">
        <v>28</v>
      </c>
      <c r="C29" s="74" t="str">
        <f t="shared" si="0"/>
        <v>112016</v>
      </c>
      <c r="D29" s="44" t="s">
        <v>658</v>
      </c>
      <c r="E29" s="43" t="str">
        <f>IF(MID(D29,1,1)="C",+VLOOKUP(D29,'BASE DE DATOS LEGALES'!C:E,3,FALSE),IF(MID(D29,1,1)="G",VLOOKUP(D29,'BASE DE DATOS LEGALES GASECO'!C:D,2,FALSE),IF(MID(D29,1,4)="ARRG",+VLOOKUP(D29,'BASE DE DATOS LEGALES ARRG'!C:F,2,FALSE)," ")))</f>
        <v>INGENIO CG S.A. DE C.V.</v>
      </c>
      <c r="F29" s="7" t="s">
        <v>56</v>
      </c>
      <c r="G29" s="7">
        <v>16</v>
      </c>
      <c r="I29" s="4" t="str">
        <f t="shared" si="1"/>
        <v xml:space="preserve">CS-16 </v>
      </c>
      <c r="J29" s="55">
        <v>100000</v>
      </c>
      <c r="N29" s="8">
        <v>0</v>
      </c>
      <c r="O29" s="8">
        <v>0</v>
      </c>
      <c r="P29" s="10" t="s">
        <v>212</v>
      </c>
      <c r="Q29" s="89"/>
      <c r="R29" s="89"/>
      <c r="S29" s="10"/>
      <c r="T29" s="32" t="s">
        <v>527</v>
      </c>
      <c r="V29" t="str">
        <f t="shared" si="2"/>
        <v/>
      </c>
    </row>
    <row r="30" spans="1:22" ht="15" customHeight="1" x14ac:dyDescent="0.25">
      <c r="A30" s="48">
        <v>42679</v>
      </c>
      <c r="B30" s="74">
        <v>29</v>
      </c>
      <c r="C30" s="74" t="str">
        <f t="shared" si="0"/>
        <v>112016</v>
      </c>
      <c r="D30" s="44" t="s">
        <v>660</v>
      </c>
      <c r="E30" s="43" t="str">
        <f>IF(MID(D30,1,1)="C",+VLOOKUP(D30,'BASE DE DATOS LEGALES'!C:E,3,FALSE),IF(MID(D30,1,1)="G",VLOOKUP(D30,'BASE DE DATOS LEGALES GASECO'!C:D,2,FALSE),IF(MID(D30,1,4)="ARRG",+VLOOKUP(D30,'BASE DE DATOS LEGALES ARRG'!C:F,2,FALSE)," ")))</f>
        <v>PABLO ENRIQUE SALCEDO CAMARGO</v>
      </c>
      <c r="F30" s="7" t="s">
        <v>56</v>
      </c>
      <c r="G30" s="7">
        <v>17</v>
      </c>
      <c r="I30" s="4" t="str">
        <f t="shared" si="1"/>
        <v xml:space="preserve">CS-17 </v>
      </c>
      <c r="J30" s="55">
        <v>15000</v>
      </c>
      <c r="N30" s="8">
        <v>0</v>
      </c>
      <c r="O30" s="8">
        <v>0</v>
      </c>
      <c r="P30" s="10" t="s">
        <v>211</v>
      </c>
      <c r="Q30" s="89"/>
      <c r="R30" s="89"/>
      <c r="S30" s="10"/>
      <c r="T30" s="32" t="s">
        <v>527</v>
      </c>
    </row>
    <row r="31" spans="1:22" ht="15" customHeight="1" x14ac:dyDescent="0.25">
      <c r="A31" s="48">
        <v>42681</v>
      </c>
      <c r="B31" s="4">
        <v>30</v>
      </c>
      <c r="C31" s="74" t="str">
        <f t="shared" si="0"/>
        <v>112016</v>
      </c>
      <c r="D31" s="44" t="s">
        <v>659</v>
      </c>
      <c r="E31" s="43" t="str">
        <f>IF(MID(D31,1,1)="C",+VLOOKUP(D31,'BASE DE DATOS LEGALES'!C:E,3,FALSE),IF(MID(D31,1,1)="G",VLOOKUP(D31,'BASE DE DATOS LEGALES GASECO'!C:D,2,FALSE),IF(MID(D31,1,4)="ARRG",+VLOOKUP(D31,'BASE DE DATOS LEGALES ARRG'!C:F,2,FALSE)," ")))</f>
        <v>IVAN ALFREDO MOLINA HUERTA</v>
      </c>
      <c r="F31" s="7" t="s">
        <v>56</v>
      </c>
      <c r="G31" s="7">
        <v>18</v>
      </c>
      <c r="I31" s="4" t="str">
        <f t="shared" si="1"/>
        <v xml:space="preserve">CS-18 </v>
      </c>
      <c r="J31" s="55">
        <v>10000</v>
      </c>
      <c r="N31" s="8">
        <v>0</v>
      </c>
      <c r="O31" s="8">
        <v>0</v>
      </c>
      <c r="P31" s="10" t="s">
        <v>212</v>
      </c>
      <c r="Q31" s="89"/>
      <c r="R31" s="89"/>
      <c r="S31" s="10"/>
      <c r="T31" s="32" t="s">
        <v>526</v>
      </c>
      <c r="V31" t="str">
        <f>+IF(O31&gt;0,J31/N31,"")</f>
        <v/>
      </c>
    </row>
    <row r="32" spans="1:22" ht="15" customHeight="1" x14ac:dyDescent="0.25">
      <c r="A32" s="48">
        <v>42682</v>
      </c>
      <c r="B32" s="74">
        <v>31</v>
      </c>
      <c r="C32" s="74" t="str">
        <f t="shared" si="0"/>
        <v>112016</v>
      </c>
      <c r="D32" s="44" t="s">
        <v>661</v>
      </c>
      <c r="E32" s="43" t="str">
        <f>IF(MID(D32,1,1)="C",+VLOOKUP(D32,'BASE DE DATOS LEGALES'!C:E,3,FALSE),IF(MID(D32,1,1)="G",VLOOKUP(D32,'BASE DE DATOS LEGALES GASECO'!C:D,2,FALSE),IF(MID(D32,1,4)="ARRG",+VLOOKUP(D32,'BASE DE DATOS LEGALES ARRG'!C:F,2,FALSE)," ")))</f>
        <v>MARIA LUISA BAUTISTA REYES</v>
      </c>
      <c r="F32" s="7" t="s">
        <v>56</v>
      </c>
      <c r="G32" s="7">
        <v>19</v>
      </c>
      <c r="I32" s="4" t="str">
        <f t="shared" si="1"/>
        <v xml:space="preserve">CS-19 </v>
      </c>
      <c r="J32" s="55">
        <v>140000</v>
      </c>
      <c r="K32" s="6">
        <v>11</v>
      </c>
      <c r="N32" s="8">
        <v>0</v>
      </c>
      <c r="O32" s="8">
        <v>0</v>
      </c>
      <c r="P32" s="10" t="s">
        <v>210</v>
      </c>
      <c r="Q32" s="89"/>
      <c r="R32" s="89"/>
      <c r="S32" s="10"/>
      <c r="T32" s="32"/>
      <c r="V32" t="str">
        <f>+IF(O32&gt;0,J32/N32,"")</f>
        <v/>
      </c>
    </row>
    <row r="33" spans="1:22" ht="15" customHeight="1" x14ac:dyDescent="0.25">
      <c r="A33" s="48">
        <v>42682</v>
      </c>
      <c r="B33" s="4">
        <v>32</v>
      </c>
      <c r="C33" s="74" t="str">
        <f t="shared" si="0"/>
        <v>112016</v>
      </c>
      <c r="D33" s="44" t="s">
        <v>662</v>
      </c>
      <c r="E33" s="43" t="str">
        <f>IF(MID(D33,1,1)="C",+VLOOKUP(D33,'BASE DE DATOS LEGALES'!C:E,3,FALSE),IF(MID(D33,1,1)="G",VLOOKUP(D33,'BASE DE DATOS LEGALES GASECO'!C:D,2,FALSE),IF(MID(D33,1,4)="ARRG",+VLOOKUP(D33,'BASE DE DATOS LEGALES ARRG'!C:F,2,FALSE)," ")))</f>
        <v>COMERCIALIZADORA GARSERV S.A. DE C.V.</v>
      </c>
      <c r="F33" s="7" t="s">
        <v>83</v>
      </c>
      <c r="G33" s="7">
        <v>1</v>
      </c>
      <c r="I33" s="4" t="str">
        <f t="shared" si="1"/>
        <v xml:space="preserve">ARR-1 </v>
      </c>
      <c r="J33" s="11">
        <f>+N33-O33</f>
        <v>44080</v>
      </c>
      <c r="K33" s="6">
        <v>18</v>
      </c>
      <c r="N33" s="8">
        <v>143260</v>
      </c>
      <c r="O33" s="8">
        <v>99180</v>
      </c>
      <c r="P33" s="10" t="s">
        <v>210</v>
      </c>
      <c r="Q33" s="89"/>
      <c r="R33" s="89"/>
      <c r="S33" s="10"/>
      <c r="T33" s="32" t="s">
        <v>527</v>
      </c>
      <c r="V33">
        <f>+IF(O33&gt;0,J33/N33,"")</f>
        <v>0.30769230769230771</v>
      </c>
    </row>
    <row r="34" spans="1:22" ht="15" customHeight="1" x14ac:dyDescent="0.25">
      <c r="A34" s="48">
        <v>42684</v>
      </c>
      <c r="B34" s="74">
        <v>33</v>
      </c>
      <c r="C34" s="74" t="str">
        <f t="shared" si="0"/>
        <v>112016</v>
      </c>
      <c r="D34" s="44" t="s">
        <v>666</v>
      </c>
      <c r="E34" s="43" t="str">
        <f>IF(MID(D34,1,1)="C",+VLOOKUP(D34,'BASE DE DATOS LEGALES'!C:E,3,FALSE),IF(MID(D34,1,1)="G",VLOOKUP(D34,'BASE DE DATOS LEGALES GASECO'!C:D,2,FALSE),IF(MID(D34,1,4)="ARRG",+VLOOKUP(D34,'BASE DE DATOS LEGALES ARRG'!C:F,2,FALSE)," ")))</f>
        <v>MARIA DEL PILAR QUINTERO PERALTA</v>
      </c>
      <c r="F34" s="7" t="s">
        <v>56</v>
      </c>
      <c r="G34" s="7">
        <v>20</v>
      </c>
      <c r="I34" s="4" t="str">
        <f t="shared" ref="I34:I65" si="3">+CONCATENATE(F34,"-",G34," ",H34)</f>
        <v xml:space="preserve">CS-20 </v>
      </c>
      <c r="J34" s="55">
        <v>25000</v>
      </c>
      <c r="N34" s="8" t="str">
        <f t="shared" ref="N34:N54" si="4">+IF(F34="ARR","Llénalo puñetas","N/A")</f>
        <v>N/A</v>
      </c>
      <c r="O34" s="8">
        <v>0</v>
      </c>
      <c r="P34" s="10" t="s">
        <v>212</v>
      </c>
      <c r="Q34" s="89"/>
      <c r="R34" s="89"/>
      <c r="S34" s="10"/>
      <c r="T34" s="32"/>
      <c r="V34" t="str">
        <f>+IF(O34&gt;0,J34/N34,"")</f>
        <v/>
      </c>
    </row>
    <row r="35" spans="1:22" ht="15" customHeight="1" x14ac:dyDescent="0.25">
      <c r="A35" s="48">
        <v>42690</v>
      </c>
      <c r="B35" s="4">
        <v>34</v>
      </c>
      <c r="C35" s="74" t="str">
        <f t="shared" si="0"/>
        <v>112016</v>
      </c>
      <c r="D35" s="44" t="s">
        <v>664</v>
      </c>
      <c r="E35" s="43" t="str">
        <f>IF(MID(D35,1,1)="C",+VLOOKUP(D35,'BASE DE DATOS LEGALES'!C:E,3,FALSE),IF(MID(D35,1,1)="G",VLOOKUP(D35,'BASE DE DATOS LEGALES GASECO'!C:D,2,FALSE),IF(MID(D35,1,4)="ARRG",+VLOOKUP(D35,'BASE DE DATOS LEGALES ARRG'!C:F,2,FALSE)," ")))</f>
        <v>JUAN ANGEL SUAREZ GARCIA</v>
      </c>
      <c r="F35" s="7" t="s">
        <v>56</v>
      </c>
      <c r="G35" s="7">
        <v>21</v>
      </c>
      <c r="I35" s="4" t="str">
        <f t="shared" si="3"/>
        <v xml:space="preserve">CS-21 </v>
      </c>
      <c r="J35" s="55">
        <v>70000</v>
      </c>
      <c r="K35" s="6">
        <v>12</v>
      </c>
      <c r="N35" s="8" t="str">
        <f t="shared" si="4"/>
        <v>N/A</v>
      </c>
      <c r="O35" s="8">
        <v>0</v>
      </c>
      <c r="P35" s="10" t="s">
        <v>210</v>
      </c>
      <c r="Q35" s="89"/>
      <c r="R35" s="89"/>
      <c r="S35" s="10"/>
      <c r="T35" s="32"/>
    </row>
    <row r="36" spans="1:22" ht="15" customHeight="1" x14ac:dyDescent="0.25">
      <c r="A36" s="48">
        <v>42690</v>
      </c>
      <c r="B36" s="74">
        <v>35</v>
      </c>
      <c r="C36" s="74" t="str">
        <f t="shared" si="0"/>
        <v>112016</v>
      </c>
      <c r="D36" s="44" t="s">
        <v>644</v>
      </c>
      <c r="E36" s="43" t="str">
        <f>IF(MID(D36,1,1)="C",+VLOOKUP(D36,'BASE DE DATOS LEGALES'!C:E,3,FALSE),IF(MID(D36,1,1)="G",VLOOKUP(D36,'BASE DE DATOS LEGALES GASECO'!C:D,2,FALSE),IF(MID(D36,1,4)="ARRG",+VLOOKUP(D36,'BASE DE DATOS LEGALES ARRG'!C:F,2,FALSE)," ")))</f>
        <v>SUNSCOPE MX S.A. DE C.V.</v>
      </c>
      <c r="F36" s="7" t="s">
        <v>82</v>
      </c>
      <c r="G36" s="7">
        <v>1</v>
      </c>
      <c r="H36" s="44" t="s">
        <v>202</v>
      </c>
      <c r="I36" s="4" t="str">
        <f t="shared" si="3"/>
        <v>FAC-1 B6</v>
      </c>
      <c r="J36" s="55">
        <v>300000</v>
      </c>
      <c r="N36" s="8" t="str">
        <f t="shared" si="4"/>
        <v>N/A</v>
      </c>
      <c r="O36" s="8">
        <v>0</v>
      </c>
      <c r="P36" s="10" t="s">
        <v>212</v>
      </c>
      <c r="Q36" s="89"/>
      <c r="R36" s="89"/>
      <c r="S36" s="10"/>
      <c r="T36" s="32" t="s">
        <v>526</v>
      </c>
      <c r="V36" t="str">
        <f t="shared" ref="V36:V67" si="5">+IF(O36&gt;0,J36/N36,"")</f>
        <v/>
      </c>
    </row>
    <row r="37" spans="1:22" ht="15" customHeight="1" x14ac:dyDescent="0.25">
      <c r="A37" s="48">
        <v>42691</v>
      </c>
      <c r="B37" s="4">
        <v>36</v>
      </c>
      <c r="C37" s="74" t="str">
        <f t="shared" si="0"/>
        <v>112016</v>
      </c>
      <c r="D37" s="44" t="s">
        <v>663</v>
      </c>
      <c r="E37" s="43" t="str">
        <f>IF(MID(D37,1,1)="C",+VLOOKUP(D37,'BASE DE DATOS LEGALES'!C:E,3,FALSE),IF(MID(D37,1,1)="G",VLOOKUP(D37,'BASE DE DATOS LEGALES GASECO'!C:D,2,FALSE),IF(MID(D37,1,4)="ARRG",+VLOOKUP(D37,'BASE DE DATOS LEGALES ARRG'!C:F,2,FALSE)," ")))</f>
        <v>CARLOS ESTEBAN NORIEGA HERNANDEZ</v>
      </c>
      <c r="F37" s="7" t="s">
        <v>82</v>
      </c>
      <c r="G37" s="7">
        <v>4</v>
      </c>
      <c r="H37" s="44" t="s">
        <v>194</v>
      </c>
      <c r="I37" s="4" t="str">
        <f t="shared" si="3"/>
        <v>FAC-4 B1</v>
      </c>
      <c r="J37" s="55">
        <v>1699.76</v>
      </c>
      <c r="L37" s="33"/>
      <c r="N37" s="8" t="str">
        <f t="shared" si="4"/>
        <v>N/A</v>
      </c>
      <c r="O37" s="8">
        <v>0</v>
      </c>
      <c r="P37" s="6" t="s">
        <v>212</v>
      </c>
      <c r="S37" s="6"/>
      <c r="T37" s="32"/>
      <c r="V37" t="str">
        <f t="shared" si="5"/>
        <v/>
      </c>
    </row>
    <row r="38" spans="1:22" ht="15" customHeight="1" x14ac:dyDescent="0.25">
      <c r="A38" s="48">
        <v>42691</v>
      </c>
      <c r="B38" s="74">
        <v>37</v>
      </c>
      <c r="C38" s="74" t="str">
        <f t="shared" si="0"/>
        <v>112016</v>
      </c>
      <c r="D38" s="44" t="s">
        <v>663</v>
      </c>
      <c r="E38" s="43" t="str">
        <f>IF(MID(D38,1,1)="C",+VLOOKUP(D38,'BASE DE DATOS LEGALES'!C:E,3,FALSE),IF(MID(D38,1,1)="G",VLOOKUP(D38,'BASE DE DATOS LEGALES GASECO'!C:D,2,FALSE),IF(MID(D38,1,4)="ARRG",+VLOOKUP(D38,'BASE DE DATOS LEGALES ARRG'!C:F,2,FALSE)," ")))</f>
        <v>CARLOS ESTEBAN NORIEGA HERNANDEZ</v>
      </c>
      <c r="F38" s="7" t="s">
        <v>82</v>
      </c>
      <c r="G38" s="7">
        <v>4</v>
      </c>
      <c r="H38" s="44" t="s">
        <v>195</v>
      </c>
      <c r="I38" s="4" t="str">
        <f t="shared" si="3"/>
        <v>FAC-4 B2</v>
      </c>
      <c r="J38" s="55">
        <v>7834.35</v>
      </c>
      <c r="N38" s="8" t="str">
        <f t="shared" si="4"/>
        <v>N/A</v>
      </c>
      <c r="O38" s="8">
        <v>0</v>
      </c>
      <c r="P38" s="6" t="s">
        <v>212</v>
      </c>
      <c r="S38" s="6"/>
      <c r="T38" s="32"/>
      <c r="V38" t="str">
        <f t="shared" si="5"/>
        <v/>
      </c>
    </row>
    <row r="39" spans="1:22" ht="15" customHeight="1" x14ac:dyDescent="0.25">
      <c r="A39" s="48">
        <v>42691</v>
      </c>
      <c r="B39" s="4">
        <v>38</v>
      </c>
      <c r="C39" s="74" t="str">
        <f t="shared" si="0"/>
        <v>112016</v>
      </c>
      <c r="D39" s="44" t="s">
        <v>663</v>
      </c>
      <c r="E39" s="43" t="str">
        <f>IF(MID(D39,1,1)="C",+VLOOKUP(D39,'BASE DE DATOS LEGALES'!C:E,3,FALSE),IF(MID(D39,1,1)="G",VLOOKUP(D39,'BASE DE DATOS LEGALES GASECO'!C:D,2,FALSE),IF(MID(D39,1,4)="ARRG",+VLOOKUP(D39,'BASE DE DATOS LEGALES ARRG'!C:F,2,FALSE)," ")))</f>
        <v>CARLOS ESTEBAN NORIEGA HERNANDEZ</v>
      </c>
      <c r="F39" s="7" t="s">
        <v>82</v>
      </c>
      <c r="G39" s="7">
        <v>4</v>
      </c>
      <c r="H39" s="44" t="s">
        <v>196</v>
      </c>
      <c r="I39" s="4" t="str">
        <f t="shared" si="3"/>
        <v>FAC-4 B3</v>
      </c>
      <c r="J39" s="55">
        <v>774.83</v>
      </c>
      <c r="N39" s="8" t="str">
        <f t="shared" si="4"/>
        <v>N/A</v>
      </c>
      <c r="O39" s="8">
        <v>0</v>
      </c>
      <c r="P39" s="6" t="s">
        <v>212</v>
      </c>
      <c r="S39" s="6"/>
      <c r="T39" s="32"/>
      <c r="V39" t="str">
        <f t="shared" si="5"/>
        <v/>
      </c>
    </row>
    <row r="40" spans="1:22" ht="15" customHeight="1" x14ac:dyDescent="0.25">
      <c r="A40" s="48">
        <v>42691</v>
      </c>
      <c r="B40" s="74">
        <v>39</v>
      </c>
      <c r="C40" s="74" t="str">
        <f t="shared" si="0"/>
        <v>112016</v>
      </c>
      <c r="D40" s="44" t="s">
        <v>663</v>
      </c>
      <c r="E40" s="43" t="str">
        <f>IF(MID(D40,1,1)="C",+VLOOKUP(D40,'BASE DE DATOS LEGALES'!C:E,3,FALSE),IF(MID(D40,1,1)="G",VLOOKUP(D40,'BASE DE DATOS LEGALES GASECO'!C:D,2,FALSE),IF(MID(D40,1,4)="ARRG",+VLOOKUP(D40,'BASE DE DATOS LEGALES ARRG'!C:F,2,FALSE)," ")))</f>
        <v>CARLOS ESTEBAN NORIEGA HERNANDEZ</v>
      </c>
      <c r="F40" s="7" t="s">
        <v>82</v>
      </c>
      <c r="G40" s="7">
        <v>4</v>
      </c>
      <c r="H40" s="44" t="s">
        <v>197</v>
      </c>
      <c r="I40" s="4" t="str">
        <f t="shared" si="3"/>
        <v>FAC-4 B4</v>
      </c>
      <c r="J40" s="55">
        <v>1075.8499999999999</v>
      </c>
      <c r="N40" s="8" t="str">
        <f t="shared" si="4"/>
        <v>N/A</v>
      </c>
      <c r="O40" s="8">
        <v>0</v>
      </c>
      <c r="P40" s="6" t="s">
        <v>212</v>
      </c>
      <c r="S40" s="6"/>
      <c r="T40" s="32"/>
      <c r="V40" t="str">
        <f t="shared" si="5"/>
        <v/>
      </c>
    </row>
    <row r="41" spans="1:22" ht="15" customHeight="1" x14ac:dyDescent="0.25">
      <c r="A41" s="48">
        <v>42691</v>
      </c>
      <c r="B41" s="4">
        <v>40</v>
      </c>
      <c r="C41" s="74" t="str">
        <f t="shared" si="0"/>
        <v>112016</v>
      </c>
      <c r="D41" s="44" t="s">
        <v>663</v>
      </c>
      <c r="E41" s="43" t="str">
        <f>IF(MID(D41,1,1)="C",+VLOOKUP(D41,'BASE DE DATOS LEGALES'!C:E,3,FALSE),IF(MID(D41,1,1)="G",VLOOKUP(D41,'BASE DE DATOS LEGALES GASECO'!C:D,2,FALSE),IF(MID(D41,1,4)="ARRG",+VLOOKUP(D41,'BASE DE DATOS LEGALES ARRG'!C:F,2,FALSE)," ")))</f>
        <v>CARLOS ESTEBAN NORIEGA HERNANDEZ</v>
      </c>
      <c r="F41" s="7" t="s">
        <v>82</v>
      </c>
      <c r="G41" s="7">
        <v>4</v>
      </c>
      <c r="H41" s="44" t="s">
        <v>198</v>
      </c>
      <c r="I41" s="4" t="str">
        <f t="shared" si="3"/>
        <v>FAC-4 B5</v>
      </c>
      <c r="J41" s="55">
        <v>2322.0396160000005</v>
      </c>
      <c r="N41" s="8" t="str">
        <f t="shared" si="4"/>
        <v>N/A</v>
      </c>
      <c r="O41" s="8">
        <v>0</v>
      </c>
      <c r="P41" s="6" t="s">
        <v>212</v>
      </c>
      <c r="S41" s="6"/>
      <c r="T41" s="32"/>
      <c r="V41" t="str">
        <f t="shared" si="5"/>
        <v/>
      </c>
    </row>
    <row r="42" spans="1:22" ht="15" customHeight="1" x14ac:dyDescent="0.25">
      <c r="A42" s="48">
        <v>42691</v>
      </c>
      <c r="B42" s="74">
        <v>41</v>
      </c>
      <c r="C42" s="74" t="str">
        <f t="shared" si="0"/>
        <v>112016</v>
      </c>
      <c r="D42" s="44" t="s">
        <v>663</v>
      </c>
      <c r="E42" s="43" t="str">
        <f>IF(MID(D42,1,1)="C",+VLOOKUP(D42,'BASE DE DATOS LEGALES'!C:E,3,FALSE),IF(MID(D42,1,1)="G",VLOOKUP(D42,'BASE DE DATOS LEGALES GASECO'!C:D,2,FALSE),IF(MID(D42,1,4)="ARRG",+VLOOKUP(D42,'BASE DE DATOS LEGALES ARRG'!C:F,2,FALSE)," ")))</f>
        <v>CARLOS ESTEBAN NORIEGA HERNANDEZ</v>
      </c>
      <c r="F42" s="7" t="s">
        <v>82</v>
      </c>
      <c r="G42" s="7">
        <v>4</v>
      </c>
      <c r="H42" s="44" t="s">
        <v>202</v>
      </c>
      <c r="I42" s="4" t="str">
        <f t="shared" si="3"/>
        <v>FAC-4 B6</v>
      </c>
      <c r="J42" s="55">
        <v>1075.8545279999998</v>
      </c>
      <c r="N42" s="8" t="str">
        <f t="shared" si="4"/>
        <v>N/A</v>
      </c>
      <c r="O42" s="8">
        <v>0</v>
      </c>
      <c r="P42" s="6" t="s">
        <v>212</v>
      </c>
      <c r="S42" s="6"/>
      <c r="T42" s="32"/>
      <c r="V42" t="str">
        <f t="shared" si="5"/>
        <v/>
      </c>
    </row>
    <row r="43" spans="1:22" ht="15" customHeight="1" x14ac:dyDescent="0.25">
      <c r="A43" s="48">
        <v>42691</v>
      </c>
      <c r="B43" s="4">
        <v>42</v>
      </c>
      <c r="C43" s="74" t="str">
        <f t="shared" si="0"/>
        <v>112016</v>
      </c>
      <c r="D43" s="44" t="s">
        <v>663</v>
      </c>
      <c r="E43" s="43" t="str">
        <f>IF(MID(D43,1,1)="C",+VLOOKUP(D43,'BASE DE DATOS LEGALES'!C:E,3,FALSE),IF(MID(D43,1,1)="G",VLOOKUP(D43,'BASE DE DATOS LEGALES GASECO'!C:D,2,FALSE),IF(MID(D43,1,4)="ARRG",+VLOOKUP(D43,'BASE DE DATOS LEGALES ARRG'!C:F,2,FALSE)," ")))</f>
        <v>CARLOS ESTEBAN NORIEGA HERNANDEZ</v>
      </c>
      <c r="F43" s="7" t="s">
        <v>82</v>
      </c>
      <c r="G43" s="7">
        <v>4</v>
      </c>
      <c r="H43" s="44" t="s">
        <v>203</v>
      </c>
      <c r="I43" s="4" t="str">
        <f t="shared" si="3"/>
        <v>FAC-4 B7</v>
      </c>
      <c r="J43" s="55">
        <v>1889.9148432</v>
      </c>
      <c r="N43" s="8" t="str">
        <f t="shared" si="4"/>
        <v>N/A</v>
      </c>
      <c r="O43" s="8">
        <v>0</v>
      </c>
      <c r="P43" s="6" t="s">
        <v>212</v>
      </c>
      <c r="S43" s="6"/>
      <c r="T43" s="32"/>
      <c r="V43" t="str">
        <f t="shared" si="5"/>
        <v/>
      </c>
    </row>
    <row r="44" spans="1:22" ht="15" customHeight="1" x14ac:dyDescent="0.25">
      <c r="A44" s="48">
        <v>42691</v>
      </c>
      <c r="B44" s="74">
        <v>43</v>
      </c>
      <c r="C44" s="74" t="str">
        <f t="shared" si="0"/>
        <v>112016</v>
      </c>
      <c r="D44" s="44" t="s">
        <v>663</v>
      </c>
      <c r="E44" s="43" t="str">
        <f>IF(MID(D44,1,1)="C",+VLOOKUP(D44,'BASE DE DATOS LEGALES'!C:E,3,FALSE),IF(MID(D44,1,1)="G",VLOOKUP(D44,'BASE DE DATOS LEGALES GASECO'!C:D,2,FALSE),IF(MID(D44,1,4)="ARRG",+VLOOKUP(D44,'BASE DE DATOS LEGALES ARRG'!C:F,2,FALSE)," ")))</f>
        <v>CARLOS ESTEBAN NORIEGA HERNANDEZ</v>
      </c>
      <c r="F44" s="7" t="s">
        <v>82</v>
      </c>
      <c r="G44" s="7">
        <v>4</v>
      </c>
      <c r="H44" s="44" t="s">
        <v>204</v>
      </c>
      <c r="I44" s="4" t="str">
        <f t="shared" si="3"/>
        <v>FAC-4 B8</v>
      </c>
      <c r="J44" s="55">
        <v>5923.7730984</v>
      </c>
      <c r="N44" s="8" t="str">
        <f t="shared" si="4"/>
        <v>N/A</v>
      </c>
      <c r="O44" s="8">
        <v>0</v>
      </c>
      <c r="P44" s="6" t="s">
        <v>212</v>
      </c>
      <c r="S44" s="6"/>
      <c r="T44" s="32"/>
      <c r="V44" t="str">
        <f t="shared" si="5"/>
        <v/>
      </c>
    </row>
    <row r="45" spans="1:22" ht="15" customHeight="1" x14ac:dyDescent="0.25">
      <c r="A45" s="48">
        <v>42691</v>
      </c>
      <c r="B45" s="4">
        <v>44</v>
      </c>
      <c r="C45" s="74" t="str">
        <f t="shared" si="0"/>
        <v>112016</v>
      </c>
      <c r="D45" s="44" t="s">
        <v>663</v>
      </c>
      <c r="E45" s="43" t="str">
        <f>IF(MID(D45,1,1)="C",+VLOOKUP(D45,'BASE DE DATOS LEGALES'!C:E,3,FALSE),IF(MID(D45,1,1)="G",VLOOKUP(D45,'BASE DE DATOS LEGALES GASECO'!C:D,2,FALSE),IF(MID(D45,1,4)="ARRG",+VLOOKUP(D45,'BASE DE DATOS LEGALES ARRG'!C:F,2,FALSE)," ")))</f>
        <v>CARLOS ESTEBAN NORIEGA HERNANDEZ</v>
      </c>
      <c r="F45" s="7" t="s">
        <v>82</v>
      </c>
      <c r="G45" s="7">
        <v>4</v>
      </c>
      <c r="H45" s="44" t="s">
        <v>205</v>
      </c>
      <c r="I45" s="4" t="str">
        <f t="shared" si="3"/>
        <v>FAC-4 B9</v>
      </c>
      <c r="J45" s="55">
        <v>3313.6334183999998</v>
      </c>
      <c r="N45" s="8" t="str">
        <f t="shared" si="4"/>
        <v>N/A</v>
      </c>
      <c r="O45" s="8">
        <v>0</v>
      </c>
      <c r="P45" s="6" t="s">
        <v>212</v>
      </c>
      <c r="S45" s="6"/>
      <c r="T45" s="32"/>
      <c r="V45" t="str">
        <f t="shared" si="5"/>
        <v/>
      </c>
    </row>
    <row r="46" spans="1:22" ht="15" customHeight="1" x14ac:dyDescent="0.25">
      <c r="A46" s="48">
        <v>42692</v>
      </c>
      <c r="B46" s="74">
        <v>45</v>
      </c>
      <c r="C46" s="74" t="str">
        <f t="shared" si="0"/>
        <v>112016</v>
      </c>
      <c r="D46" s="44" t="s">
        <v>657</v>
      </c>
      <c r="E46" s="43" t="str">
        <f>IF(MID(D46,1,1)="C",+VLOOKUP(D46,'BASE DE DATOS LEGALES'!C:E,3,FALSE),IF(MID(D46,1,1)="G",VLOOKUP(D46,'BASE DE DATOS LEGALES GASECO'!C:D,2,FALSE),IF(MID(D46,1,4)="ARRG",+VLOOKUP(D46,'BASE DE DATOS LEGALES ARRG'!C:F,2,FALSE)," ")))</f>
        <v>ITZEA IMPRESIONES S.A. DE C.V.</v>
      </c>
      <c r="F46" s="7" t="s">
        <v>82</v>
      </c>
      <c r="G46" s="7">
        <v>3</v>
      </c>
      <c r="H46" s="44" t="s">
        <v>195</v>
      </c>
      <c r="I46" s="4" t="str">
        <f t="shared" si="3"/>
        <v>FAC-3 B2</v>
      </c>
      <c r="J46" s="55">
        <v>40000</v>
      </c>
      <c r="K46" s="6">
        <v>2</v>
      </c>
      <c r="L46" s="13">
        <v>3.5678599999999998E-2</v>
      </c>
      <c r="M46" s="9">
        <v>42738</v>
      </c>
      <c r="N46" s="8" t="str">
        <f t="shared" si="4"/>
        <v>N/A</v>
      </c>
      <c r="O46" s="8">
        <v>0</v>
      </c>
      <c r="P46" s="6" t="s">
        <v>211</v>
      </c>
      <c r="S46" s="6"/>
      <c r="T46" s="32"/>
      <c r="V46" t="str">
        <f t="shared" si="5"/>
        <v/>
      </c>
    </row>
    <row r="47" spans="1:22" ht="15" customHeight="1" x14ac:dyDescent="0.25">
      <c r="A47" s="48">
        <v>42697</v>
      </c>
      <c r="B47" s="4">
        <v>46</v>
      </c>
      <c r="C47" s="74" t="str">
        <f t="shared" si="0"/>
        <v>112016</v>
      </c>
      <c r="D47" s="44" t="s">
        <v>665</v>
      </c>
      <c r="E47" s="43" t="str">
        <f>IF(MID(D47,1,1)="C",+VLOOKUP(D47,'BASE DE DATOS LEGALES'!C:E,3,FALSE),IF(MID(D47,1,1)="G",VLOOKUP(D47,'BASE DE DATOS LEGALES GASECO'!C:D,2,FALSE),IF(MID(D47,1,4)="ARRG",+VLOOKUP(D47,'BASE DE DATOS LEGALES ARRG'!C:F,2,FALSE)," ")))</f>
        <v>EXPERTS IN HEAVY LIFTING &amp; RIGGINS, S. DE RL DE C.V.</v>
      </c>
      <c r="F47" s="7" t="s">
        <v>82</v>
      </c>
      <c r="G47" s="7">
        <v>5</v>
      </c>
      <c r="H47" s="44" t="s">
        <v>194</v>
      </c>
      <c r="I47" s="4" t="str">
        <f t="shared" si="3"/>
        <v>FAC-5 B1</v>
      </c>
      <c r="J47" s="56">
        <v>245606.21</v>
      </c>
      <c r="N47" s="8" t="str">
        <f t="shared" si="4"/>
        <v>N/A</v>
      </c>
      <c r="O47" s="8">
        <v>0</v>
      </c>
      <c r="P47" s="6" t="s">
        <v>212</v>
      </c>
      <c r="S47" s="6"/>
      <c r="T47" s="32"/>
      <c r="V47" t="str">
        <f t="shared" si="5"/>
        <v/>
      </c>
    </row>
    <row r="48" spans="1:22" ht="15" customHeight="1" x14ac:dyDescent="0.25">
      <c r="A48" s="48">
        <v>42704</v>
      </c>
      <c r="B48" s="74">
        <v>47</v>
      </c>
      <c r="C48" s="74" t="str">
        <f t="shared" si="0"/>
        <v>112016</v>
      </c>
      <c r="D48" s="44" t="s">
        <v>667</v>
      </c>
      <c r="E48" s="43" t="str">
        <f>IF(MID(D48,1,1)="C",+VLOOKUP(D48,'BASE DE DATOS LEGALES'!C:E,3,FALSE),IF(MID(D48,1,1)="G",VLOOKUP(D48,'BASE DE DATOS LEGALES GASECO'!C:D,2,FALSE),IF(MID(D48,1,4)="ARRG",+VLOOKUP(D48,'BASE DE DATOS LEGALES ARRG'!C:F,2,FALSE)," ")))</f>
        <v>PRODUCTOS ENTRE AMIGOS S.A. DE C.V.</v>
      </c>
      <c r="F48" s="7" t="s">
        <v>56</v>
      </c>
      <c r="G48" s="7">
        <v>22</v>
      </c>
      <c r="I48" s="4" t="str">
        <f t="shared" si="3"/>
        <v xml:space="preserve">CS-22 </v>
      </c>
      <c r="J48" s="55">
        <v>110000</v>
      </c>
      <c r="K48" s="6">
        <v>12</v>
      </c>
      <c r="N48" s="8" t="str">
        <f t="shared" si="4"/>
        <v>N/A</v>
      </c>
      <c r="O48" s="8">
        <v>0</v>
      </c>
      <c r="P48" s="6" t="s">
        <v>210</v>
      </c>
      <c r="S48" s="6"/>
      <c r="T48" s="32"/>
      <c r="V48" t="str">
        <f t="shared" si="5"/>
        <v/>
      </c>
    </row>
    <row r="49" spans="1:22" ht="15" customHeight="1" x14ac:dyDescent="0.25">
      <c r="A49" s="48">
        <v>42704</v>
      </c>
      <c r="B49" s="4">
        <v>48</v>
      </c>
      <c r="C49" s="74" t="str">
        <f t="shared" si="0"/>
        <v>112016</v>
      </c>
      <c r="D49" s="44" t="s">
        <v>647</v>
      </c>
      <c r="E49" s="43" t="str">
        <f>IF(MID(D49,1,1)="C",+VLOOKUP(D49,'BASE DE DATOS LEGALES'!C:E,3,FALSE),IF(MID(D49,1,1)="G",VLOOKUP(D49,'BASE DE DATOS LEGALES GASECO'!C:D,2,FALSE),IF(MID(D49,1,4)="ARRG",+VLOOKUP(D49,'BASE DE DATOS LEGALES ARRG'!C:F,2,FALSE)," ")))</f>
        <v>PHI AUDIOVISUAL S.A.P.I. DE C.V.</v>
      </c>
      <c r="F49" s="7" t="s">
        <v>82</v>
      </c>
      <c r="G49" s="7">
        <v>2</v>
      </c>
      <c r="H49" s="44" t="s">
        <v>197</v>
      </c>
      <c r="I49" s="4" t="str">
        <f t="shared" si="3"/>
        <v>FAC-2 B4</v>
      </c>
      <c r="J49" s="55">
        <v>150000</v>
      </c>
      <c r="N49" s="8" t="str">
        <f t="shared" si="4"/>
        <v>N/A</v>
      </c>
      <c r="O49" s="8">
        <v>0</v>
      </c>
      <c r="P49" s="6" t="s">
        <v>212</v>
      </c>
      <c r="S49" s="6"/>
      <c r="T49" s="32" t="s">
        <v>527</v>
      </c>
      <c r="V49" t="str">
        <f t="shared" si="5"/>
        <v/>
      </c>
    </row>
    <row r="50" spans="1:22" ht="15" customHeight="1" x14ac:dyDescent="0.25">
      <c r="A50" s="48">
        <v>42724</v>
      </c>
      <c r="B50" s="74">
        <v>49</v>
      </c>
      <c r="C50" s="74" t="str">
        <f t="shared" si="0"/>
        <v>122016</v>
      </c>
      <c r="D50" s="44" t="s">
        <v>657</v>
      </c>
      <c r="E50" s="43" t="str">
        <f>IF(MID(D50,1,1)="C",+VLOOKUP(D50,'BASE DE DATOS LEGALES'!C:E,3,FALSE),IF(MID(D50,1,1)="G",VLOOKUP(D50,'BASE DE DATOS LEGALES GASECO'!C:D,2,FALSE),IF(MID(D50,1,4)="ARRG",+VLOOKUP(D50,'BASE DE DATOS LEGALES ARRG'!C:F,2,FALSE)," ")))</f>
        <v>ITZEA IMPRESIONES S.A. DE C.V.</v>
      </c>
      <c r="F50" s="7" t="s">
        <v>56</v>
      </c>
      <c r="G50" s="7">
        <v>23</v>
      </c>
      <c r="I50" s="4" t="str">
        <f t="shared" si="3"/>
        <v xml:space="preserve">CS-23 </v>
      </c>
      <c r="J50" s="55">
        <v>230000</v>
      </c>
      <c r="K50" s="6">
        <v>12</v>
      </c>
      <c r="N50" s="8" t="str">
        <f t="shared" si="4"/>
        <v>N/A</v>
      </c>
      <c r="O50" s="8">
        <v>0</v>
      </c>
      <c r="P50" s="6" t="s">
        <v>211</v>
      </c>
      <c r="S50" s="6"/>
      <c r="T50" s="32" t="s">
        <v>527</v>
      </c>
      <c r="V50" t="str">
        <f t="shared" si="5"/>
        <v/>
      </c>
    </row>
    <row r="51" spans="1:22" ht="15" customHeight="1" x14ac:dyDescent="0.25">
      <c r="A51" s="48">
        <v>42726</v>
      </c>
      <c r="B51" s="4">
        <v>50</v>
      </c>
      <c r="C51" s="74" t="str">
        <f t="shared" si="0"/>
        <v>122016</v>
      </c>
      <c r="D51" s="44" t="s">
        <v>668</v>
      </c>
      <c r="E51" s="43" t="str">
        <f>IF(MID(D51,1,1)="C",+VLOOKUP(D51,'BASE DE DATOS LEGALES'!C:E,3,FALSE),IF(MID(D51,1,1)="G",VLOOKUP(D51,'BASE DE DATOS LEGALES GASECO'!C:D,2,FALSE),IF(MID(D51,1,4)="ARRG",+VLOOKUP(D51,'BASE DE DATOS LEGALES ARRG'!C:F,2,FALSE)," ")))</f>
        <v>COMERCIALIZADORA DE DESTILADOS RG S.A. DE C.V.</v>
      </c>
      <c r="F51" s="7" t="s">
        <v>56</v>
      </c>
      <c r="G51" s="7">
        <v>24</v>
      </c>
      <c r="I51" s="4" t="str">
        <f t="shared" si="3"/>
        <v xml:space="preserve">CS-24 </v>
      </c>
      <c r="J51" s="55">
        <v>300000</v>
      </c>
      <c r="K51" s="6">
        <v>12</v>
      </c>
      <c r="N51" s="8" t="str">
        <f t="shared" si="4"/>
        <v>N/A</v>
      </c>
      <c r="O51" s="8">
        <v>0</v>
      </c>
      <c r="P51" s="6" t="s">
        <v>210</v>
      </c>
      <c r="S51" s="6"/>
      <c r="T51" s="32" t="s">
        <v>528</v>
      </c>
      <c r="V51" t="str">
        <f t="shared" si="5"/>
        <v/>
      </c>
    </row>
    <row r="52" spans="1:22" ht="15" customHeight="1" x14ac:dyDescent="0.25">
      <c r="A52" s="48">
        <v>42727</v>
      </c>
      <c r="B52" s="74">
        <v>51</v>
      </c>
      <c r="C52" s="74" t="str">
        <f t="shared" si="0"/>
        <v>122016</v>
      </c>
      <c r="D52" s="44" t="s">
        <v>669</v>
      </c>
      <c r="E52" s="43" t="str">
        <f>IF(MID(D52,1,1)="C",+VLOOKUP(D52,'BASE DE DATOS LEGALES'!C:E,3,FALSE),IF(MID(D52,1,1)="G",VLOOKUP(D52,'BASE DE DATOS LEGALES GASECO'!C:D,2,FALSE),IF(MID(D52,1,4)="ARRG",+VLOOKUP(D52,'BASE DE DATOS LEGALES ARRG'!C:F,2,FALSE)," ")))</f>
        <v>ISAIAS DELGADILLO HERNANDEZ</v>
      </c>
      <c r="F52" s="7" t="s">
        <v>56</v>
      </c>
      <c r="G52" s="7">
        <v>25</v>
      </c>
      <c r="I52" s="4" t="str">
        <f t="shared" si="3"/>
        <v xml:space="preserve">CS-25 </v>
      </c>
      <c r="J52" s="55">
        <v>25000</v>
      </c>
      <c r="K52" s="6">
        <v>12</v>
      </c>
      <c r="N52" s="8" t="str">
        <f t="shared" si="4"/>
        <v>N/A</v>
      </c>
      <c r="O52" s="8">
        <v>0</v>
      </c>
      <c r="P52" s="6" t="s">
        <v>212</v>
      </c>
      <c r="S52" s="6"/>
      <c r="T52" s="32" t="s">
        <v>526</v>
      </c>
      <c r="V52" t="str">
        <f t="shared" si="5"/>
        <v/>
      </c>
    </row>
    <row r="53" spans="1:22" ht="15" customHeight="1" x14ac:dyDescent="0.25">
      <c r="A53" s="48">
        <v>42731</v>
      </c>
      <c r="B53" s="4">
        <v>52</v>
      </c>
      <c r="C53" s="74" t="str">
        <f t="shared" si="0"/>
        <v>122016</v>
      </c>
      <c r="D53" s="44" t="s">
        <v>670</v>
      </c>
      <c r="E53" s="43" t="str">
        <f>IF(MID(D53,1,1)="C",+VLOOKUP(D53,'BASE DE DATOS LEGALES'!C:E,3,FALSE),IF(MID(D53,1,1)="G",VLOOKUP(D53,'BASE DE DATOS LEGALES GASECO'!C:D,2,FALSE),IF(MID(D53,1,4)="ARRG",+VLOOKUP(D53,'BASE DE DATOS LEGALES ARRG'!C:F,2,FALSE)," ")))</f>
        <v>CLEVERFLOW DE MEXICO S.A.P.I. DE C.V.</v>
      </c>
      <c r="F53" s="7" t="s">
        <v>56</v>
      </c>
      <c r="G53" s="7">
        <v>26</v>
      </c>
      <c r="I53" s="4" t="str">
        <f t="shared" si="3"/>
        <v xml:space="preserve">CS-26 </v>
      </c>
      <c r="J53" s="55">
        <v>750000</v>
      </c>
      <c r="K53" s="6">
        <v>3</v>
      </c>
      <c r="N53" s="8" t="str">
        <f t="shared" si="4"/>
        <v>N/A</v>
      </c>
      <c r="O53" s="8">
        <v>0</v>
      </c>
      <c r="P53" s="6" t="s">
        <v>212</v>
      </c>
      <c r="S53" s="6"/>
      <c r="T53" s="32"/>
      <c r="V53" t="str">
        <f t="shared" si="5"/>
        <v/>
      </c>
    </row>
    <row r="54" spans="1:22" ht="15" customHeight="1" x14ac:dyDescent="0.25">
      <c r="A54" s="48">
        <v>42731</v>
      </c>
      <c r="B54" s="74">
        <v>53</v>
      </c>
      <c r="C54" s="74" t="str">
        <f t="shared" si="0"/>
        <v>122016</v>
      </c>
      <c r="D54" s="44" t="s">
        <v>644</v>
      </c>
      <c r="E54" s="43" t="str">
        <f>IF(MID(D54,1,1)="C",+VLOOKUP(D54,'BASE DE DATOS LEGALES'!C:E,3,FALSE),IF(MID(D54,1,1)="G",VLOOKUP(D54,'BASE DE DATOS LEGALES GASECO'!C:D,2,FALSE),IF(MID(D54,1,4)="ARRG",+VLOOKUP(D54,'BASE DE DATOS LEGALES ARRG'!C:F,2,FALSE)," ")))</f>
        <v>SUNSCOPE MX S.A. DE C.V.</v>
      </c>
      <c r="F54" s="7" t="s">
        <v>82</v>
      </c>
      <c r="G54" s="7">
        <v>1</v>
      </c>
      <c r="H54" s="44" t="s">
        <v>203</v>
      </c>
      <c r="I54" s="4" t="str">
        <f t="shared" si="3"/>
        <v>FAC-1 B7</v>
      </c>
      <c r="J54" s="55">
        <v>444105</v>
      </c>
      <c r="N54" s="8" t="str">
        <f t="shared" si="4"/>
        <v>N/A</v>
      </c>
      <c r="O54" s="8">
        <v>0</v>
      </c>
      <c r="P54" s="6" t="s">
        <v>212</v>
      </c>
      <c r="S54" s="6"/>
      <c r="T54" s="32" t="s">
        <v>526</v>
      </c>
      <c r="V54" t="str">
        <f t="shared" si="5"/>
        <v/>
      </c>
    </row>
    <row r="55" spans="1:22" ht="15" customHeight="1" x14ac:dyDescent="0.25">
      <c r="A55" s="48">
        <v>42737</v>
      </c>
      <c r="B55" s="4">
        <v>54</v>
      </c>
      <c r="C55" s="74" t="str">
        <f t="shared" si="0"/>
        <v>12017</v>
      </c>
      <c r="D55" s="44" t="s">
        <v>663</v>
      </c>
      <c r="E55" s="43" t="str">
        <f>IF(MID(D55,1,1)="C",+VLOOKUP(D55,'BASE DE DATOS LEGALES'!C:E,3,FALSE),IF(MID(D55,1,1)="G",VLOOKUP(D55,'BASE DE DATOS LEGALES GASECO'!C:D,2,FALSE),IF(MID(D55,1,4)="ARRG",+VLOOKUP(D55,'BASE DE DATOS LEGALES ARRG'!C:F,2,FALSE)," ")))</f>
        <v>CARLOS ESTEBAN NORIEGA HERNANDEZ</v>
      </c>
      <c r="F55" s="7" t="s">
        <v>83</v>
      </c>
      <c r="G55" s="7">
        <v>2</v>
      </c>
      <c r="I55" s="4" t="str">
        <f t="shared" si="3"/>
        <v xml:space="preserve">ARR-2 </v>
      </c>
      <c r="J55" s="11">
        <f>+N55-O55</f>
        <v>43315</v>
      </c>
      <c r="N55" s="8">
        <v>145522</v>
      </c>
      <c r="O55" s="8">
        <f>25910+41297+35000</f>
        <v>102207</v>
      </c>
      <c r="P55" s="6" t="s">
        <v>210</v>
      </c>
      <c r="S55" s="6"/>
      <c r="T55" s="32"/>
      <c r="V55">
        <f t="shared" si="5"/>
        <v>0.29765258861203114</v>
      </c>
    </row>
    <row r="56" spans="1:22" ht="15" customHeight="1" x14ac:dyDescent="0.25">
      <c r="A56" s="48">
        <v>42738</v>
      </c>
      <c r="B56" s="74">
        <v>55</v>
      </c>
      <c r="C56" s="74" t="str">
        <f t="shared" si="0"/>
        <v>12017</v>
      </c>
      <c r="D56" s="44" t="s">
        <v>663</v>
      </c>
      <c r="E56" s="43" t="str">
        <f>IF(MID(D56,1,1)="C",+VLOOKUP(D56,'BASE DE DATOS LEGALES'!C:E,3,FALSE),IF(MID(D56,1,1)="G",VLOOKUP(D56,'BASE DE DATOS LEGALES GASECO'!C:D,2,FALSE),IF(MID(D56,1,4)="ARRG",+VLOOKUP(D56,'BASE DE DATOS LEGALES ARRG'!C:F,2,FALSE)," ")))</f>
        <v>CARLOS ESTEBAN NORIEGA HERNANDEZ</v>
      </c>
      <c r="F56" s="7" t="s">
        <v>56</v>
      </c>
      <c r="G56" s="7">
        <v>27</v>
      </c>
      <c r="I56" s="4" t="str">
        <f t="shared" si="3"/>
        <v xml:space="preserve">CS-27 </v>
      </c>
      <c r="J56" s="55">
        <v>41297</v>
      </c>
      <c r="N56" s="8" t="str">
        <f>+IF(F56="ARR","Llénalo puñetas","N/A")</f>
        <v>N/A</v>
      </c>
      <c r="O56" s="8">
        <v>0</v>
      </c>
      <c r="P56" s="6" t="s">
        <v>210</v>
      </c>
      <c r="S56" s="6"/>
      <c r="T56" s="32" t="s">
        <v>527</v>
      </c>
      <c r="V56" t="str">
        <f t="shared" si="5"/>
        <v/>
      </c>
    </row>
    <row r="57" spans="1:22" ht="15" customHeight="1" x14ac:dyDescent="0.25">
      <c r="A57" s="48">
        <v>42741</v>
      </c>
      <c r="B57" s="4">
        <v>56</v>
      </c>
      <c r="C57" s="74" t="str">
        <f t="shared" si="0"/>
        <v>12017</v>
      </c>
      <c r="D57" s="44" t="s">
        <v>671</v>
      </c>
      <c r="E57" s="43" t="str">
        <f>IF(MID(D57,1,1)="C",+VLOOKUP(D57,'BASE DE DATOS LEGALES'!C:E,3,FALSE),IF(MID(D57,1,1)="G",VLOOKUP(D57,'BASE DE DATOS LEGALES GASECO'!C:D,2,FALSE),IF(MID(D57,1,4)="ARRG",+VLOOKUP(D57,'BASE DE DATOS LEGALES ARRG'!C:F,2,FALSE)," ")))</f>
        <v>ESCO TRADING CO. S.A. DE C.V.</v>
      </c>
      <c r="F57" s="7" t="s">
        <v>82</v>
      </c>
      <c r="G57" s="7">
        <v>6</v>
      </c>
      <c r="H57" s="44" t="s">
        <v>194</v>
      </c>
      <c r="I57" s="4" t="str">
        <f t="shared" si="3"/>
        <v>FAC-6 B1</v>
      </c>
      <c r="J57" s="55">
        <v>450000</v>
      </c>
      <c r="N57" s="8" t="str">
        <f>+IF(F57="ARR","Llénalo puñetas","N/A")</f>
        <v>N/A</v>
      </c>
      <c r="O57" s="8">
        <v>0</v>
      </c>
      <c r="P57" s="6" t="s">
        <v>212</v>
      </c>
      <c r="S57" s="6"/>
      <c r="T57" s="32"/>
      <c r="V57" t="str">
        <f t="shared" si="5"/>
        <v/>
      </c>
    </row>
    <row r="58" spans="1:22" ht="15" customHeight="1" x14ac:dyDescent="0.25">
      <c r="A58" s="48">
        <v>42755</v>
      </c>
      <c r="B58" s="74">
        <v>57</v>
      </c>
      <c r="C58" s="74" t="str">
        <f t="shared" si="0"/>
        <v>12017</v>
      </c>
      <c r="D58" s="44" t="s">
        <v>672</v>
      </c>
      <c r="E58" s="43" t="str">
        <f>IF(MID(D58,1,1)="C",+VLOOKUP(D58,'BASE DE DATOS LEGALES'!C:E,3,FALSE),IF(MID(D58,1,1)="G",VLOOKUP(D58,'BASE DE DATOS LEGALES GASECO'!C:D,2,FALSE),IF(MID(D58,1,4)="ARRG",+VLOOKUP(D58,'BASE DE DATOS LEGALES ARRG'!C:F,2,FALSE)," ")))</f>
        <v>JOEL MARTINEZ LINARES</v>
      </c>
      <c r="F58" s="7" t="s">
        <v>83</v>
      </c>
      <c r="G58" s="7">
        <v>3</v>
      </c>
      <c r="I58" s="54" t="str">
        <f t="shared" si="3"/>
        <v xml:space="preserve">ARR-3 </v>
      </c>
      <c r="J58" s="11">
        <f>+N58-O58</f>
        <v>57420</v>
      </c>
      <c r="N58" s="8">
        <v>165880</v>
      </c>
      <c r="O58" s="8">
        <v>108460</v>
      </c>
      <c r="P58" s="6" t="s">
        <v>210</v>
      </c>
      <c r="S58" s="6"/>
      <c r="T58" s="32"/>
      <c r="V58">
        <f t="shared" si="5"/>
        <v>0.34615384615384615</v>
      </c>
    </row>
    <row r="59" spans="1:22" ht="15" customHeight="1" x14ac:dyDescent="0.25">
      <c r="A59" s="48">
        <v>42762</v>
      </c>
      <c r="B59" s="4">
        <v>58</v>
      </c>
      <c r="C59" s="74" t="str">
        <f t="shared" si="0"/>
        <v>12017</v>
      </c>
      <c r="D59" s="44" t="s">
        <v>673</v>
      </c>
      <c r="E59" s="43" t="str">
        <f>IF(MID(D59,1,1)="C",+VLOOKUP(D59,'BASE DE DATOS LEGALES'!C:E,3,FALSE),IF(MID(D59,1,1)="G",VLOOKUP(D59,'BASE DE DATOS LEGALES GASECO'!C:D,2,FALSE),IF(MID(D59,1,4)="ARRG",+VLOOKUP(D59,'BASE DE DATOS LEGALES ARRG'!C:F,2,FALSE)," ")))</f>
        <v>LUCIFERASA 360 S.A. DE C.V.</v>
      </c>
      <c r="F59" s="7" t="s">
        <v>56</v>
      </c>
      <c r="G59" s="7">
        <v>28</v>
      </c>
      <c r="I59" s="4" t="str">
        <f t="shared" si="3"/>
        <v xml:space="preserve">CS-28 </v>
      </c>
      <c r="J59" s="55">
        <v>500000</v>
      </c>
      <c r="N59" s="8" t="str">
        <f t="shared" ref="N59:N73" si="6">+IF(F59="ARR","Llénalo puñetas","N/A")</f>
        <v>N/A</v>
      </c>
      <c r="O59" s="8">
        <v>0</v>
      </c>
      <c r="P59" s="6" t="s">
        <v>210</v>
      </c>
      <c r="S59" s="6"/>
      <c r="T59" s="32" t="s">
        <v>526</v>
      </c>
      <c r="V59" t="str">
        <f t="shared" si="5"/>
        <v/>
      </c>
    </row>
    <row r="60" spans="1:22" ht="15" customHeight="1" x14ac:dyDescent="0.25">
      <c r="A60" s="48">
        <v>42773</v>
      </c>
      <c r="B60" s="74">
        <v>59</v>
      </c>
      <c r="C60" s="74" t="str">
        <f t="shared" si="0"/>
        <v>22017</v>
      </c>
      <c r="D60" s="44" t="s">
        <v>663</v>
      </c>
      <c r="E60" s="43" t="str">
        <f>IF(MID(D60,1,1)="C",+VLOOKUP(D60,'BASE DE DATOS LEGALES'!C:E,3,FALSE),IF(MID(D60,1,1)="G",VLOOKUP(D60,'BASE DE DATOS LEGALES GASECO'!C:D,2,FALSE),IF(MID(D60,1,4)="ARRG",+VLOOKUP(D60,'BASE DE DATOS LEGALES ARRG'!C:F,2,FALSE)," ")))</f>
        <v>CARLOS ESTEBAN NORIEGA HERNANDEZ</v>
      </c>
      <c r="F60" s="7" t="s">
        <v>82</v>
      </c>
      <c r="G60" s="7">
        <v>4</v>
      </c>
      <c r="H60" s="44" t="s">
        <v>223</v>
      </c>
      <c r="I60" s="4" t="str">
        <f t="shared" si="3"/>
        <v>FAC-4 C1 "DISP 1"</v>
      </c>
      <c r="J60" s="55">
        <v>40000</v>
      </c>
      <c r="N60" s="8" t="str">
        <f t="shared" si="6"/>
        <v>N/A</v>
      </c>
      <c r="O60" s="8">
        <v>0</v>
      </c>
      <c r="P60" s="6" t="s">
        <v>210</v>
      </c>
      <c r="S60" s="6"/>
      <c r="T60" s="32"/>
      <c r="V60" t="str">
        <f t="shared" si="5"/>
        <v/>
      </c>
    </row>
    <row r="61" spans="1:22" ht="15" customHeight="1" x14ac:dyDescent="0.25">
      <c r="A61" s="48">
        <v>42775</v>
      </c>
      <c r="B61" s="4">
        <v>60</v>
      </c>
      <c r="C61" s="74" t="str">
        <f t="shared" si="0"/>
        <v>22017</v>
      </c>
      <c r="D61" s="44" t="s">
        <v>663</v>
      </c>
      <c r="E61" s="43" t="str">
        <f>IF(MID(D61,1,1)="C",+VLOOKUP(D61,'BASE DE DATOS LEGALES'!C:E,3,FALSE),IF(MID(D61,1,1)="G",VLOOKUP(D61,'BASE DE DATOS LEGALES GASECO'!C:D,2,FALSE),IF(MID(D61,1,4)="ARRG",+VLOOKUP(D61,'BASE DE DATOS LEGALES ARRG'!C:F,2,FALSE)," ")))</f>
        <v>CARLOS ESTEBAN NORIEGA HERNANDEZ</v>
      </c>
      <c r="F61" s="7" t="s">
        <v>82</v>
      </c>
      <c r="G61" s="7">
        <v>4</v>
      </c>
      <c r="H61" s="44" t="s">
        <v>224</v>
      </c>
      <c r="I61" s="4" t="str">
        <f t="shared" si="3"/>
        <v>FAC-4 C1 "DISP 2"</v>
      </c>
      <c r="J61" s="55">
        <v>42000</v>
      </c>
      <c r="N61" s="8" t="str">
        <f t="shared" si="6"/>
        <v>N/A</v>
      </c>
      <c r="O61" s="8">
        <v>0</v>
      </c>
      <c r="P61" s="6" t="s">
        <v>210</v>
      </c>
      <c r="S61" s="6"/>
      <c r="T61" s="32"/>
      <c r="V61" t="str">
        <f t="shared" si="5"/>
        <v/>
      </c>
    </row>
    <row r="62" spans="1:22" ht="15" customHeight="1" x14ac:dyDescent="0.25">
      <c r="A62" s="48">
        <v>42779</v>
      </c>
      <c r="B62" s="74">
        <v>61</v>
      </c>
      <c r="C62" s="74" t="str">
        <f t="shared" si="0"/>
        <v>22017</v>
      </c>
      <c r="D62" s="44" t="s">
        <v>655</v>
      </c>
      <c r="E62" s="43" t="str">
        <f>IF(MID(D62,1,1)="C",+VLOOKUP(D62,'BASE DE DATOS LEGALES'!C:E,3,FALSE),IF(MID(D62,1,1)="G",VLOOKUP(D62,'BASE DE DATOS LEGALES GASECO'!C:D,2,FALSE),IF(MID(D62,1,4)="ARRG",+VLOOKUP(D62,'BASE DE DATOS LEGALES ARRG'!C:F,2,FALSE)," ")))</f>
        <v>GERARDO BARRIENTOS</v>
      </c>
      <c r="F62" s="7" t="s">
        <v>1157</v>
      </c>
      <c r="G62" s="7">
        <v>29</v>
      </c>
      <c r="I62" s="4" t="str">
        <f t="shared" si="3"/>
        <v xml:space="preserve">CR-29 </v>
      </c>
      <c r="J62" s="55">
        <v>42000</v>
      </c>
      <c r="N62" s="8" t="str">
        <f t="shared" si="6"/>
        <v>N/A</v>
      </c>
      <c r="O62" s="8">
        <v>0</v>
      </c>
      <c r="P62" s="6" t="s">
        <v>212</v>
      </c>
      <c r="S62" s="6"/>
      <c r="T62" s="32" t="s">
        <v>527</v>
      </c>
      <c r="V62" t="str">
        <f t="shared" si="5"/>
        <v/>
      </c>
    </row>
    <row r="63" spans="1:22" ht="15" customHeight="1" x14ac:dyDescent="0.25">
      <c r="A63" s="48">
        <v>42781</v>
      </c>
      <c r="B63" s="4">
        <v>62</v>
      </c>
      <c r="C63" s="74" t="str">
        <f t="shared" si="0"/>
        <v>22017</v>
      </c>
      <c r="D63" s="44" t="s">
        <v>676</v>
      </c>
      <c r="E63" s="43" t="str">
        <f>IF(MID(D63,1,1)="C",+VLOOKUP(D63,'BASE DE DATOS LEGALES'!C:E,3,FALSE),IF(MID(D63,1,1)="G",VLOOKUP(D63,'BASE DE DATOS LEGALES GASECO'!C:D,2,FALSE),IF(MID(D63,1,4)="ARRG",+VLOOKUP(D63,'BASE DE DATOS LEGALES ARRG'!C:F,2,FALSE)," ")))</f>
        <v>QUARSO ESTUDIO MULTIMEDIA S.A. DE C.V.</v>
      </c>
      <c r="F63" s="7" t="s">
        <v>82</v>
      </c>
      <c r="G63" s="7">
        <v>7</v>
      </c>
      <c r="H63" s="44" t="s">
        <v>194</v>
      </c>
      <c r="I63" s="4" t="str">
        <f t="shared" si="3"/>
        <v>FAC-7 B1</v>
      </c>
      <c r="J63" s="55">
        <v>73307.64</v>
      </c>
      <c r="N63" s="8" t="str">
        <f t="shared" si="6"/>
        <v>N/A</v>
      </c>
      <c r="O63" s="8">
        <v>0</v>
      </c>
      <c r="P63" s="6" t="s">
        <v>212</v>
      </c>
      <c r="S63" s="6"/>
      <c r="T63" s="32"/>
      <c r="V63" t="str">
        <f t="shared" si="5"/>
        <v/>
      </c>
    </row>
    <row r="64" spans="1:22" ht="15" customHeight="1" x14ac:dyDescent="0.25">
      <c r="A64" s="48">
        <v>42783</v>
      </c>
      <c r="B64" s="74">
        <v>63</v>
      </c>
      <c r="C64" s="74" t="str">
        <f t="shared" si="0"/>
        <v>22017</v>
      </c>
      <c r="D64" s="44" t="s">
        <v>656</v>
      </c>
      <c r="E64" s="43" t="str">
        <f>IF(MID(D64,1,1)="C",+VLOOKUP(D64,'BASE DE DATOS LEGALES'!C:E,3,FALSE),IF(MID(D64,1,1)="G",VLOOKUP(D64,'BASE DE DATOS LEGALES GASECO'!C:D,2,FALSE),IF(MID(D64,1,4)="ARRG",+VLOOKUP(D64,'BASE DE DATOS LEGALES ARRG'!C:F,2,FALSE)," ")))</f>
        <v>ISRAEL ALEJANDRO MOLINA HUERTA</v>
      </c>
      <c r="F64" s="7" t="s">
        <v>56</v>
      </c>
      <c r="G64" s="7">
        <v>30</v>
      </c>
      <c r="I64" s="4" t="str">
        <f t="shared" si="3"/>
        <v xml:space="preserve">CS-30 </v>
      </c>
      <c r="J64" s="55">
        <v>30000</v>
      </c>
      <c r="K64" s="6">
        <v>6</v>
      </c>
      <c r="N64" s="8" t="str">
        <f t="shared" si="6"/>
        <v>N/A</v>
      </c>
      <c r="O64" s="8">
        <v>0</v>
      </c>
      <c r="P64" s="6" t="s">
        <v>210</v>
      </c>
      <c r="S64" s="6"/>
      <c r="T64" s="32" t="s">
        <v>528</v>
      </c>
      <c r="V64" t="str">
        <f t="shared" si="5"/>
        <v/>
      </c>
    </row>
    <row r="65" spans="1:22" ht="15" customHeight="1" x14ac:dyDescent="0.25">
      <c r="A65" s="48">
        <v>42786</v>
      </c>
      <c r="B65" s="4">
        <v>64</v>
      </c>
      <c r="C65" s="74" t="str">
        <f t="shared" si="0"/>
        <v>22017</v>
      </c>
      <c r="D65" s="44" t="s">
        <v>675</v>
      </c>
      <c r="E65" s="43" t="str">
        <f>IF(MID(D65,1,1)="C",+VLOOKUP(D65,'BASE DE DATOS LEGALES'!C:E,3,FALSE),IF(MID(D65,1,1)="G",VLOOKUP(D65,'BASE DE DATOS LEGALES GASECO'!C:D,2,FALSE),IF(MID(D65,1,4)="ARRG",+VLOOKUP(D65,'BASE DE DATOS LEGALES ARRG'!C:F,2,FALSE)," ")))</f>
        <v>OSCAR RIOS ORTIZ</v>
      </c>
      <c r="F65" s="7" t="s">
        <v>56</v>
      </c>
      <c r="G65" s="7">
        <v>31</v>
      </c>
      <c r="I65" s="4" t="str">
        <f t="shared" si="3"/>
        <v xml:space="preserve">CS-31 </v>
      </c>
      <c r="J65" s="55">
        <v>38000</v>
      </c>
      <c r="K65" s="6">
        <v>18</v>
      </c>
      <c r="N65" s="8" t="str">
        <f t="shared" si="6"/>
        <v>N/A</v>
      </c>
      <c r="O65" s="8">
        <v>0</v>
      </c>
      <c r="P65" s="6" t="s">
        <v>210</v>
      </c>
      <c r="S65" s="6"/>
      <c r="T65" s="32" t="s">
        <v>526</v>
      </c>
      <c r="V65" t="str">
        <f t="shared" si="5"/>
        <v/>
      </c>
    </row>
    <row r="66" spans="1:22" ht="15" customHeight="1" x14ac:dyDescent="0.25">
      <c r="A66" s="48">
        <v>42794</v>
      </c>
      <c r="B66" s="74">
        <v>65</v>
      </c>
      <c r="C66" s="74" t="str">
        <f t="shared" ref="C66:C129" si="7">+MONTH(A66)&amp;YEAR(A66)</f>
        <v>22017</v>
      </c>
      <c r="D66" s="44" t="s">
        <v>676</v>
      </c>
      <c r="E66" s="43" t="str">
        <f>IF(MID(D66,1,1)="C",+VLOOKUP(D66,'BASE DE DATOS LEGALES'!C:E,3,FALSE),IF(MID(D66,1,1)="G",VLOOKUP(D66,'BASE DE DATOS LEGALES GASECO'!C:D,2,FALSE),IF(MID(D66,1,4)="ARRG",+VLOOKUP(D66,'BASE DE DATOS LEGALES ARRG'!C:F,2,FALSE)," ")))</f>
        <v>QUARSO ESTUDIO MULTIMEDIA S.A. DE C.V.</v>
      </c>
      <c r="F66" s="7" t="s">
        <v>82</v>
      </c>
      <c r="G66" s="7">
        <v>7</v>
      </c>
      <c r="H66" s="44" t="s">
        <v>195</v>
      </c>
      <c r="I66" s="4" t="str">
        <f t="shared" ref="I66:I97" si="8">+CONCATENATE(F66,"-",G66," ",H66)</f>
        <v>FAC-7 B2</v>
      </c>
      <c r="J66" s="55">
        <v>72888</v>
      </c>
      <c r="N66" s="8" t="str">
        <f t="shared" si="6"/>
        <v>N/A</v>
      </c>
      <c r="O66" s="8">
        <v>0</v>
      </c>
      <c r="P66" s="6" t="s">
        <v>212</v>
      </c>
      <c r="S66" s="6"/>
      <c r="T66" s="32"/>
      <c r="V66" t="str">
        <f t="shared" si="5"/>
        <v/>
      </c>
    </row>
    <row r="67" spans="1:22" ht="15" customHeight="1" x14ac:dyDescent="0.25">
      <c r="A67" s="48">
        <v>42796</v>
      </c>
      <c r="B67" s="4">
        <v>66</v>
      </c>
      <c r="C67" s="74" t="str">
        <f t="shared" si="7"/>
        <v>32017</v>
      </c>
      <c r="D67" s="44" t="s">
        <v>659</v>
      </c>
      <c r="E67" s="43" t="str">
        <f>IF(MID(D67,1,1)="C",+VLOOKUP(D67,'BASE DE DATOS LEGALES'!C:E,3,FALSE),IF(MID(D67,1,1)="G",VLOOKUP(D67,'BASE DE DATOS LEGALES GASECO'!C:D,2,FALSE),IF(MID(D67,1,4)="ARRG",+VLOOKUP(D67,'BASE DE DATOS LEGALES ARRG'!C:F,2,FALSE)," ")))</f>
        <v>IVAN ALFREDO MOLINA HUERTA</v>
      </c>
      <c r="F67" s="7" t="s">
        <v>56</v>
      </c>
      <c r="G67" s="7">
        <v>32</v>
      </c>
      <c r="I67" s="4" t="str">
        <f t="shared" si="8"/>
        <v xml:space="preserve">CS-32 </v>
      </c>
      <c r="J67" s="55">
        <v>30000</v>
      </c>
      <c r="N67" s="8" t="str">
        <f t="shared" si="6"/>
        <v>N/A</v>
      </c>
      <c r="O67" s="8">
        <v>0</v>
      </c>
      <c r="P67" s="6" t="s">
        <v>210</v>
      </c>
      <c r="S67" s="6"/>
      <c r="T67" s="32" t="s">
        <v>528</v>
      </c>
      <c r="V67" t="str">
        <f t="shared" si="5"/>
        <v/>
      </c>
    </row>
    <row r="68" spans="1:22" ht="15" customHeight="1" x14ac:dyDescent="0.25">
      <c r="A68" s="48">
        <v>42801</v>
      </c>
      <c r="B68" s="74">
        <v>67</v>
      </c>
      <c r="C68" s="74" t="str">
        <f t="shared" si="7"/>
        <v>32017</v>
      </c>
      <c r="D68" s="44" t="s">
        <v>667</v>
      </c>
      <c r="E68" s="43" t="str">
        <f>IF(MID(D68,1,1)="C",+VLOOKUP(D68,'BASE DE DATOS LEGALES'!C:E,3,FALSE),IF(MID(D68,1,1)="G",VLOOKUP(D68,'BASE DE DATOS LEGALES GASECO'!C:D,2,FALSE),IF(MID(D68,1,4)="ARRG",+VLOOKUP(D68,'BASE DE DATOS LEGALES ARRG'!C:F,2,FALSE)," ")))</f>
        <v>PRODUCTOS ENTRE AMIGOS S.A. DE C.V.</v>
      </c>
      <c r="F68" s="7" t="s">
        <v>56</v>
      </c>
      <c r="G68" s="7">
        <v>33</v>
      </c>
      <c r="I68" s="4" t="str">
        <f t="shared" si="8"/>
        <v xml:space="preserve">CS-33 </v>
      </c>
      <c r="J68" s="55">
        <v>400000</v>
      </c>
      <c r="N68" s="8" t="str">
        <f t="shared" si="6"/>
        <v>N/A</v>
      </c>
      <c r="O68" s="8">
        <v>0</v>
      </c>
      <c r="P68" s="6" t="s">
        <v>210</v>
      </c>
      <c r="S68" s="6"/>
      <c r="T68" s="32" t="s">
        <v>528</v>
      </c>
      <c r="V68" t="str">
        <f t="shared" ref="V68:V99" si="9">+IF(O68&gt;0,J68/N68,"")</f>
        <v/>
      </c>
    </row>
    <row r="69" spans="1:22" ht="15" customHeight="1" x14ac:dyDescent="0.25">
      <c r="A69" s="48">
        <v>42802</v>
      </c>
      <c r="B69" s="4">
        <v>68</v>
      </c>
      <c r="C69" s="74" t="str">
        <f t="shared" si="7"/>
        <v>32017</v>
      </c>
      <c r="D69" s="44" t="s">
        <v>644</v>
      </c>
      <c r="E69" s="43" t="str">
        <f>IF(MID(D69,1,1)="C",+VLOOKUP(D69,'BASE DE DATOS LEGALES'!C:E,3,FALSE),IF(MID(D69,1,1)="G",VLOOKUP(D69,'BASE DE DATOS LEGALES GASECO'!C:D,2,FALSE),IF(MID(D69,1,4)="ARRG",+VLOOKUP(D69,'BASE DE DATOS LEGALES ARRG'!C:F,2,FALSE)," ")))</f>
        <v>SUNSCOPE MX S.A. DE C.V.</v>
      </c>
      <c r="F69" s="7" t="s">
        <v>82</v>
      </c>
      <c r="G69" s="7">
        <v>1</v>
      </c>
      <c r="H69" s="44" t="s">
        <v>204</v>
      </c>
      <c r="I69" s="4" t="str">
        <f t="shared" si="8"/>
        <v>FAC-1 B8</v>
      </c>
      <c r="J69" s="55">
        <v>385623.19</v>
      </c>
      <c r="N69" s="8" t="str">
        <f t="shared" si="6"/>
        <v>N/A</v>
      </c>
      <c r="O69" s="8">
        <v>0</v>
      </c>
      <c r="P69" s="6" t="s">
        <v>212</v>
      </c>
      <c r="S69" s="6"/>
      <c r="T69" s="32"/>
      <c r="V69" t="str">
        <f t="shared" si="9"/>
        <v/>
      </c>
    </row>
    <row r="70" spans="1:22" ht="15" customHeight="1" x14ac:dyDescent="0.25">
      <c r="A70" s="48">
        <v>42808</v>
      </c>
      <c r="B70" s="74">
        <v>69</v>
      </c>
      <c r="C70" s="74" t="str">
        <f t="shared" si="7"/>
        <v>32017</v>
      </c>
      <c r="D70" s="44" t="s">
        <v>668</v>
      </c>
      <c r="E70" s="43" t="str">
        <f>IF(MID(D70,1,1)="C",+VLOOKUP(D70,'BASE DE DATOS LEGALES'!C:E,3,FALSE),IF(MID(D70,1,1)="G",VLOOKUP(D70,'BASE DE DATOS LEGALES GASECO'!C:D,2,FALSE),IF(MID(D70,1,4)="ARRG",+VLOOKUP(D70,'BASE DE DATOS LEGALES ARRG'!C:F,2,FALSE)," ")))</f>
        <v>COMERCIALIZADORA DE DESTILADOS RG S.A. DE C.V.</v>
      </c>
      <c r="F70" s="7" t="s">
        <v>82</v>
      </c>
      <c r="G70" s="7">
        <v>8</v>
      </c>
      <c r="H70" s="44" t="s">
        <v>194</v>
      </c>
      <c r="I70" s="4" t="str">
        <f t="shared" si="8"/>
        <v>FAC-8 B1</v>
      </c>
      <c r="J70" s="55">
        <v>89335.03</v>
      </c>
      <c r="N70" s="8" t="str">
        <f t="shared" si="6"/>
        <v>N/A</v>
      </c>
      <c r="O70" s="8">
        <v>0</v>
      </c>
      <c r="P70" s="6" t="s">
        <v>210</v>
      </c>
      <c r="S70" s="6"/>
      <c r="T70" s="32"/>
      <c r="V70" t="str">
        <f t="shared" si="9"/>
        <v/>
      </c>
    </row>
    <row r="71" spans="1:22" ht="15" customHeight="1" x14ac:dyDescent="0.25">
      <c r="A71" s="48">
        <v>42810</v>
      </c>
      <c r="B71" s="4">
        <v>70</v>
      </c>
      <c r="C71" s="74" t="str">
        <f t="shared" si="7"/>
        <v>32017</v>
      </c>
      <c r="D71" s="44" t="s">
        <v>678</v>
      </c>
      <c r="E71" s="43" t="str">
        <f>IF(MID(D71,1,1)="C",+VLOOKUP(D71,'BASE DE DATOS LEGALES'!C:E,3,FALSE),IF(MID(D71,1,1)="G",VLOOKUP(D71,'BASE DE DATOS LEGALES GASECO'!C:D,2,FALSE),IF(MID(D71,1,4)="ARRG",+VLOOKUP(D71,'BASE DE DATOS LEGALES ARRG'!C:F,2,FALSE)," ")))</f>
        <v>MV360 S.A.P.I. DE C.V.</v>
      </c>
      <c r="F71" s="7" t="s">
        <v>56</v>
      </c>
      <c r="G71" s="7">
        <v>34</v>
      </c>
      <c r="I71" s="4" t="str">
        <f t="shared" si="8"/>
        <v xml:space="preserve">CS-34 </v>
      </c>
      <c r="J71" s="55">
        <v>1000000</v>
      </c>
      <c r="N71" s="8" t="str">
        <f t="shared" si="6"/>
        <v>N/A</v>
      </c>
      <c r="O71" s="8">
        <v>0</v>
      </c>
      <c r="P71" s="6" t="s">
        <v>211</v>
      </c>
      <c r="S71" s="6"/>
      <c r="T71" s="32" t="s">
        <v>526</v>
      </c>
      <c r="V71" t="str">
        <f t="shared" si="9"/>
        <v/>
      </c>
    </row>
    <row r="72" spans="1:22" ht="15" customHeight="1" x14ac:dyDescent="0.25">
      <c r="A72" s="48">
        <v>42815</v>
      </c>
      <c r="B72" s="74">
        <v>71</v>
      </c>
      <c r="C72" s="74" t="str">
        <f t="shared" si="7"/>
        <v>32017</v>
      </c>
      <c r="D72" s="44" t="s">
        <v>674</v>
      </c>
      <c r="E72" s="43" t="str">
        <f>IF(MID(D72,1,1)="C",+VLOOKUP(D72,'BASE DE DATOS LEGALES'!C:E,3,FALSE),IF(MID(D72,1,1)="G",VLOOKUP(D72,'BASE DE DATOS LEGALES GASECO'!C:D,2,FALSE),IF(MID(D72,1,4)="ARRG",+VLOOKUP(D72,'BASE DE DATOS LEGALES ARRG'!C:F,2,FALSE)," ")))</f>
        <v>ALVARO SANCHEZ GARCIA</v>
      </c>
      <c r="F72" s="7" t="s">
        <v>56</v>
      </c>
      <c r="G72" s="7">
        <v>36</v>
      </c>
      <c r="I72" s="4" t="str">
        <f t="shared" si="8"/>
        <v xml:space="preserve">CS-36 </v>
      </c>
      <c r="J72" s="55">
        <v>300000</v>
      </c>
      <c r="N72" s="8" t="str">
        <f t="shared" si="6"/>
        <v>N/A</v>
      </c>
      <c r="O72" s="8">
        <v>0</v>
      </c>
      <c r="P72" s="6" t="s">
        <v>212</v>
      </c>
      <c r="S72" s="6"/>
      <c r="T72" s="32" t="s">
        <v>527</v>
      </c>
      <c r="V72" t="str">
        <f t="shared" si="9"/>
        <v/>
      </c>
    </row>
    <row r="73" spans="1:22" ht="15" customHeight="1" x14ac:dyDescent="0.25">
      <c r="A73" s="48">
        <v>42815</v>
      </c>
      <c r="B73" s="4">
        <v>72</v>
      </c>
      <c r="C73" s="74" t="str">
        <f t="shared" si="7"/>
        <v>32017</v>
      </c>
      <c r="D73" s="44" t="s">
        <v>679</v>
      </c>
      <c r="E73" s="43" t="str">
        <f>IF(MID(D73,1,1)="C",+VLOOKUP(D73,'BASE DE DATOS LEGALES'!C:E,3,FALSE),IF(MID(D73,1,1)="G",VLOOKUP(D73,'BASE DE DATOS LEGALES GASECO'!C:D,2,FALSE),IF(MID(D73,1,4)="ARRG",+VLOOKUP(D73,'BASE DE DATOS LEGALES ARRG'!C:F,2,FALSE)," ")))</f>
        <v>BRAME COMUNICACI&amp;Oacute;N DIGITAL S.A. DE C.V.</v>
      </c>
      <c r="F73" s="7" t="s">
        <v>56</v>
      </c>
      <c r="G73" s="7">
        <v>35</v>
      </c>
      <c r="I73" s="4" t="str">
        <f t="shared" si="8"/>
        <v xml:space="preserve">CS-35 </v>
      </c>
      <c r="J73" s="56">
        <v>640014.16</v>
      </c>
      <c r="N73" s="8" t="str">
        <f t="shared" si="6"/>
        <v>N/A</v>
      </c>
      <c r="O73" s="8">
        <v>0</v>
      </c>
      <c r="P73" s="6" t="s">
        <v>210</v>
      </c>
      <c r="S73" s="6"/>
      <c r="T73" s="32" t="s">
        <v>526</v>
      </c>
      <c r="V73" t="str">
        <f t="shared" si="9"/>
        <v/>
      </c>
    </row>
    <row r="74" spans="1:22" ht="15" customHeight="1" x14ac:dyDescent="0.25">
      <c r="A74" s="48">
        <v>42817</v>
      </c>
      <c r="B74" s="74">
        <v>73</v>
      </c>
      <c r="C74" s="74" t="str">
        <f t="shared" si="7"/>
        <v>32017</v>
      </c>
      <c r="D74" s="44" t="s">
        <v>677</v>
      </c>
      <c r="E74" s="43" t="str">
        <f>IF(MID(D74,1,1)="C",+VLOOKUP(D74,'BASE DE DATOS LEGALES'!C:E,3,FALSE),IF(MID(D74,1,1)="G",VLOOKUP(D74,'BASE DE DATOS LEGALES GASECO'!C:D,2,FALSE),IF(MID(D74,1,4)="ARRG",+VLOOKUP(D74,'BASE DE DATOS LEGALES ARRG'!C:F,2,FALSE)," ")))</f>
        <v>PAULO CESAR GARCIA CORONADO</v>
      </c>
      <c r="F74" s="7" t="s">
        <v>83</v>
      </c>
      <c r="G74" s="7">
        <v>4</v>
      </c>
      <c r="I74" s="4" t="str">
        <f t="shared" si="8"/>
        <v xml:space="preserve">ARR-4 </v>
      </c>
      <c r="J74" s="11">
        <f>+N74-O74</f>
        <v>178000</v>
      </c>
      <c r="N74" s="8">
        <v>578000</v>
      </c>
      <c r="O74" s="8">
        <v>400000</v>
      </c>
      <c r="P74" s="6" t="s">
        <v>210</v>
      </c>
      <c r="S74" s="6"/>
      <c r="T74" s="32"/>
      <c r="V74">
        <f t="shared" si="9"/>
        <v>0.30795847750865052</v>
      </c>
    </row>
    <row r="75" spans="1:22" ht="15" customHeight="1" x14ac:dyDescent="0.25">
      <c r="A75" s="48">
        <v>42822</v>
      </c>
      <c r="B75" s="4">
        <v>74</v>
      </c>
      <c r="C75" s="74" t="str">
        <f t="shared" si="7"/>
        <v>32017</v>
      </c>
      <c r="D75" s="44" t="s">
        <v>668</v>
      </c>
      <c r="E75" s="43" t="str">
        <f>IF(MID(D75,1,1)="C",+VLOOKUP(D75,'BASE DE DATOS LEGALES'!C:E,3,FALSE),IF(MID(D75,1,1)="G",VLOOKUP(D75,'BASE DE DATOS LEGALES GASECO'!C:D,2,FALSE),IF(MID(D75,1,4)="ARRG",+VLOOKUP(D75,'BASE DE DATOS LEGALES ARRG'!C:F,2,FALSE)," ")))</f>
        <v>COMERCIALIZADORA DE DESTILADOS RG S.A. DE C.V.</v>
      </c>
      <c r="F75" s="7" t="s">
        <v>82</v>
      </c>
      <c r="G75" s="7">
        <v>8</v>
      </c>
      <c r="H75" s="44" t="s">
        <v>195</v>
      </c>
      <c r="I75" s="4" t="str">
        <f t="shared" si="8"/>
        <v>FAC-8 B2</v>
      </c>
      <c r="J75" s="56">
        <v>14696.86</v>
      </c>
      <c r="N75" s="8" t="str">
        <f t="shared" ref="N75:N96" si="10">+IF(F75="ARR","Llénalo puñetas","N/A")</f>
        <v>N/A</v>
      </c>
      <c r="O75" s="8">
        <v>0</v>
      </c>
      <c r="P75" s="6" t="s">
        <v>210</v>
      </c>
      <c r="S75" s="6"/>
      <c r="T75" s="32"/>
      <c r="V75" t="str">
        <f t="shared" si="9"/>
        <v/>
      </c>
    </row>
    <row r="76" spans="1:22" ht="15" customHeight="1" x14ac:dyDescent="0.25">
      <c r="A76" s="48">
        <v>42824</v>
      </c>
      <c r="B76" s="74">
        <v>75</v>
      </c>
      <c r="C76" s="74" t="str">
        <f t="shared" si="7"/>
        <v>32017</v>
      </c>
      <c r="D76" s="44" t="s">
        <v>678</v>
      </c>
      <c r="E76" s="43" t="str">
        <f>IF(MID(D76,1,1)="C",+VLOOKUP(D76,'BASE DE DATOS LEGALES'!C:E,3,FALSE),IF(MID(D76,1,1)="G",VLOOKUP(D76,'BASE DE DATOS LEGALES GASECO'!C:D,2,FALSE),IF(MID(D76,1,4)="ARRG",+VLOOKUP(D76,'BASE DE DATOS LEGALES ARRG'!C:F,2,FALSE)," ")))</f>
        <v>MV360 S.A.P.I. DE C.V.</v>
      </c>
      <c r="F76" s="7" t="s">
        <v>56</v>
      </c>
      <c r="G76" s="7">
        <v>37</v>
      </c>
      <c r="I76" s="4" t="str">
        <f t="shared" si="8"/>
        <v xml:space="preserve">CS-37 </v>
      </c>
      <c r="J76" s="55">
        <v>500000</v>
      </c>
      <c r="N76" s="8" t="str">
        <f t="shared" si="10"/>
        <v>N/A</v>
      </c>
      <c r="O76" s="8">
        <v>0</v>
      </c>
      <c r="P76" s="6" t="s">
        <v>210</v>
      </c>
      <c r="S76" s="6"/>
      <c r="T76" s="32"/>
      <c r="V76" t="str">
        <f t="shared" si="9"/>
        <v/>
      </c>
    </row>
    <row r="77" spans="1:22" ht="15" customHeight="1" x14ac:dyDescent="0.25">
      <c r="A77" s="48">
        <v>42824</v>
      </c>
      <c r="B77" s="4">
        <v>76</v>
      </c>
      <c r="C77" s="74" t="str">
        <f t="shared" si="7"/>
        <v>32017</v>
      </c>
      <c r="D77" s="44" t="s">
        <v>676</v>
      </c>
      <c r="E77" s="43" t="str">
        <f>IF(MID(D77,1,1)="C",+VLOOKUP(D77,'BASE DE DATOS LEGALES'!C:E,3,FALSE),IF(MID(D77,1,1)="G",VLOOKUP(D77,'BASE DE DATOS LEGALES GASECO'!C:D,2,FALSE),IF(MID(D77,1,4)="ARRG",+VLOOKUP(D77,'BASE DE DATOS LEGALES ARRG'!C:F,2,FALSE)," ")))</f>
        <v>QUARSO ESTUDIO MULTIMEDIA S.A. DE C.V.</v>
      </c>
      <c r="F77" s="7" t="s">
        <v>82</v>
      </c>
      <c r="G77" s="7">
        <v>7</v>
      </c>
      <c r="H77" s="44" t="s">
        <v>207</v>
      </c>
      <c r="I77" s="4" t="str">
        <f t="shared" si="8"/>
        <v>FAC-7 B3, B4 Y B5</v>
      </c>
      <c r="J77" s="55">
        <v>18006.78</v>
      </c>
      <c r="N77" s="8" t="str">
        <f t="shared" si="10"/>
        <v>N/A</v>
      </c>
      <c r="O77" s="8">
        <v>0</v>
      </c>
      <c r="P77" s="6" t="s">
        <v>212</v>
      </c>
      <c r="S77" s="6"/>
      <c r="T77" s="32"/>
      <c r="V77" t="str">
        <f t="shared" si="9"/>
        <v/>
      </c>
    </row>
    <row r="78" spans="1:22" ht="15" customHeight="1" x14ac:dyDescent="0.25">
      <c r="A78" s="48">
        <v>42824</v>
      </c>
      <c r="B78" s="74">
        <v>77</v>
      </c>
      <c r="C78" s="74" t="str">
        <f t="shared" si="7"/>
        <v>32017</v>
      </c>
      <c r="D78" s="44" t="s">
        <v>676</v>
      </c>
      <c r="E78" s="43" t="str">
        <f>IF(MID(D78,1,1)="C",+VLOOKUP(D78,'BASE DE DATOS LEGALES'!C:E,3,FALSE),IF(MID(D78,1,1)="G",VLOOKUP(D78,'BASE DE DATOS LEGALES GASECO'!C:D,2,FALSE),IF(MID(D78,1,4)="ARRG",+VLOOKUP(D78,'BASE DE DATOS LEGALES ARRG'!C:F,2,FALSE)," ")))</f>
        <v>QUARSO ESTUDIO MULTIMEDIA S.A. DE C.V.</v>
      </c>
      <c r="F78" s="7" t="s">
        <v>82</v>
      </c>
      <c r="G78" s="7">
        <v>7</v>
      </c>
      <c r="H78" s="44" t="s">
        <v>207</v>
      </c>
      <c r="I78" s="4" t="str">
        <f t="shared" si="8"/>
        <v>FAC-7 B3, B4 Y B5</v>
      </c>
      <c r="J78" s="55">
        <v>6662.5093238008294</v>
      </c>
      <c r="N78" s="8" t="str">
        <f t="shared" si="10"/>
        <v>N/A</v>
      </c>
      <c r="O78" s="8">
        <v>0</v>
      </c>
      <c r="P78" s="6" t="s">
        <v>212</v>
      </c>
      <c r="S78" s="6"/>
      <c r="T78" s="32"/>
      <c r="V78" t="str">
        <f t="shared" si="9"/>
        <v/>
      </c>
    </row>
    <row r="79" spans="1:22" ht="15" customHeight="1" x14ac:dyDescent="0.25">
      <c r="A79" s="48">
        <v>42824</v>
      </c>
      <c r="B79" s="4">
        <v>78</v>
      </c>
      <c r="C79" s="74" t="str">
        <f t="shared" si="7"/>
        <v>32017</v>
      </c>
      <c r="D79" s="44" t="s">
        <v>676</v>
      </c>
      <c r="E79" s="43" t="str">
        <f>IF(MID(D79,1,1)="C",+VLOOKUP(D79,'BASE DE DATOS LEGALES'!C:E,3,FALSE),IF(MID(D79,1,1)="G",VLOOKUP(D79,'BASE DE DATOS LEGALES GASECO'!C:D,2,FALSE),IF(MID(D79,1,4)="ARRG",+VLOOKUP(D79,'BASE DE DATOS LEGALES ARRG'!C:F,2,FALSE)," ")))</f>
        <v>QUARSO ESTUDIO MULTIMEDIA S.A. DE C.V.</v>
      </c>
      <c r="F79" s="7" t="s">
        <v>82</v>
      </c>
      <c r="G79" s="7">
        <v>7</v>
      </c>
      <c r="H79" s="44" t="s">
        <v>207</v>
      </c>
      <c r="I79" s="4" t="str">
        <f t="shared" si="8"/>
        <v>FAC-7 B3, B4 Y B5</v>
      </c>
      <c r="J79" s="55">
        <v>7202.7127824873833</v>
      </c>
      <c r="N79" s="8" t="str">
        <f t="shared" si="10"/>
        <v>N/A</v>
      </c>
      <c r="O79" s="8">
        <v>0</v>
      </c>
      <c r="P79" s="6" t="s">
        <v>212</v>
      </c>
      <c r="S79" s="6"/>
      <c r="T79" s="32"/>
      <c r="V79" t="str">
        <f t="shared" si="9"/>
        <v/>
      </c>
    </row>
    <row r="80" spans="1:22" ht="15" customHeight="1" x14ac:dyDescent="0.25">
      <c r="A80" s="48">
        <v>42824</v>
      </c>
      <c r="B80" s="74">
        <v>79</v>
      </c>
      <c r="C80" s="74" t="str">
        <f t="shared" si="7"/>
        <v>32017</v>
      </c>
      <c r="D80" s="44" t="s">
        <v>676</v>
      </c>
      <c r="E80" s="43" t="str">
        <f>IF(MID(D80,1,1)="C",+VLOOKUP(D80,'BASE DE DATOS LEGALES'!C:E,3,FALSE),IF(MID(D80,1,1)="G",VLOOKUP(D80,'BASE DE DATOS LEGALES GASECO'!C:D,2,FALSE),IF(MID(D80,1,4)="ARRG",+VLOOKUP(D80,'BASE DE DATOS LEGALES ARRG'!C:F,2,FALSE)," ")))</f>
        <v>QUARSO ESTUDIO MULTIMEDIA S.A. DE C.V.</v>
      </c>
      <c r="F80" s="7" t="s">
        <v>82</v>
      </c>
      <c r="G80" s="7">
        <v>7</v>
      </c>
      <c r="H80" s="44" t="s">
        <v>207</v>
      </c>
      <c r="I80" s="4" t="str">
        <f t="shared" si="8"/>
        <v>FAC-7 B3, B4 Y B5</v>
      </c>
      <c r="J80" s="55">
        <v>89315.452799999999</v>
      </c>
      <c r="N80" s="8" t="str">
        <f t="shared" si="10"/>
        <v>N/A</v>
      </c>
      <c r="O80" s="8">
        <v>0</v>
      </c>
      <c r="P80" s="6" t="s">
        <v>212</v>
      </c>
      <c r="S80" s="6"/>
      <c r="T80" s="32"/>
      <c r="V80" t="str">
        <f t="shared" si="9"/>
        <v/>
      </c>
    </row>
    <row r="81" spans="1:22" ht="15" customHeight="1" x14ac:dyDescent="0.25">
      <c r="A81" s="48">
        <v>42824</v>
      </c>
      <c r="B81" s="4">
        <v>80</v>
      </c>
      <c r="C81" s="74" t="str">
        <f t="shared" si="7"/>
        <v>32017</v>
      </c>
      <c r="D81" s="44" t="s">
        <v>676</v>
      </c>
      <c r="E81" s="43" t="str">
        <f>IF(MID(D81,1,1)="C",+VLOOKUP(D81,'BASE DE DATOS LEGALES'!C:E,3,FALSE),IF(MID(D81,1,1)="G",VLOOKUP(D81,'BASE DE DATOS LEGALES GASECO'!C:D,2,FALSE),IF(MID(D81,1,4)="ARRG",+VLOOKUP(D81,'BASE DE DATOS LEGALES ARRG'!C:F,2,FALSE)," ")))</f>
        <v>QUARSO ESTUDIO MULTIMEDIA S.A. DE C.V.</v>
      </c>
      <c r="F81" s="7" t="s">
        <v>82</v>
      </c>
      <c r="G81" s="7">
        <v>7</v>
      </c>
      <c r="H81" s="44" t="s">
        <v>207</v>
      </c>
      <c r="I81" s="4" t="str">
        <f t="shared" si="8"/>
        <v>FAC-7 B3, B4 Y B5</v>
      </c>
      <c r="J81" s="55">
        <v>88635.502559999994</v>
      </c>
      <c r="N81" s="8" t="str">
        <f t="shared" si="10"/>
        <v>N/A</v>
      </c>
      <c r="O81" s="8">
        <v>0</v>
      </c>
      <c r="P81" s="6" t="s">
        <v>212</v>
      </c>
      <c r="S81" s="6"/>
      <c r="T81" s="32"/>
      <c r="V81" t="str">
        <f t="shared" si="9"/>
        <v/>
      </c>
    </row>
    <row r="82" spans="1:22" ht="15" customHeight="1" x14ac:dyDescent="0.25">
      <c r="A82" s="48">
        <v>42824</v>
      </c>
      <c r="B82" s="74">
        <v>81</v>
      </c>
      <c r="C82" s="74" t="str">
        <f t="shared" si="7"/>
        <v>32017</v>
      </c>
      <c r="D82" s="44" t="s">
        <v>644</v>
      </c>
      <c r="E82" s="43" t="str">
        <f>IF(MID(D82,1,1)="C",+VLOOKUP(D82,'BASE DE DATOS LEGALES'!C:E,3,FALSE),IF(MID(D82,1,1)="G",VLOOKUP(D82,'BASE DE DATOS LEGALES GASECO'!C:D,2,FALSE),IF(MID(D82,1,4)="ARRG",+VLOOKUP(D82,'BASE DE DATOS LEGALES ARRG'!C:F,2,FALSE)," ")))</f>
        <v>SUNSCOPE MX S.A. DE C.V.</v>
      </c>
      <c r="F82" s="7" t="s">
        <v>82</v>
      </c>
      <c r="G82" s="7">
        <v>1</v>
      </c>
      <c r="H82" s="44" t="s">
        <v>205</v>
      </c>
      <c r="I82" s="4" t="str">
        <f t="shared" si="8"/>
        <v>FAC-1 B9</v>
      </c>
      <c r="J82" s="55">
        <v>366303.97</v>
      </c>
      <c r="N82" s="8" t="str">
        <f t="shared" si="10"/>
        <v>N/A</v>
      </c>
      <c r="O82" s="8">
        <v>0</v>
      </c>
      <c r="P82" s="6" t="s">
        <v>210</v>
      </c>
      <c r="S82" s="6"/>
      <c r="T82" s="32"/>
      <c r="V82" t="str">
        <f t="shared" si="9"/>
        <v/>
      </c>
    </row>
    <row r="83" spans="1:22" ht="15" customHeight="1" x14ac:dyDescent="0.25">
      <c r="A83" s="48">
        <v>42824</v>
      </c>
      <c r="B83" s="4">
        <v>82</v>
      </c>
      <c r="C83" s="74" t="str">
        <f t="shared" si="7"/>
        <v>32017</v>
      </c>
      <c r="D83" s="44" t="s">
        <v>644</v>
      </c>
      <c r="E83" s="43" t="str">
        <f>IF(MID(D83,1,1)="C",+VLOOKUP(D83,'BASE DE DATOS LEGALES'!C:E,3,FALSE),IF(MID(D83,1,1)="G",VLOOKUP(D83,'BASE DE DATOS LEGALES GASECO'!C:D,2,FALSE),IF(MID(D83,1,4)="ARRG",+VLOOKUP(D83,'BASE DE DATOS LEGALES ARRG'!C:F,2,FALSE)," ")))</f>
        <v>SUNSCOPE MX S.A. DE C.V.</v>
      </c>
      <c r="F83" s="7" t="s">
        <v>82</v>
      </c>
      <c r="G83" s="7">
        <v>1</v>
      </c>
      <c r="H83" s="44" t="s">
        <v>206</v>
      </c>
      <c r="I83" s="4" t="str">
        <f t="shared" si="8"/>
        <v>FAC-1 B10</v>
      </c>
      <c r="J83" s="55">
        <v>285119.25</v>
      </c>
      <c r="N83" s="8" t="str">
        <f t="shared" si="10"/>
        <v>N/A</v>
      </c>
      <c r="O83" s="8">
        <v>0</v>
      </c>
      <c r="P83" s="6" t="s">
        <v>210</v>
      </c>
      <c r="S83" s="6"/>
      <c r="T83" s="32" t="s">
        <v>527</v>
      </c>
      <c r="V83" t="str">
        <f t="shared" si="9"/>
        <v/>
      </c>
    </row>
    <row r="84" spans="1:22" ht="15" customHeight="1" x14ac:dyDescent="0.25">
      <c r="A84" s="48">
        <v>42825</v>
      </c>
      <c r="B84" s="74">
        <v>83</v>
      </c>
      <c r="C84" s="74" t="str">
        <f t="shared" si="7"/>
        <v>32017</v>
      </c>
      <c r="D84" s="44" t="s">
        <v>680</v>
      </c>
      <c r="E84" s="43" t="str">
        <f>IF(MID(D84,1,1)="C",+VLOOKUP(D84,'BASE DE DATOS LEGALES'!C:E,3,FALSE),IF(MID(D84,1,1)="G",VLOOKUP(D84,'BASE DE DATOS LEGALES GASECO'!C:D,2,FALSE),IF(MID(D84,1,4)="ARRG",+VLOOKUP(D84,'BASE DE DATOS LEGALES ARRG'!C:F,2,FALSE)," ")))</f>
        <v>GILBERTO CORONEL ALCANTAR</v>
      </c>
      <c r="F84" s="7" t="s">
        <v>56</v>
      </c>
      <c r="G84" s="7">
        <v>38</v>
      </c>
      <c r="I84" s="4" t="str">
        <f t="shared" si="8"/>
        <v xml:space="preserve">CS-38 </v>
      </c>
      <c r="J84" s="55">
        <v>355000</v>
      </c>
      <c r="N84" s="8" t="str">
        <f t="shared" si="10"/>
        <v>N/A</v>
      </c>
      <c r="O84" s="8">
        <v>0</v>
      </c>
      <c r="P84" s="6" t="s">
        <v>210</v>
      </c>
      <c r="S84" s="6"/>
      <c r="T84" s="32" t="s">
        <v>526</v>
      </c>
      <c r="V84" t="str">
        <f t="shared" si="9"/>
        <v/>
      </c>
    </row>
    <row r="85" spans="1:22" ht="15" customHeight="1" x14ac:dyDescent="0.25">
      <c r="A85" s="48">
        <v>42828</v>
      </c>
      <c r="B85" s="4">
        <v>84</v>
      </c>
      <c r="C85" s="74" t="str">
        <f t="shared" si="7"/>
        <v>42017</v>
      </c>
      <c r="D85" s="44" t="s">
        <v>679</v>
      </c>
      <c r="E85" s="43" t="str">
        <f>IF(MID(D85,1,1)="C",+VLOOKUP(D85,'BASE DE DATOS LEGALES'!C:E,3,FALSE),IF(MID(D85,1,1)="G",VLOOKUP(D85,'BASE DE DATOS LEGALES GASECO'!C:D,2,FALSE),IF(MID(D85,1,4)="ARRG",+VLOOKUP(D85,'BASE DE DATOS LEGALES ARRG'!C:F,2,FALSE)," ")))</f>
        <v>BRAME COMUNICACI&amp;Oacute;N DIGITAL S.A. DE C.V.</v>
      </c>
      <c r="F85" s="7" t="s">
        <v>56</v>
      </c>
      <c r="G85" s="7">
        <v>39</v>
      </c>
      <c r="I85" s="4" t="str">
        <f t="shared" si="8"/>
        <v xml:space="preserve">CS-39 </v>
      </c>
      <c r="J85" s="56">
        <v>485389.46</v>
      </c>
      <c r="N85" s="8" t="str">
        <f t="shared" si="10"/>
        <v>N/A</v>
      </c>
      <c r="O85" s="8">
        <v>0</v>
      </c>
      <c r="P85" s="6" t="s">
        <v>210</v>
      </c>
      <c r="S85" s="6"/>
      <c r="T85" s="32" t="s">
        <v>527</v>
      </c>
      <c r="V85" t="str">
        <f t="shared" si="9"/>
        <v/>
      </c>
    </row>
    <row r="86" spans="1:22" ht="15" customHeight="1" x14ac:dyDescent="0.25">
      <c r="A86" s="48">
        <v>42831</v>
      </c>
      <c r="B86" s="74">
        <v>85</v>
      </c>
      <c r="C86" s="74" t="str">
        <f t="shared" si="7"/>
        <v>42017</v>
      </c>
      <c r="D86" s="44" t="s">
        <v>681</v>
      </c>
      <c r="E86" s="43" t="str">
        <f>IF(MID(D86,1,1)="C",+VLOOKUP(D86,'BASE DE DATOS LEGALES'!C:E,3,FALSE),IF(MID(D86,1,1)="G",VLOOKUP(D86,'BASE DE DATOS LEGALES GASECO'!C:D,2,FALSE),IF(MID(D86,1,4)="ARRG",+VLOOKUP(D86,'BASE DE DATOS LEGALES ARRG'!C:F,2,FALSE)," ")))</f>
        <v>JOSE GARCIA SOLORZANO</v>
      </c>
      <c r="F86" s="7" t="s">
        <v>56</v>
      </c>
      <c r="G86" s="7">
        <v>40</v>
      </c>
      <c r="I86" s="4" t="str">
        <f t="shared" si="8"/>
        <v xml:space="preserve">CS-40 </v>
      </c>
      <c r="J86" s="55">
        <v>70000</v>
      </c>
      <c r="K86" s="6">
        <v>18</v>
      </c>
      <c r="N86" s="8" t="str">
        <f t="shared" si="10"/>
        <v>N/A</v>
      </c>
      <c r="O86" s="8">
        <v>0</v>
      </c>
      <c r="P86" s="6" t="s">
        <v>210</v>
      </c>
      <c r="S86" s="6"/>
      <c r="T86" s="32" t="s">
        <v>526</v>
      </c>
      <c r="V86" t="str">
        <f t="shared" si="9"/>
        <v/>
      </c>
    </row>
    <row r="87" spans="1:22" ht="15" customHeight="1" x14ac:dyDescent="0.25">
      <c r="A87" s="48">
        <v>42832</v>
      </c>
      <c r="B87" s="4">
        <v>86</v>
      </c>
      <c r="C87" s="74" t="str">
        <f t="shared" si="7"/>
        <v>42017</v>
      </c>
      <c r="D87" s="44" t="s">
        <v>682</v>
      </c>
      <c r="E87" s="43" t="str">
        <f>IF(MID(D87,1,1)="C",+VLOOKUP(D87,'BASE DE DATOS LEGALES'!C:E,3,FALSE),IF(MID(D87,1,1)="G",VLOOKUP(D87,'BASE DE DATOS LEGALES GASECO'!C:D,2,FALSE),IF(MID(D87,1,4)="ARRG",+VLOOKUP(D87,'BASE DE DATOS LEGALES ARRG'!C:F,2,FALSE)," ")))</f>
        <v>PIADENA S.A. DE C.V.</v>
      </c>
      <c r="F87" s="7" t="s">
        <v>56</v>
      </c>
      <c r="G87" s="7">
        <v>41</v>
      </c>
      <c r="I87" s="4" t="str">
        <f t="shared" si="8"/>
        <v xml:space="preserve">CS-41 </v>
      </c>
      <c r="J87" s="55">
        <v>100000</v>
      </c>
      <c r="K87" s="6">
        <v>2</v>
      </c>
      <c r="N87" s="8" t="str">
        <f t="shared" si="10"/>
        <v>N/A</v>
      </c>
      <c r="O87" s="8">
        <v>0</v>
      </c>
      <c r="P87" s="6" t="s">
        <v>210</v>
      </c>
      <c r="S87" s="6"/>
      <c r="T87" s="32" t="s">
        <v>526</v>
      </c>
      <c r="V87" t="str">
        <f t="shared" si="9"/>
        <v/>
      </c>
    </row>
    <row r="88" spans="1:22" ht="15" customHeight="1" x14ac:dyDescent="0.25">
      <c r="A88" s="48">
        <v>42835</v>
      </c>
      <c r="B88" s="74">
        <v>87</v>
      </c>
      <c r="C88" s="74" t="str">
        <f t="shared" si="7"/>
        <v>42017</v>
      </c>
      <c r="D88" s="44" t="s">
        <v>683</v>
      </c>
      <c r="E88" s="43" t="str">
        <f>IF(MID(D88,1,1)="C",+VLOOKUP(D88,'BASE DE DATOS LEGALES'!C:E,3,FALSE),IF(MID(D88,1,1)="G",VLOOKUP(D88,'BASE DE DATOS LEGALES GASECO'!C:D,2,FALSE),IF(MID(D88,1,4)="ARRG",+VLOOKUP(D88,'BASE DE DATOS LEGALES ARRG'!C:F,2,FALSE)," ")))</f>
        <v>2GZ CONSULTORES S.A. DE C.V.</v>
      </c>
      <c r="F88" s="7" t="s">
        <v>56</v>
      </c>
      <c r="G88" s="7">
        <v>42</v>
      </c>
      <c r="H88" s="44" t="s">
        <v>200</v>
      </c>
      <c r="I88" s="4" t="str">
        <f t="shared" si="8"/>
        <v>CS-42 "DISP 1"</v>
      </c>
      <c r="J88" s="55">
        <v>1000000</v>
      </c>
      <c r="N88" s="8" t="str">
        <f t="shared" si="10"/>
        <v>N/A</v>
      </c>
      <c r="O88" s="8">
        <v>0</v>
      </c>
      <c r="P88" s="6" t="s">
        <v>210</v>
      </c>
      <c r="S88" s="6"/>
      <c r="T88" s="32" t="s">
        <v>526</v>
      </c>
      <c r="V88" t="str">
        <f t="shared" si="9"/>
        <v/>
      </c>
    </row>
    <row r="89" spans="1:22" ht="15" customHeight="1" x14ac:dyDescent="0.25">
      <c r="A89" s="48">
        <v>42836</v>
      </c>
      <c r="B89" s="4">
        <v>88</v>
      </c>
      <c r="C89" s="74" t="str">
        <f t="shared" si="7"/>
        <v>42017</v>
      </c>
      <c r="D89" s="44" t="s">
        <v>683</v>
      </c>
      <c r="E89" s="43" t="str">
        <f>IF(MID(D89,1,1)="C",+VLOOKUP(D89,'BASE DE DATOS LEGALES'!C:E,3,FALSE),IF(MID(D89,1,1)="G",VLOOKUP(D89,'BASE DE DATOS LEGALES GASECO'!C:D,2,FALSE),IF(MID(D89,1,4)="ARRG",+VLOOKUP(D89,'BASE DE DATOS LEGALES ARRG'!C:F,2,FALSE)," ")))</f>
        <v>2GZ CONSULTORES S.A. DE C.V.</v>
      </c>
      <c r="F89" s="7" t="s">
        <v>56</v>
      </c>
      <c r="G89" s="7">
        <v>42</v>
      </c>
      <c r="H89" s="44" t="s">
        <v>201</v>
      </c>
      <c r="I89" s="4" t="str">
        <f t="shared" si="8"/>
        <v>CS-42 "DISP 2"</v>
      </c>
      <c r="J89" s="55">
        <v>1000000</v>
      </c>
      <c r="N89" s="8" t="str">
        <f t="shared" si="10"/>
        <v>N/A</v>
      </c>
      <c r="O89" s="8">
        <v>0</v>
      </c>
      <c r="P89" s="6" t="s">
        <v>210</v>
      </c>
      <c r="S89" s="6"/>
      <c r="T89" s="32" t="s">
        <v>526</v>
      </c>
      <c r="V89" t="str">
        <f t="shared" si="9"/>
        <v/>
      </c>
    </row>
    <row r="90" spans="1:22" ht="15" customHeight="1" x14ac:dyDescent="0.25">
      <c r="A90" s="48">
        <v>42836</v>
      </c>
      <c r="B90" s="74">
        <v>89</v>
      </c>
      <c r="C90" s="74" t="str">
        <f t="shared" si="7"/>
        <v>42017</v>
      </c>
      <c r="D90" s="44" t="s">
        <v>668</v>
      </c>
      <c r="E90" s="43" t="str">
        <f>IF(MID(D90,1,1)="C",+VLOOKUP(D90,'BASE DE DATOS LEGALES'!C:E,3,FALSE),IF(MID(D90,1,1)="G",VLOOKUP(D90,'BASE DE DATOS LEGALES GASECO'!C:D,2,FALSE),IF(MID(D90,1,4)="ARRG",+VLOOKUP(D90,'BASE DE DATOS LEGALES ARRG'!C:F,2,FALSE)," ")))</f>
        <v>COMERCIALIZADORA DE DESTILADOS RG S.A. DE C.V.</v>
      </c>
      <c r="F90" s="7" t="s">
        <v>82</v>
      </c>
      <c r="G90" s="7">
        <v>8</v>
      </c>
      <c r="H90" s="44" t="s">
        <v>196</v>
      </c>
      <c r="I90" s="4" t="str">
        <f t="shared" si="8"/>
        <v>FAC-8 B3</v>
      </c>
      <c r="J90" s="55">
        <v>188184.41</v>
      </c>
      <c r="N90" s="8" t="str">
        <f t="shared" si="10"/>
        <v>N/A</v>
      </c>
      <c r="O90" s="8">
        <v>0</v>
      </c>
      <c r="P90" s="6" t="s">
        <v>210</v>
      </c>
      <c r="S90" s="6"/>
      <c r="T90" s="32"/>
      <c r="V90" t="str">
        <f t="shared" si="9"/>
        <v/>
      </c>
    </row>
    <row r="91" spans="1:22" ht="15" customHeight="1" x14ac:dyDescent="0.25">
      <c r="A91" s="48">
        <v>42837</v>
      </c>
      <c r="B91" s="4">
        <v>90</v>
      </c>
      <c r="C91" s="74" t="str">
        <f t="shared" si="7"/>
        <v>42017</v>
      </c>
      <c r="D91" s="44" t="s">
        <v>671</v>
      </c>
      <c r="E91" s="43" t="str">
        <f>IF(MID(D91,1,1)="C",+VLOOKUP(D91,'BASE DE DATOS LEGALES'!C:E,3,FALSE),IF(MID(D91,1,1)="G",VLOOKUP(D91,'BASE DE DATOS LEGALES GASECO'!C:D,2,FALSE),IF(MID(D91,1,4)="ARRG",+VLOOKUP(D91,'BASE DE DATOS LEGALES ARRG'!C:F,2,FALSE)," ")))</f>
        <v>ESCO TRADING CO. S.A. DE C.V.</v>
      </c>
      <c r="F91" s="7" t="s">
        <v>82</v>
      </c>
      <c r="G91" s="7">
        <v>6</v>
      </c>
      <c r="H91" s="44" t="s">
        <v>195</v>
      </c>
      <c r="I91" s="4" t="str">
        <f t="shared" si="8"/>
        <v>FAC-6 B2</v>
      </c>
      <c r="J91" s="55">
        <v>320026.95</v>
      </c>
      <c r="N91" s="8" t="str">
        <f t="shared" si="10"/>
        <v>N/A</v>
      </c>
      <c r="O91" s="8">
        <v>0</v>
      </c>
      <c r="P91" s="6" t="s">
        <v>210</v>
      </c>
      <c r="S91" s="6"/>
      <c r="T91" s="32"/>
      <c r="V91" t="str">
        <f t="shared" si="9"/>
        <v/>
      </c>
    </row>
    <row r="92" spans="1:22" ht="15" customHeight="1" x14ac:dyDescent="0.25">
      <c r="A92" s="48">
        <v>42837</v>
      </c>
      <c r="B92" s="74">
        <v>91</v>
      </c>
      <c r="C92" s="74" t="str">
        <f t="shared" si="7"/>
        <v>42017</v>
      </c>
      <c r="D92" s="44" t="s">
        <v>647</v>
      </c>
      <c r="E92" s="43" t="str">
        <f>IF(MID(D92,1,1)="C",+VLOOKUP(D92,'BASE DE DATOS LEGALES'!C:E,3,FALSE),IF(MID(D92,1,1)="G",VLOOKUP(D92,'BASE DE DATOS LEGALES GASECO'!C:D,2,FALSE),IF(MID(D92,1,4)="ARRG",+VLOOKUP(D92,'BASE DE DATOS LEGALES ARRG'!C:F,2,FALSE)," ")))</f>
        <v>PHI AUDIOVISUAL S.A.P.I. DE C.V.</v>
      </c>
      <c r="F92" s="7" t="s">
        <v>82</v>
      </c>
      <c r="G92" s="7">
        <v>2</v>
      </c>
      <c r="H92" s="44" t="s">
        <v>198</v>
      </c>
      <c r="I92" s="4" t="str">
        <f t="shared" si="8"/>
        <v>FAC-2 B5</v>
      </c>
      <c r="J92" s="55">
        <v>75190.81</v>
      </c>
      <c r="N92" s="8" t="str">
        <f t="shared" si="10"/>
        <v>N/A</v>
      </c>
      <c r="O92" s="8">
        <v>0</v>
      </c>
      <c r="P92" s="6" t="s">
        <v>212</v>
      </c>
      <c r="S92" s="6"/>
      <c r="T92" s="32"/>
      <c r="V92" t="str">
        <f t="shared" si="9"/>
        <v/>
      </c>
    </row>
    <row r="93" spans="1:22" ht="15" customHeight="1" x14ac:dyDescent="0.25">
      <c r="A93" s="48">
        <v>42846</v>
      </c>
      <c r="B93" s="4">
        <v>92</v>
      </c>
      <c r="C93" s="74" t="str">
        <f t="shared" si="7"/>
        <v>42017</v>
      </c>
      <c r="D93" s="44" t="s">
        <v>642</v>
      </c>
      <c r="E93" s="43" t="str">
        <f>IF(MID(D93,1,1)="C",+VLOOKUP(D93,'BASE DE DATOS LEGALES'!C:E,3,FALSE),IF(MID(D93,1,1)="G",VLOOKUP(D93,'BASE DE DATOS LEGALES GASECO'!C:D,2,FALSE),IF(MID(D93,1,4)="ARRG",+VLOOKUP(D93,'BASE DE DATOS LEGALES ARRG'!C:F,2,FALSE)," ")))</f>
        <v>FRANCISCO AUREO ACEVEDO CASTRO</v>
      </c>
      <c r="F93" s="7" t="s">
        <v>56</v>
      </c>
      <c r="G93" s="7">
        <v>44</v>
      </c>
      <c r="I93" s="4" t="str">
        <f t="shared" si="8"/>
        <v xml:space="preserve">CS-44 </v>
      </c>
      <c r="J93" s="55">
        <v>125000</v>
      </c>
      <c r="N93" s="8" t="str">
        <f t="shared" si="10"/>
        <v>N/A</v>
      </c>
      <c r="O93" s="8">
        <v>0</v>
      </c>
      <c r="P93" s="6" t="s">
        <v>210</v>
      </c>
      <c r="S93" s="6"/>
      <c r="T93" s="32" t="s">
        <v>526</v>
      </c>
      <c r="V93" t="str">
        <f t="shared" si="9"/>
        <v/>
      </c>
    </row>
    <row r="94" spans="1:22" ht="15" customHeight="1" x14ac:dyDescent="0.25">
      <c r="A94" s="48">
        <v>42846</v>
      </c>
      <c r="B94" s="74">
        <v>93</v>
      </c>
      <c r="C94" s="74" t="str">
        <f t="shared" si="7"/>
        <v>42017</v>
      </c>
      <c r="D94" s="44" t="s">
        <v>685</v>
      </c>
      <c r="E94" s="43" t="str">
        <f>IF(MID(D94,1,1)="C",+VLOOKUP(D94,'BASE DE DATOS LEGALES'!C:E,3,FALSE),IF(MID(D94,1,1)="G",VLOOKUP(D94,'BASE DE DATOS LEGALES GASECO'!C:D,2,FALSE),IF(MID(D94,1,4)="ARRG",+VLOOKUP(D94,'BASE DE DATOS LEGALES ARRG'!C:F,2,FALSE)," ")))</f>
        <v>RAUL ALONSO BARRANCO CHAVEZ</v>
      </c>
      <c r="F94" s="7" t="s">
        <v>56</v>
      </c>
      <c r="G94" s="7">
        <v>43</v>
      </c>
      <c r="I94" s="4" t="str">
        <f t="shared" si="8"/>
        <v xml:space="preserve">CS-43 </v>
      </c>
      <c r="J94" s="55">
        <v>90000</v>
      </c>
      <c r="N94" s="8" t="str">
        <f t="shared" si="10"/>
        <v>N/A</v>
      </c>
      <c r="O94" s="8">
        <v>0</v>
      </c>
      <c r="P94" s="6" t="s">
        <v>210</v>
      </c>
      <c r="S94" s="6"/>
      <c r="T94" s="32" t="s">
        <v>526</v>
      </c>
      <c r="V94" t="str">
        <f t="shared" si="9"/>
        <v/>
      </c>
    </row>
    <row r="95" spans="1:22" ht="15" customHeight="1" x14ac:dyDescent="0.25">
      <c r="A95" s="48">
        <v>42852</v>
      </c>
      <c r="B95" s="4">
        <v>94</v>
      </c>
      <c r="C95" s="74" t="str">
        <f t="shared" si="7"/>
        <v>42017</v>
      </c>
      <c r="D95" s="44" t="s">
        <v>676</v>
      </c>
      <c r="E95" s="43" t="str">
        <f>IF(MID(D95,1,1)="C",+VLOOKUP(D95,'BASE DE DATOS LEGALES'!C:E,3,FALSE),IF(MID(D95,1,1)="G",VLOOKUP(D95,'BASE DE DATOS LEGALES GASECO'!C:D,2,FALSE),IF(MID(D95,1,4)="ARRG",+VLOOKUP(D95,'BASE DE DATOS LEGALES ARRG'!C:F,2,FALSE)," ")))</f>
        <v>QUARSO ESTUDIO MULTIMEDIA S.A. DE C.V.</v>
      </c>
      <c r="F95" s="7" t="s">
        <v>82</v>
      </c>
      <c r="G95" s="7">
        <v>7</v>
      </c>
      <c r="H95" s="44" t="s">
        <v>202</v>
      </c>
      <c r="I95" s="4" t="str">
        <f t="shared" si="8"/>
        <v>FAC-7 B6</v>
      </c>
      <c r="J95" s="55">
        <v>63385.94</v>
      </c>
      <c r="N95" s="8" t="str">
        <f t="shared" si="10"/>
        <v>N/A</v>
      </c>
      <c r="O95" s="8">
        <v>0</v>
      </c>
      <c r="P95" s="6" t="s">
        <v>212</v>
      </c>
      <c r="S95" s="6"/>
      <c r="T95" s="32"/>
      <c r="V95" t="str">
        <f t="shared" si="9"/>
        <v/>
      </c>
    </row>
    <row r="96" spans="1:22" ht="15" customHeight="1" x14ac:dyDescent="0.25">
      <c r="A96" s="48">
        <v>42853</v>
      </c>
      <c r="B96" s="74">
        <v>95</v>
      </c>
      <c r="C96" s="74" t="str">
        <f t="shared" si="7"/>
        <v>42017</v>
      </c>
      <c r="D96" s="44" t="s">
        <v>658</v>
      </c>
      <c r="E96" s="43" t="str">
        <f>IF(MID(D96,1,1)="C",+VLOOKUP(D96,'BASE DE DATOS LEGALES'!C:E,3,FALSE),IF(MID(D96,1,1)="G",VLOOKUP(D96,'BASE DE DATOS LEGALES GASECO'!C:D,2,FALSE),IF(MID(D96,1,4)="ARRG",+VLOOKUP(D96,'BASE DE DATOS LEGALES ARRG'!C:F,2,FALSE)," ")))</f>
        <v>INGENIO CG S.A. DE C.V.</v>
      </c>
      <c r="F96" s="7" t="s">
        <v>56</v>
      </c>
      <c r="G96" s="7">
        <v>45</v>
      </c>
      <c r="I96" s="4" t="str">
        <f t="shared" si="8"/>
        <v xml:space="preserve">CS-45 </v>
      </c>
      <c r="J96" s="55">
        <v>300000</v>
      </c>
      <c r="N96" s="8" t="str">
        <f t="shared" si="10"/>
        <v>N/A</v>
      </c>
      <c r="O96" s="8">
        <v>0</v>
      </c>
      <c r="P96" s="6" t="s">
        <v>212</v>
      </c>
      <c r="S96" s="6"/>
      <c r="T96" s="32" t="s">
        <v>526</v>
      </c>
      <c r="V96" t="str">
        <f t="shared" si="9"/>
        <v/>
      </c>
    </row>
    <row r="97" spans="1:22" ht="15" customHeight="1" x14ac:dyDescent="0.25">
      <c r="A97" s="48">
        <v>42858</v>
      </c>
      <c r="B97" s="4">
        <v>96</v>
      </c>
      <c r="C97" s="74" t="str">
        <f t="shared" si="7"/>
        <v>52017</v>
      </c>
      <c r="D97" s="44" t="s">
        <v>955</v>
      </c>
      <c r="E97" s="43" t="str">
        <f>IF(MID(D97,1,1)="C",+VLOOKUP(D97,'BASE DE DATOS LEGALES'!C:E,3,FALSE),IF(MID(D97,1,1)="G",VLOOKUP(D97,'BASE DE DATOS LEGALES GASECO'!C:D,2,FALSE),IF(MID(D97,1,4)="ARRG",+VLOOKUP(D97,'BASE DE DATOS LEGALES ARRG'!C:F,2,FALSE)," ")))</f>
        <v>ROGELIO AGUILERA MARTÍNEZ</v>
      </c>
      <c r="F97" s="12" t="s">
        <v>1279</v>
      </c>
      <c r="G97" s="7" t="str">
        <f>MID(D97,3,3)</f>
        <v>004</v>
      </c>
      <c r="I97" s="4" t="str">
        <f t="shared" si="8"/>
        <v xml:space="preserve">GE-004 </v>
      </c>
      <c r="J97" s="11">
        <f>Q97+S97+R97</f>
        <v>12377.61</v>
      </c>
      <c r="K97" s="6">
        <v>18</v>
      </c>
      <c r="P97" s="6" t="s">
        <v>210</v>
      </c>
      <c r="Q97" s="11">
        <v>12377.61</v>
      </c>
      <c r="S97" s="6"/>
      <c r="T97" s="32"/>
      <c r="V97" t="str">
        <f t="shared" si="9"/>
        <v/>
      </c>
    </row>
    <row r="98" spans="1:22" ht="15" customHeight="1" x14ac:dyDescent="0.25">
      <c r="A98" s="48">
        <v>42858</v>
      </c>
      <c r="B98" s="74">
        <v>97</v>
      </c>
      <c r="C98" s="74" t="str">
        <f t="shared" si="7"/>
        <v>52017</v>
      </c>
      <c r="D98" s="44" t="s">
        <v>966</v>
      </c>
      <c r="E98" s="43" t="str">
        <f>IF(MID(D98,1,1)="C",+VLOOKUP(D98,'BASE DE DATOS LEGALES'!C:E,3,FALSE),IF(MID(D98,1,1)="G",VLOOKUP(D98,'BASE DE DATOS LEGALES GASECO'!C:D,2,FALSE),IF(MID(D98,1,4)="ARRG",+VLOOKUP(D98,'BASE DE DATOS LEGALES ARRG'!C:F,2,FALSE)," ")))</f>
        <v>DAVID ROSALES PADILLA</v>
      </c>
      <c r="F98" s="12" t="s">
        <v>1279</v>
      </c>
      <c r="G98" s="7" t="str">
        <f>MID(D98,3,3)</f>
        <v>016</v>
      </c>
      <c r="I98" s="4" t="str">
        <f t="shared" ref="I98:I117" si="11">+CONCATENATE(F98,"-",G98," ",H98)</f>
        <v xml:space="preserve">GE-016 </v>
      </c>
      <c r="J98" s="11">
        <f>Q98+S98+R98</f>
        <v>20777.61</v>
      </c>
      <c r="K98" s="6">
        <v>12</v>
      </c>
      <c r="P98" s="6" t="s">
        <v>210</v>
      </c>
      <c r="Q98" s="11">
        <v>20777.61</v>
      </c>
      <c r="S98" s="6"/>
      <c r="T98" s="32"/>
      <c r="V98" t="str">
        <f t="shared" si="9"/>
        <v/>
      </c>
    </row>
    <row r="99" spans="1:22" ht="15" customHeight="1" x14ac:dyDescent="0.25">
      <c r="A99" s="48">
        <v>42859</v>
      </c>
      <c r="B99" s="4">
        <v>98</v>
      </c>
      <c r="C99" s="74" t="str">
        <f t="shared" si="7"/>
        <v>52017</v>
      </c>
      <c r="D99" s="44" t="s">
        <v>963</v>
      </c>
      <c r="E99" s="43" t="str">
        <f>IF(MID(D99,1,1)="C",+VLOOKUP(D99,'BASE DE DATOS LEGALES'!C:E,3,FALSE),IF(MID(D99,1,1)="G",VLOOKUP(D99,'BASE DE DATOS LEGALES GASECO'!C:D,2,FALSE),IF(MID(D99,1,4)="ARRG",+VLOOKUP(D99,'BASE DE DATOS LEGALES ARRG'!C:F,2,FALSE)," ")))</f>
        <v>SERGIO MUNGUIA VILLASEÑOR</v>
      </c>
      <c r="F99" s="12" t="s">
        <v>1279</v>
      </c>
      <c r="G99" s="7" t="str">
        <f>MID(D99,3,3)</f>
        <v>013</v>
      </c>
      <c r="I99" s="4" t="str">
        <f t="shared" si="11"/>
        <v xml:space="preserve">GE-013 </v>
      </c>
      <c r="J99" s="11">
        <f>Q99+S99+R99</f>
        <v>31383.51</v>
      </c>
      <c r="K99" s="6">
        <v>16</v>
      </c>
      <c r="P99" s="6" t="s">
        <v>210</v>
      </c>
      <c r="Q99" s="11">
        <v>31383.51</v>
      </c>
      <c r="T99" s="32"/>
      <c r="V99" t="str">
        <f t="shared" si="9"/>
        <v/>
      </c>
    </row>
    <row r="100" spans="1:22" ht="15" customHeight="1" x14ac:dyDescent="0.25">
      <c r="A100" s="48">
        <v>42860</v>
      </c>
      <c r="B100" s="74">
        <v>99</v>
      </c>
      <c r="C100" s="74" t="str">
        <f t="shared" si="7"/>
        <v>52017</v>
      </c>
      <c r="D100" s="44" t="s">
        <v>954</v>
      </c>
      <c r="E100" s="43" t="str">
        <f>IF(MID(D100,1,1)="C",+VLOOKUP(D100,'BASE DE DATOS LEGALES'!C:E,3,FALSE),IF(MID(D100,1,1)="G",VLOOKUP(D100,'BASE DE DATOS LEGALES GASECO'!C:D,2,FALSE),IF(MID(D100,1,4)="ARRG",+VLOOKUP(D100,'BASE DE DATOS LEGALES ARRG'!C:F,2,FALSE)," ")))</f>
        <v>JUAN CARMEN BERMEO ENCINAS</v>
      </c>
      <c r="F100" s="12" t="s">
        <v>1279</v>
      </c>
      <c r="G100" s="7" t="str">
        <f>MID(D100,3,3)</f>
        <v>003</v>
      </c>
      <c r="I100" s="4" t="str">
        <f t="shared" si="11"/>
        <v xml:space="preserve">GE-003 </v>
      </c>
      <c r="J100" s="11">
        <f>Q100+S100+R100</f>
        <v>12377.61</v>
      </c>
      <c r="K100" s="6">
        <v>18</v>
      </c>
      <c r="P100" s="6" t="s">
        <v>210</v>
      </c>
      <c r="Q100" s="11">
        <v>12377.61</v>
      </c>
      <c r="S100" s="6"/>
      <c r="T100" s="32"/>
      <c r="V100" t="str">
        <f t="shared" ref="V100:V112" si="12">+IF(O100&gt;0,J100/N100,"")</f>
        <v/>
      </c>
    </row>
    <row r="101" spans="1:22" ht="15" customHeight="1" x14ac:dyDescent="0.25">
      <c r="A101" s="48">
        <v>42860</v>
      </c>
      <c r="B101" s="4">
        <v>100</v>
      </c>
      <c r="C101" s="74" t="str">
        <f t="shared" si="7"/>
        <v>52017</v>
      </c>
      <c r="D101" s="44" t="s">
        <v>961</v>
      </c>
      <c r="E101" s="43" t="str">
        <f>IF(MID(D101,1,1)="C",+VLOOKUP(D101,'BASE DE DATOS LEGALES'!C:E,3,FALSE),IF(MID(D101,1,1)="G",VLOOKUP(D101,'BASE DE DATOS LEGALES GASECO'!C:D,2,FALSE),IF(MID(D101,1,4)="ARRG",+VLOOKUP(D101,'BASE DE DATOS LEGALES ARRG'!C:F,2,FALSE)," ")))</f>
        <v>SANDRA LUZ JAIME CRESPO</v>
      </c>
      <c r="F101" s="12" t="s">
        <v>1279</v>
      </c>
      <c r="G101" s="7" t="str">
        <f>MID(D101,3,3)</f>
        <v>011</v>
      </c>
      <c r="I101" s="4" t="str">
        <f t="shared" si="11"/>
        <v xml:space="preserve">GE-011 </v>
      </c>
      <c r="J101" s="11">
        <f>Q101+S101+R101</f>
        <v>20777.61</v>
      </c>
      <c r="K101" s="6">
        <v>12</v>
      </c>
      <c r="P101" s="6" t="s">
        <v>210</v>
      </c>
      <c r="Q101" s="11">
        <v>20777.61</v>
      </c>
      <c r="S101" s="6"/>
      <c r="T101" s="32"/>
      <c r="V101" t="str">
        <f t="shared" si="12"/>
        <v/>
      </c>
    </row>
    <row r="102" spans="1:22" ht="15" customHeight="1" x14ac:dyDescent="0.25">
      <c r="A102" s="48">
        <v>42863</v>
      </c>
      <c r="B102" s="74">
        <v>101</v>
      </c>
      <c r="C102" s="74" t="str">
        <f t="shared" si="7"/>
        <v>52017</v>
      </c>
      <c r="D102" s="44" t="s">
        <v>684</v>
      </c>
      <c r="E102" s="43" t="str">
        <f>IF(MID(D102,1,1)="C",+VLOOKUP(D102,'BASE DE DATOS LEGALES'!C:E,3,FALSE),IF(MID(D102,1,1)="G",VLOOKUP(D102,'BASE DE DATOS LEGALES GASECO'!C:D,2,FALSE),IF(MID(D102,1,4)="ARRG",+VLOOKUP(D102,'BASE DE DATOS LEGALES ARRG'!C:F,2,FALSE)," ")))</f>
        <v>STYLE PRINT S.A. DE C.V.</v>
      </c>
      <c r="F102" s="7" t="s">
        <v>83</v>
      </c>
      <c r="G102" s="7">
        <v>5</v>
      </c>
      <c r="I102" s="4" t="str">
        <f t="shared" si="11"/>
        <v xml:space="preserve">ARR-5 </v>
      </c>
      <c r="J102" s="11">
        <f>+N102-O102</f>
        <v>373298.32</v>
      </c>
      <c r="N102" s="8">
        <v>653964.5</v>
      </c>
      <c r="O102" s="8">
        <v>280666.18</v>
      </c>
      <c r="P102" s="6" t="s">
        <v>210</v>
      </c>
      <c r="S102" s="6"/>
      <c r="T102" s="32"/>
      <c r="V102">
        <f t="shared" si="12"/>
        <v>0.57082352329522479</v>
      </c>
    </row>
    <row r="103" spans="1:22" ht="15" customHeight="1" x14ac:dyDescent="0.25">
      <c r="A103" s="48">
        <v>42863</v>
      </c>
      <c r="B103" s="4">
        <v>102</v>
      </c>
      <c r="C103" s="74" t="str">
        <f t="shared" si="7"/>
        <v>52017</v>
      </c>
      <c r="D103" s="44" t="s">
        <v>965</v>
      </c>
      <c r="E103" s="43" t="str">
        <f>IF(MID(D103,1,1)="C",+VLOOKUP(D103,'BASE DE DATOS LEGALES'!C:E,3,FALSE),IF(MID(D103,1,1)="G",VLOOKUP(D103,'BASE DE DATOS LEGALES GASECO'!C:D,2,FALSE),IF(MID(D103,1,4)="ARRG",+VLOOKUP(D103,'BASE DE DATOS LEGALES ARRG'!C:F,2,FALSE)," ")))</f>
        <v>SERGIO BEJARANO ROJAS</v>
      </c>
      <c r="F103" s="12" t="s">
        <v>1279</v>
      </c>
      <c r="G103" s="7" t="str">
        <f>MID(D103,3,3)</f>
        <v>015</v>
      </c>
      <c r="I103" s="4" t="str">
        <f t="shared" si="11"/>
        <v xml:space="preserve">GE-015 </v>
      </c>
      <c r="J103" s="11">
        <f>Q103+S103+R103</f>
        <v>24578.61</v>
      </c>
      <c r="K103" s="6">
        <v>18</v>
      </c>
      <c r="P103" s="6" t="s">
        <v>210</v>
      </c>
      <c r="Q103" s="11">
        <v>12377.61</v>
      </c>
      <c r="S103" s="8">
        <v>12201</v>
      </c>
      <c r="T103" s="32"/>
      <c r="V103" t="str">
        <f t="shared" si="12"/>
        <v/>
      </c>
    </row>
    <row r="104" spans="1:22" ht="15" customHeight="1" x14ac:dyDescent="0.25">
      <c r="A104" s="48">
        <v>42866</v>
      </c>
      <c r="B104" s="74">
        <v>103</v>
      </c>
      <c r="C104" s="74" t="str">
        <f t="shared" si="7"/>
        <v>52017</v>
      </c>
      <c r="D104" s="44" t="s">
        <v>952</v>
      </c>
      <c r="E104" s="43" t="str">
        <f>IF(MID(D104,1,1)="C",+VLOOKUP(D104,'BASE DE DATOS LEGALES'!C:E,3,FALSE),IF(MID(D104,1,1)="G",VLOOKUP(D104,'BASE DE DATOS LEGALES GASECO'!C:D,2,FALSE),IF(MID(D104,1,4)="ARRG",+VLOOKUP(D104,'BASE DE DATOS LEGALES ARRG'!C:F,2,FALSE)," ")))</f>
        <v>EFRAÍN RODRIGUEZ GARCÍA</v>
      </c>
      <c r="F104" s="12" t="s">
        <v>1279</v>
      </c>
      <c r="G104" s="7" t="str">
        <f>MID(D104,3,3)</f>
        <v>001</v>
      </c>
      <c r="I104" s="4" t="str">
        <f t="shared" si="11"/>
        <v xml:space="preserve">GE-001 </v>
      </c>
      <c r="J104" s="11">
        <f>Q104+S104+R104</f>
        <v>20777.61</v>
      </c>
      <c r="K104" s="6">
        <v>12</v>
      </c>
      <c r="P104" s="6" t="s">
        <v>210</v>
      </c>
      <c r="Q104" s="11">
        <v>20777.61</v>
      </c>
      <c r="S104" s="6"/>
      <c r="T104" s="32"/>
      <c r="V104" t="str">
        <f t="shared" si="12"/>
        <v/>
      </c>
    </row>
    <row r="105" spans="1:22" ht="15" customHeight="1" x14ac:dyDescent="0.25">
      <c r="A105" s="48">
        <v>42866</v>
      </c>
      <c r="B105" s="4">
        <v>104</v>
      </c>
      <c r="C105" s="74" t="str">
        <f t="shared" si="7"/>
        <v>52017</v>
      </c>
      <c r="D105" s="44" t="s">
        <v>962</v>
      </c>
      <c r="E105" s="43" t="str">
        <f>IF(MID(D105,1,1)="C",+VLOOKUP(D105,'BASE DE DATOS LEGALES'!C:E,3,FALSE),IF(MID(D105,1,1)="G",VLOOKUP(D105,'BASE DE DATOS LEGALES GASECO'!C:D,2,FALSE),IF(MID(D105,1,4)="ARRG",+VLOOKUP(D105,'BASE DE DATOS LEGALES ARRG'!C:F,2,FALSE)," ")))</f>
        <v>PEDRO DURAN TELLEZ</v>
      </c>
      <c r="F105" s="12" t="s">
        <v>1279</v>
      </c>
      <c r="G105" s="7" t="str">
        <f>MID(D105,3,3)</f>
        <v>012</v>
      </c>
      <c r="I105" s="4" t="str">
        <f t="shared" si="11"/>
        <v xml:space="preserve">GE-012 </v>
      </c>
      <c r="J105" s="11">
        <f>Q105+S105+R105</f>
        <v>20760</v>
      </c>
      <c r="K105" s="6">
        <v>12</v>
      </c>
      <c r="P105" s="6" t="s">
        <v>210</v>
      </c>
      <c r="Q105" s="11">
        <v>20760</v>
      </c>
      <c r="S105" s="6"/>
      <c r="T105" s="32"/>
      <c r="V105" t="str">
        <f t="shared" si="12"/>
        <v/>
      </c>
    </row>
    <row r="106" spans="1:22" ht="15" customHeight="1" x14ac:dyDescent="0.25">
      <c r="A106" s="48">
        <v>42867</v>
      </c>
      <c r="B106" s="74">
        <v>105</v>
      </c>
      <c r="C106" s="74" t="str">
        <f t="shared" si="7"/>
        <v>52017</v>
      </c>
      <c r="D106" s="44" t="s">
        <v>686</v>
      </c>
      <c r="E106" s="43" t="str">
        <f>IF(MID(D106,1,1)="C",+VLOOKUP(D106,'BASE DE DATOS LEGALES'!C:E,3,FALSE),IF(MID(D106,1,1)="G",VLOOKUP(D106,'BASE DE DATOS LEGALES GASECO'!C:D,2,FALSE),IF(MID(D106,1,4)="ARRG",+VLOOKUP(D106,'BASE DE DATOS LEGALES ARRG'!C:F,2,FALSE)," ")))</f>
        <v>GABRIEL GARCIA PE&amp;Ntilde;A</v>
      </c>
      <c r="F106" s="12" t="s">
        <v>1157</v>
      </c>
      <c r="G106" s="7">
        <v>46</v>
      </c>
      <c r="H106" s="44" t="s">
        <v>200</v>
      </c>
      <c r="I106" s="4" t="str">
        <f t="shared" si="11"/>
        <v>CR-46 "DISP 1"</v>
      </c>
      <c r="J106" s="55">
        <v>250000</v>
      </c>
      <c r="N106" s="8" t="str">
        <f>+IF(F106="ARR","Llénalo puñetas","N/A")</f>
        <v>N/A</v>
      </c>
      <c r="O106" s="8">
        <v>0</v>
      </c>
      <c r="P106" s="6" t="s">
        <v>210</v>
      </c>
      <c r="S106" s="6"/>
      <c r="T106" s="32" t="s">
        <v>527</v>
      </c>
      <c r="V106" t="str">
        <f t="shared" si="12"/>
        <v/>
      </c>
    </row>
    <row r="107" spans="1:22" ht="15" customHeight="1" x14ac:dyDescent="0.25">
      <c r="A107" s="48">
        <v>42867</v>
      </c>
      <c r="B107" s="4">
        <v>106</v>
      </c>
      <c r="C107" s="74" t="str">
        <f t="shared" si="7"/>
        <v>52017</v>
      </c>
      <c r="D107" s="44" t="s">
        <v>971</v>
      </c>
      <c r="E107" s="43" t="str">
        <f>IF(MID(D107,1,1)="C",+VLOOKUP(D107,'BASE DE DATOS LEGALES'!C:E,3,FALSE),IF(MID(D107,1,1)="G",VLOOKUP(D107,'BASE DE DATOS LEGALES GASECO'!C:D,2,FALSE),IF(MID(D107,1,4)="ARRG",+VLOOKUP(D107,'BASE DE DATOS LEGALES ARRG'!C:F,2,FALSE)," ")))</f>
        <v>FERNANDO ALONSO ARREOLA</v>
      </c>
      <c r="F107" s="12" t="s">
        <v>1279</v>
      </c>
      <c r="G107" s="7" t="str">
        <f>MID(D107,3,3)</f>
        <v>021</v>
      </c>
      <c r="I107" s="4" t="str">
        <f t="shared" si="11"/>
        <v xml:space="preserve">GE-021 </v>
      </c>
      <c r="J107" s="11">
        <f>Q107+S107+R107</f>
        <v>20777.61</v>
      </c>
      <c r="K107" s="6">
        <v>12</v>
      </c>
      <c r="P107" s="6" t="s">
        <v>210</v>
      </c>
      <c r="Q107" s="11">
        <v>20777.61</v>
      </c>
      <c r="S107" s="6"/>
      <c r="T107" s="32"/>
      <c r="V107" t="str">
        <f t="shared" si="12"/>
        <v/>
      </c>
    </row>
    <row r="108" spans="1:22" ht="15" customHeight="1" x14ac:dyDescent="0.25">
      <c r="A108" s="48">
        <v>42871</v>
      </c>
      <c r="B108" s="74">
        <v>107</v>
      </c>
      <c r="C108" s="74" t="str">
        <f t="shared" si="7"/>
        <v>52017</v>
      </c>
      <c r="D108" s="44" t="s">
        <v>960</v>
      </c>
      <c r="E108" s="43" t="str">
        <f>IF(MID(D108,1,1)="C",+VLOOKUP(D108,'BASE DE DATOS LEGALES'!C:E,3,FALSE),IF(MID(D108,1,1)="G",VLOOKUP(D108,'BASE DE DATOS LEGALES GASECO'!C:D,2,FALSE),IF(MID(D108,1,4)="ARRG",+VLOOKUP(D108,'BASE DE DATOS LEGALES ARRG'!C:F,2,FALSE)," ")))</f>
        <v>SALVADOR MARTINEZ MORENO</v>
      </c>
      <c r="F108" s="12" t="s">
        <v>1279</v>
      </c>
      <c r="G108" s="7" t="str">
        <f>MID(D108,3,3)</f>
        <v>010</v>
      </c>
      <c r="I108" s="4" t="str">
        <f t="shared" si="11"/>
        <v xml:space="preserve">GE-010 </v>
      </c>
      <c r="J108" s="11">
        <f>Q108+S108+R108</f>
        <v>20777.61</v>
      </c>
      <c r="K108" s="6">
        <v>5</v>
      </c>
      <c r="P108" s="6" t="s">
        <v>210</v>
      </c>
      <c r="Q108" s="11">
        <v>20777.61</v>
      </c>
      <c r="S108" s="6"/>
      <c r="T108" s="32"/>
      <c r="V108" t="str">
        <f t="shared" si="12"/>
        <v/>
      </c>
    </row>
    <row r="109" spans="1:22" ht="15" customHeight="1" x14ac:dyDescent="0.25">
      <c r="A109" s="48">
        <v>42872</v>
      </c>
      <c r="B109" s="4">
        <v>108</v>
      </c>
      <c r="C109" s="74" t="str">
        <f t="shared" si="7"/>
        <v>52017</v>
      </c>
      <c r="D109" s="44" t="s">
        <v>957</v>
      </c>
      <c r="E109" s="43" t="str">
        <f>IF(MID(D109,1,1)="C",+VLOOKUP(D109,'BASE DE DATOS LEGALES'!C:E,3,FALSE),IF(MID(D109,1,1)="G",VLOOKUP(D109,'BASE DE DATOS LEGALES GASECO'!C:D,2,FALSE),IF(MID(D109,1,4)="ARRG",+VLOOKUP(D109,'BASE DE DATOS LEGALES ARRG'!C:F,2,FALSE)," ")))</f>
        <v>MARIA AMELIA VARGAS RUIZ</v>
      </c>
      <c r="F109" s="12" t="s">
        <v>1279</v>
      </c>
      <c r="G109" s="7" t="str">
        <f>MID(D109,3,3)</f>
        <v>007</v>
      </c>
      <c r="I109" s="4" t="str">
        <f t="shared" si="11"/>
        <v xml:space="preserve">GE-007 </v>
      </c>
      <c r="J109" s="11">
        <f>Q109+S109+R109</f>
        <v>31383.51</v>
      </c>
      <c r="K109" s="6">
        <v>16</v>
      </c>
      <c r="P109" s="6" t="s">
        <v>210</v>
      </c>
      <c r="Q109" s="11">
        <v>31383.51</v>
      </c>
      <c r="S109" s="6"/>
      <c r="T109" s="32"/>
      <c r="V109" t="str">
        <f t="shared" si="12"/>
        <v/>
      </c>
    </row>
    <row r="110" spans="1:22" ht="15" customHeight="1" x14ac:dyDescent="0.25">
      <c r="A110" s="48">
        <v>42874</v>
      </c>
      <c r="B110" s="74">
        <v>109</v>
      </c>
      <c r="C110" s="74" t="str">
        <f t="shared" si="7"/>
        <v>52017</v>
      </c>
      <c r="D110" s="44" t="s">
        <v>956</v>
      </c>
      <c r="E110" s="43" t="str">
        <f>IF(MID(D110,1,1)="C",+VLOOKUP(D110,'BASE DE DATOS LEGALES'!C:E,3,FALSE),IF(MID(D110,1,1)="G",VLOOKUP(D110,'BASE DE DATOS LEGALES GASECO'!C:D,2,FALSE),IF(MID(D110,1,4)="ARRG",+VLOOKUP(D110,'BASE DE DATOS LEGALES ARRG'!C:F,2,FALSE)," ")))</f>
        <v>GERARDO GARCÍA CASTRO</v>
      </c>
      <c r="F110" s="12" t="s">
        <v>1279</v>
      </c>
      <c r="G110" s="7" t="str">
        <f>MID(D110,3,3)</f>
        <v>006</v>
      </c>
      <c r="I110" s="4" t="str">
        <f t="shared" si="11"/>
        <v xml:space="preserve">GE-006 </v>
      </c>
      <c r="J110" s="11">
        <f>Q110+S110+R110</f>
        <v>32401.119999999999</v>
      </c>
      <c r="K110" s="6">
        <v>16</v>
      </c>
      <c r="P110" s="6" t="s">
        <v>210</v>
      </c>
      <c r="Q110" s="11">
        <v>32401.119999999999</v>
      </c>
      <c r="S110" s="6"/>
      <c r="T110" s="32"/>
      <c r="V110" t="str">
        <f t="shared" si="12"/>
        <v/>
      </c>
    </row>
    <row r="111" spans="1:22" ht="15" customHeight="1" x14ac:dyDescent="0.25">
      <c r="A111" s="48">
        <v>42878</v>
      </c>
      <c r="B111" s="4">
        <v>110</v>
      </c>
      <c r="C111" s="74" t="str">
        <f t="shared" si="7"/>
        <v>52017</v>
      </c>
      <c r="D111" s="44" t="s">
        <v>689</v>
      </c>
      <c r="E111" s="43" t="str">
        <f>IF(MID(D111,1,1)="C",+VLOOKUP(D111,'BASE DE DATOS LEGALES'!C:E,3,FALSE),IF(MID(D111,1,1)="G",VLOOKUP(D111,'BASE DE DATOS LEGALES GASECO'!C:D,2,FALSE),IF(MID(D111,1,4)="ARRG",+VLOOKUP(D111,'BASE DE DATOS LEGALES ARRG'!C:F,2,FALSE)," ")))</f>
        <v>GUSTAVO RUIZ MARTINEZ</v>
      </c>
      <c r="F111" s="7" t="s">
        <v>56</v>
      </c>
      <c r="G111" s="7">
        <v>48</v>
      </c>
      <c r="I111" s="4" t="str">
        <f t="shared" si="11"/>
        <v xml:space="preserve">CS-48 </v>
      </c>
      <c r="J111" s="55">
        <v>50000</v>
      </c>
      <c r="N111" s="8" t="str">
        <f>+IF(F111="ARR","Llénalo puñetas","N/A")</f>
        <v>N/A</v>
      </c>
      <c r="O111" s="8">
        <v>0</v>
      </c>
      <c r="P111" s="6" t="s">
        <v>210</v>
      </c>
      <c r="S111" s="6"/>
      <c r="T111" s="32"/>
      <c r="V111" t="str">
        <f t="shared" si="12"/>
        <v/>
      </c>
    </row>
    <row r="112" spans="1:22" ht="15" customHeight="1" x14ac:dyDescent="0.25">
      <c r="A112" s="48">
        <v>42878</v>
      </c>
      <c r="B112" s="74">
        <v>111</v>
      </c>
      <c r="C112" s="74" t="str">
        <f t="shared" si="7"/>
        <v>52017</v>
      </c>
      <c r="D112" s="44" t="s">
        <v>688</v>
      </c>
      <c r="E112" s="43" t="str">
        <f>IF(MID(D112,1,1)="C",+VLOOKUP(D112,'BASE DE DATOS LEGALES'!C:E,3,FALSE),IF(MID(D112,1,1)="G",VLOOKUP(D112,'BASE DE DATOS LEGALES GASECO'!C:D,2,FALSE),IF(MID(D112,1,4)="ARRG",+VLOOKUP(D112,'BASE DE DATOS LEGALES ARRG'!C:F,2,FALSE)," ")))</f>
        <v>JORGE ENRIQUE CRUZ TREJO</v>
      </c>
      <c r="F112" s="7" t="s">
        <v>56</v>
      </c>
      <c r="G112" s="7">
        <v>47</v>
      </c>
      <c r="I112" s="4" t="str">
        <f t="shared" si="11"/>
        <v xml:space="preserve">CS-47 </v>
      </c>
      <c r="J112" s="55">
        <v>30000</v>
      </c>
      <c r="N112" s="8" t="str">
        <f>+IF(F112="ARR","Llénalo puñetas","N/A")</f>
        <v>N/A</v>
      </c>
      <c r="O112" s="8">
        <v>0</v>
      </c>
      <c r="P112" s="6" t="s">
        <v>210</v>
      </c>
      <c r="S112" s="6"/>
      <c r="T112" s="32" t="s">
        <v>526</v>
      </c>
      <c r="V112" t="str">
        <f t="shared" si="12"/>
        <v/>
      </c>
    </row>
    <row r="113" spans="1:22" ht="15" customHeight="1" x14ac:dyDescent="0.25">
      <c r="A113" s="48">
        <v>42878</v>
      </c>
      <c r="B113" s="4">
        <v>112</v>
      </c>
      <c r="C113" s="74" t="str">
        <f t="shared" si="7"/>
        <v>52017</v>
      </c>
      <c r="D113" s="44" t="s">
        <v>644</v>
      </c>
      <c r="E113" s="43" t="str">
        <f>IF(MID(D113,1,1)="C",+VLOOKUP(D113,'BASE DE DATOS LEGALES'!C:E,3,FALSE),IF(MID(D113,1,1)="G",VLOOKUP(D113,'BASE DE DATOS LEGALES GASECO'!C:D,2,FALSE),IF(MID(D113,1,4)="ARRG",+VLOOKUP(D113,'BASE DE DATOS LEGALES ARRG'!C:F,2,FALSE)," ")))</f>
        <v>SUNSCOPE MX S.A. DE C.V.</v>
      </c>
      <c r="F113" s="7" t="s">
        <v>82</v>
      </c>
      <c r="G113" s="7">
        <v>1</v>
      </c>
      <c r="H113" s="44" t="s">
        <v>208</v>
      </c>
      <c r="I113" s="4" t="str">
        <f t="shared" si="11"/>
        <v>FAC-1 B11</v>
      </c>
      <c r="J113" s="55">
        <v>282995.88</v>
      </c>
      <c r="N113" s="8" t="str">
        <f>+IF(F113="ARR","Llénalo puñetas","N/A")</f>
        <v>N/A</v>
      </c>
      <c r="O113" s="8">
        <v>0</v>
      </c>
      <c r="P113" s="6" t="s">
        <v>210</v>
      </c>
      <c r="S113" s="6"/>
      <c r="T113" s="32" t="s">
        <v>526</v>
      </c>
    </row>
    <row r="114" spans="1:22" ht="15" customHeight="1" x14ac:dyDescent="0.25">
      <c r="A114" s="48">
        <v>42878</v>
      </c>
      <c r="B114" s="74">
        <v>113</v>
      </c>
      <c r="C114" s="74" t="str">
        <f t="shared" si="7"/>
        <v>52017</v>
      </c>
      <c r="D114" s="44" t="s">
        <v>974</v>
      </c>
      <c r="E114" s="43" t="str">
        <f>IF(MID(D114,1,1)="C",+VLOOKUP(D114,'BASE DE DATOS LEGALES'!C:E,3,FALSE),IF(MID(D114,1,1)="G",VLOOKUP(D114,'BASE DE DATOS LEGALES GASECO'!C:D,2,FALSE),IF(MID(D114,1,4)="ARRG",+VLOOKUP(D114,'BASE DE DATOS LEGALES ARRG'!C:F,2,FALSE)," ")))</f>
        <v>JUVENAL MORALES ESPINO</v>
      </c>
      <c r="F114" s="12" t="s">
        <v>1279</v>
      </c>
      <c r="G114" s="7" t="str">
        <f>MID(D114,3,3)</f>
        <v>024</v>
      </c>
      <c r="I114" s="4" t="str">
        <f t="shared" si="11"/>
        <v xml:space="preserve">GE-024 </v>
      </c>
      <c r="J114" s="11">
        <f>Q114+S114+R114</f>
        <v>12377.61</v>
      </c>
      <c r="K114" s="6">
        <v>18</v>
      </c>
      <c r="P114" s="6" t="s">
        <v>210</v>
      </c>
      <c r="Q114" s="11">
        <v>12377.61</v>
      </c>
      <c r="S114" s="6"/>
      <c r="T114" s="32"/>
      <c r="V114" t="str">
        <f t="shared" ref="V114:V121" si="13">+IF(O114&gt;0,J114/N114,"")</f>
        <v/>
      </c>
    </row>
    <row r="115" spans="1:22" ht="15" customHeight="1" x14ac:dyDescent="0.25">
      <c r="A115" s="48">
        <v>42878</v>
      </c>
      <c r="B115" s="4">
        <v>114</v>
      </c>
      <c r="C115" s="74" t="str">
        <f t="shared" si="7"/>
        <v>52017</v>
      </c>
      <c r="D115" s="44" t="s">
        <v>977</v>
      </c>
      <c r="E115" s="43" t="str">
        <f>IF(MID(D115,1,1)="C",+VLOOKUP(D115,'BASE DE DATOS LEGALES'!C:E,3,FALSE),IF(MID(D115,1,1)="G",VLOOKUP(D115,'BASE DE DATOS LEGALES GASECO'!C:D,2,FALSE),IF(MID(D115,1,4)="ARRG",+VLOOKUP(D115,'BASE DE DATOS LEGALES ARRG'!C:F,2,FALSE)," ")))</f>
        <v>JULIO CÉSAR RAMÍREZ VALADÉZ</v>
      </c>
      <c r="F115" s="12" t="s">
        <v>1279</v>
      </c>
      <c r="G115" s="7" t="str">
        <f>MID(D115,3,3)</f>
        <v>027</v>
      </c>
      <c r="I115" s="4" t="str">
        <f t="shared" si="11"/>
        <v xml:space="preserve">GE-027 </v>
      </c>
      <c r="J115" s="11">
        <f>Q115+S115+R115</f>
        <v>20777.61</v>
      </c>
      <c r="K115" s="6">
        <v>12</v>
      </c>
      <c r="P115" s="6" t="s">
        <v>210</v>
      </c>
      <c r="Q115" s="11">
        <v>20777.61</v>
      </c>
      <c r="S115" s="6"/>
      <c r="T115" s="32"/>
      <c r="V115" t="str">
        <f t="shared" si="13"/>
        <v/>
      </c>
    </row>
    <row r="116" spans="1:22" ht="15" customHeight="1" x14ac:dyDescent="0.25">
      <c r="A116" s="48">
        <v>42878</v>
      </c>
      <c r="B116" s="74">
        <v>115</v>
      </c>
      <c r="C116" s="74" t="str">
        <f t="shared" si="7"/>
        <v>52017</v>
      </c>
      <c r="D116" s="44" t="s">
        <v>978</v>
      </c>
      <c r="E116" s="43" t="str">
        <f>IF(MID(D116,1,1)="C",+VLOOKUP(D116,'BASE DE DATOS LEGALES'!C:E,3,FALSE),IF(MID(D116,1,1)="G",VLOOKUP(D116,'BASE DE DATOS LEGALES GASECO'!C:D,2,FALSE),IF(MID(D116,1,4)="ARRG",+VLOOKUP(D116,'BASE DE DATOS LEGALES ARRG'!C:F,2,FALSE)," ")))</f>
        <v>JULIO CÉSAR RAMÍREZ VALADÉZ</v>
      </c>
      <c r="F116" s="12" t="s">
        <v>1279</v>
      </c>
      <c r="G116" s="7" t="str">
        <f>MID(D116,3,3)</f>
        <v>028</v>
      </c>
      <c r="I116" s="4" t="str">
        <f t="shared" si="11"/>
        <v xml:space="preserve">GE-028 </v>
      </c>
      <c r="J116" s="11">
        <f>Q116+S116+R116</f>
        <v>20777.61</v>
      </c>
      <c r="K116" s="6">
        <v>12</v>
      </c>
      <c r="P116" s="6" t="s">
        <v>210</v>
      </c>
      <c r="Q116" s="11">
        <v>20777.61</v>
      </c>
      <c r="S116" s="6"/>
      <c r="T116" s="32"/>
      <c r="V116" t="str">
        <f t="shared" si="13"/>
        <v/>
      </c>
    </row>
    <row r="117" spans="1:22" ht="15" customHeight="1" x14ac:dyDescent="0.25">
      <c r="A117" s="48">
        <v>42879</v>
      </c>
      <c r="B117" s="4">
        <v>116</v>
      </c>
      <c r="C117" s="74" t="str">
        <f t="shared" si="7"/>
        <v>52017</v>
      </c>
      <c r="D117" s="44" t="s">
        <v>979</v>
      </c>
      <c r="E117" s="43" t="str">
        <f>IF(MID(D117,1,1)="C",+VLOOKUP(D117,'BASE DE DATOS LEGALES'!C:E,3,FALSE),IF(MID(D117,1,1)="G",VLOOKUP(D117,'BASE DE DATOS LEGALES GASECO'!C:D,2,FALSE),IF(MID(D117,1,4)="ARRG",+VLOOKUP(D117,'BASE DE DATOS LEGALES ARRG'!C:F,2,FALSE)," ")))</f>
        <v>JULIO CÉSAR RAMÍREZ VALADÉZ</v>
      </c>
      <c r="F117" s="12" t="s">
        <v>1279</v>
      </c>
      <c r="G117" s="7" t="str">
        <f>MID(D117,3,3)</f>
        <v>029</v>
      </c>
      <c r="I117" s="4" t="str">
        <f t="shared" si="11"/>
        <v xml:space="preserve">GE-029 </v>
      </c>
      <c r="J117" s="11">
        <f>Q117+S117+R117</f>
        <v>20777.61</v>
      </c>
      <c r="K117" s="6">
        <v>12</v>
      </c>
      <c r="P117" s="6" t="s">
        <v>210</v>
      </c>
      <c r="Q117" s="11">
        <v>20777.61</v>
      </c>
      <c r="S117" s="6"/>
      <c r="T117" s="32"/>
      <c r="V117" t="str">
        <f t="shared" si="13"/>
        <v/>
      </c>
    </row>
    <row r="118" spans="1:22" ht="15" customHeight="1" x14ac:dyDescent="0.25">
      <c r="A118" s="48">
        <v>42879</v>
      </c>
      <c r="B118" s="74">
        <v>117</v>
      </c>
      <c r="C118" s="74" t="str">
        <f t="shared" si="7"/>
        <v>52017</v>
      </c>
      <c r="D118" s="44" t="s">
        <v>980</v>
      </c>
      <c r="E118" s="43" t="str">
        <f>IF(MID(D118,1,1)="C",+VLOOKUP(D118,'BASE DE DATOS LEGALES'!C:E,3,FALSE),IF(MID(D118,1,1)="G",VLOOKUP(D118,'BASE DE DATOS LEGALES GASECO'!C:D,2,FALSE),IF(MID(D118,1,4)="ARRG",+VLOOKUP(D118,'BASE DE DATOS LEGALES ARRG'!C:F,2,FALSE)," ")))</f>
        <v>JULIO CÉSAR RAMÍREZ VALADÉZ</v>
      </c>
      <c r="F118" s="12" t="s">
        <v>1279</v>
      </c>
      <c r="G118" s="7" t="str">
        <f>MID(D118,3,3)</f>
        <v>030</v>
      </c>
      <c r="J118" s="11">
        <f>Q118+S118+R118</f>
        <v>20777.61</v>
      </c>
      <c r="P118" s="6" t="s">
        <v>210</v>
      </c>
      <c r="Q118" s="8">
        <v>20777.61</v>
      </c>
      <c r="V118" t="str">
        <f t="shared" si="13"/>
        <v/>
      </c>
    </row>
    <row r="119" spans="1:22" ht="15" customHeight="1" x14ac:dyDescent="0.25">
      <c r="A119" s="48">
        <v>42881</v>
      </c>
      <c r="B119" s="4">
        <v>118</v>
      </c>
      <c r="C119" s="74" t="str">
        <f t="shared" si="7"/>
        <v>52017</v>
      </c>
      <c r="D119" s="44" t="s">
        <v>686</v>
      </c>
      <c r="E119" s="43" t="str">
        <f>IF(MID(D119,1,1)="C",+VLOOKUP(D119,'BASE DE DATOS LEGALES'!C:E,3,FALSE),IF(MID(D119,1,1)="G",VLOOKUP(D119,'BASE DE DATOS LEGALES GASECO'!C:D,2,FALSE),IF(MID(D119,1,4)="ARRG",+VLOOKUP(D119,'BASE DE DATOS LEGALES ARRG'!C:F,2,FALSE)," ")))</f>
        <v>GABRIEL GARCIA PE&amp;Ntilde;A</v>
      </c>
      <c r="F119" s="12" t="s">
        <v>1157</v>
      </c>
      <c r="G119" s="7">
        <v>49</v>
      </c>
      <c r="H119" s="44" t="s">
        <v>201</v>
      </c>
      <c r="I119" s="4" t="str">
        <f t="shared" ref="I119:I131" si="14">+CONCATENATE(F119,"-",G119," ",H119)</f>
        <v>CR-49 "DISP 2"</v>
      </c>
      <c r="J119" s="55">
        <v>250000</v>
      </c>
      <c r="N119" s="8" t="str">
        <f>+IF(F119="ARR","Llénalo puñetas","N/A")</f>
        <v>N/A</v>
      </c>
      <c r="O119" s="8">
        <v>0</v>
      </c>
      <c r="P119" s="6" t="s">
        <v>210</v>
      </c>
      <c r="S119" s="6"/>
      <c r="T119" s="32" t="s">
        <v>527</v>
      </c>
      <c r="V119" t="str">
        <f t="shared" si="13"/>
        <v/>
      </c>
    </row>
    <row r="120" spans="1:22" s="3" customFormat="1" ht="15" customHeight="1" x14ac:dyDescent="0.25">
      <c r="A120" s="48">
        <v>42885</v>
      </c>
      <c r="B120" s="74">
        <v>119</v>
      </c>
      <c r="C120" s="74" t="str">
        <f t="shared" si="7"/>
        <v>52017</v>
      </c>
      <c r="D120" s="44" t="s">
        <v>682</v>
      </c>
      <c r="E120" s="43" t="str">
        <f>IF(MID(D120,1,1)="C",+VLOOKUP(D120,'BASE DE DATOS LEGALES'!C:E,3,FALSE),IF(MID(D120,1,1)="G",VLOOKUP(D120,'BASE DE DATOS LEGALES GASECO'!C:D,2,FALSE),IF(MID(D120,1,4)="ARRG",+VLOOKUP(D120,'BASE DE DATOS LEGALES ARRG'!C:F,2,FALSE)," ")))</f>
        <v>PIADENA S.A. DE C.V.</v>
      </c>
      <c r="F120" s="7" t="s">
        <v>82</v>
      </c>
      <c r="G120" s="7">
        <v>9</v>
      </c>
      <c r="H120" s="44" t="s">
        <v>195</v>
      </c>
      <c r="I120" s="4" t="str">
        <f t="shared" si="14"/>
        <v>FAC-9 B2</v>
      </c>
      <c r="J120" s="55">
        <v>150000</v>
      </c>
      <c r="K120" s="6"/>
      <c r="L120" s="6"/>
      <c r="M120" s="6"/>
      <c r="N120" s="8" t="str">
        <f>+IF(F120="ARR","Llénalo puñetas","N/A")</f>
        <v>N/A</v>
      </c>
      <c r="O120" s="8">
        <v>0</v>
      </c>
      <c r="P120" s="6" t="s">
        <v>210</v>
      </c>
      <c r="Q120" s="8"/>
      <c r="R120" s="8"/>
      <c r="S120" s="6"/>
      <c r="T120" s="32" t="s">
        <v>526</v>
      </c>
      <c r="V120" s="3" t="str">
        <f t="shared" si="13"/>
        <v/>
      </c>
    </row>
    <row r="121" spans="1:22" ht="15" customHeight="1" x14ac:dyDescent="0.25">
      <c r="A121" s="48">
        <v>42885</v>
      </c>
      <c r="B121" s="4">
        <v>120</v>
      </c>
      <c r="C121" s="74" t="str">
        <f t="shared" si="7"/>
        <v>52017</v>
      </c>
      <c r="D121" s="44" t="s">
        <v>964</v>
      </c>
      <c r="E121" s="43" t="str">
        <f>IF(MID(D121,1,1)="C",+VLOOKUP(D121,'BASE DE DATOS LEGALES'!C:E,3,FALSE),IF(MID(D121,1,1)="G",VLOOKUP(D121,'BASE DE DATOS LEGALES GASECO'!C:D,2,FALSE),IF(MID(D121,1,4)="ARRG",+VLOOKUP(D121,'BASE DE DATOS LEGALES ARRG'!C:F,2,FALSE)," ")))</f>
        <v>JORGE IBARROLA ESTRADA</v>
      </c>
      <c r="F121" s="12" t="s">
        <v>1279</v>
      </c>
      <c r="G121" s="7" t="str">
        <f>MID(D121,3,3)</f>
        <v>014</v>
      </c>
      <c r="I121" s="4" t="str">
        <f t="shared" si="14"/>
        <v xml:space="preserve">GE-014 </v>
      </c>
      <c r="J121" s="11">
        <f>Q121+S121+R121</f>
        <v>12377.61</v>
      </c>
      <c r="K121" s="6">
        <v>18</v>
      </c>
      <c r="P121" s="6" t="s">
        <v>210</v>
      </c>
      <c r="Q121" s="11">
        <v>12377.61</v>
      </c>
      <c r="S121" s="6"/>
      <c r="T121" s="32"/>
      <c r="V121" t="str">
        <f t="shared" si="13"/>
        <v/>
      </c>
    </row>
    <row r="122" spans="1:22" ht="15" customHeight="1" x14ac:dyDescent="0.25">
      <c r="A122" s="48">
        <v>42886</v>
      </c>
      <c r="B122" s="74">
        <v>121</v>
      </c>
      <c r="C122" s="74" t="str">
        <f t="shared" si="7"/>
        <v>52017</v>
      </c>
      <c r="D122" s="44" t="s">
        <v>687</v>
      </c>
      <c r="E122" s="43" t="str">
        <f>IF(MID(D122,1,1)="C",+VLOOKUP(D122,'BASE DE DATOS LEGALES'!C:E,3,FALSE),IF(MID(D122,1,1)="G",VLOOKUP(D122,'BASE DE DATOS LEGALES GASECO'!C:D,2,FALSE),IF(MID(D122,1,4)="ARRG",+VLOOKUP(D122,'BASE DE DATOS LEGALES ARRG'!C:F,2,FALSE)," ")))</f>
        <v>RANDALL COVER Y ASOCIADOS S.A. DE C.V.</v>
      </c>
      <c r="F122" s="7" t="s">
        <v>56</v>
      </c>
      <c r="G122" s="7">
        <v>51</v>
      </c>
      <c r="I122" s="4" t="str">
        <f t="shared" si="14"/>
        <v xml:space="preserve">CS-51 </v>
      </c>
      <c r="J122" s="55">
        <v>300000</v>
      </c>
      <c r="N122" s="8" t="str">
        <f>+IF(F122="ARR","Llénalo puñetas","N/A")</f>
        <v>N/A</v>
      </c>
      <c r="O122" s="8">
        <v>0</v>
      </c>
      <c r="P122" s="6" t="s">
        <v>210</v>
      </c>
      <c r="S122" s="6"/>
      <c r="T122" s="32" t="s">
        <v>527</v>
      </c>
      <c r="V122">
        <f>+AVERAGE(V2:V120)</f>
        <v>0.36605614865241204</v>
      </c>
    </row>
    <row r="123" spans="1:22" ht="15" customHeight="1" x14ac:dyDescent="0.25">
      <c r="A123" s="48">
        <v>42886</v>
      </c>
      <c r="B123" s="4">
        <v>122</v>
      </c>
      <c r="C123" s="74" t="str">
        <f t="shared" si="7"/>
        <v>52017</v>
      </c>
      <c r="D123" s="44" t="s">
        <v>958</v>
      </c>
      <c r="E123" s="43" t="str">
        <f>IF(MID(D123,1,1)="C",+VLOOKUP(D123,'BASE DE DATOS LEGALES'!C:E,3,FALSE),IF(MID(D123,1,1)="G",VLOOKUP(D123,'BASE DE DATOS LEGALES GASECO'!C:D,2,FALSE),IF(MID(D123,1,4)="ARRG",+VLOOKUP(D123,'BASE DE DATOS LEGALES ARRG'!C:F,2,FALSE)," ")))</f>
        <v>ROGELIO RODRIGUEZ CARAPIA</v>
      </c>
      <c r="F123" s="12" t="s">
        <v>1279</v>
      </c>
      <c r="G123" s="7" t="str">
        <f>MID(D123,3,3)</f>
        <v>008</v>
      </c>
      <c r="I123" s="4" t="str">
        <f t="shared" si="14"/>
        <v xml:space="preserve">GE-008 </v>
      </c>
      <c r="J123" s="11">
        <f>Q123+S123+R123</f>
        <v>32401.119999999999</v>
      </c>
      <c r="K123" s="6">
        <v>16</v>
      </c>
      <c r="P123" s="6" t="s">
        <v>210</v>
      </c>
      <c r="Q123" s="11">
        <v>32401.119999999999</v>
      </c>
      <c r="S123" s="6"/>
      <c r="T123" s="32"/>
    </row>
    <row r="124" spans="1:22" ht="15" customHeight="1" x14ac:dyDescent="0.25">
      <c r="A124" s="48">
        <v>42892</v>
      </c>
      <c r="B124" s="74">
        <v>123</v>
      </c>
      <c r="C124" s="74" t="str">
        <f t="shared" si="7"/>
        <v>62017</v>
      </c>
      <c r="D124" s="44" t="s">
        <v>690</v>
      </c>
      <c r="E124" s="43" t="str">
        <f>IF(MID(D124,1,1)="C",+VLOOKUP(D124,'BASE DE DATOS LEGALES'!C:E,3,FALSE),IF(MID(D124,1,1)="G",VLOOKUP(D124,'BASE DE DATOS LEGALES GASECO'!C:D,2,FALSE),IF(MID(D124,1,4)="ARRG",+VLOOKUP(D124,'BASE DE DATOS LEGALES ARRG'!C:F,2,FALSE)," ")))</f>
        <v>STEFANO RAIMONDI CASTREJON</v>
      </c>
      <c r="F124" s="7" t="s">
        <v>56</v>
      </c>
      <c r="G124" s="7">
        <v>52</v>
      </c>
      <c r="I124" s="4" t="str">
        <f t="shared" si="14"/>
        <v xml:space="preserve">CS-52 </v>
      </c>
      <c r="J124" s="55">
        <v>85000</v>
      </c>
      <c r="K124" s="6">
        <v>40</v>
      </c>
      <c r="L124" s="13">
        <v>2.47E-2</v>
      </c>
      <c r="M124" s="9">
        <v>44091</v>
      </c>
      <c r="N124" s="8" t="str">
        <f>+IF(F124="ARR","Llénalo puñetas","N/A")</f>
        <v>N/A</v>
      </c>
      <c r="O124" s="8">
        <v>0</v>
      </c>
      <c r="P124" s="6" t="s">
        <v>210</v>
      </c>
      <c r="S124" s="6"/>
      <c r="T124" s="32" t="s">
        <v>526</v>
      </c>
    </row>
    <row r="125" spans="1:22" ht="15" customHeight="1" x14ac:dyDescent="0.25">
      <c r="A125" s="48">
        <v>42895</v>
      </c>
      <c r="B125" s="4">
        <v>124</v>
      </c>
      <c r="C125" s="74" t="str">
        <f t="shared" si="7"/>
        <v>62017</v>
      </c>
      <c r="D125" s="44" t="s">
        <v>652</v>
      </c>
      <c r="E125" s="43" t="str">
        <f>IF(MID(D125,1,1)="C",+VLOOKUP(D125,'BASE DE DATOS LEGALES'!C:E,3,FALSE),IF(MID(D125,1,1)="G",VLOOKUP(D125,'BASE DE DATOS LEGALES GASECO'!C:D,2,FALSE),IF(MID(D125,1,4)="ARRG",+VLOOKUP(D125,'BASE DE DATOS LEGALES ARRG'!C:F,2,FALSE)," ")))</f>
        <v>GUSTAVO OROZCO GUZMAN</v>
      </c>
      <c r="F125" s="7" t="s">
        <v>56</v>
      </c>
      <c r="G125" s="7">
        <v>53</v>
      </c>
      <c r="I125" s="4" t="str">
        <f t="shared" si="14"/>
        <v xml:space="preserve">CS-53 </v>
      </c>
      <c r="J125" s="55">
        <v>180000</v>
      </c>
      <c r="N125" s="8" t="s">
        <v>531</v>
      </c>
      <c r="O125" s="8">
        <v>0</v>
      </c>
      <c r="P125" s="6" t="s">
        <v>210</v>
      </c>
      <c r="S125" s="6"/>
      <c r="T125" s="32"/>
    </row>
    <row r="126" spans="1:22" ht="15" customHeight="1" x14ac:dyDescent="0.25">
      <c r="A126" s="48">
        <v>42895</v>
      </c>
      <c r="B126" s="74">
        <v>125</v>
      </c>
      <c r="C126" s="74" t="str">
        <f t="shared" si="7"/>
        <v>62017</v>
      </c>
      <c r="D126" s="44" t="s">
        <v>691</v>
      </c>
      <c r="E126" s="43" t="str">
        <f>IF(MID(D126,1,1)="C",+VLOOKUP(D126,'BASE DE DATOS LEGALES'!C:E,3,FALSE),IF(MID(D126,1,1)="G",VLOOKUP(D126,'BASE DE DATOS LEGALES GASECO'!C:D,2,FALSE),IF(MID(D126,1,4)="ARRG",+VLOOKUP(D126,'BASE DE DATOS LEGALES ARRG'!C:F,2,FALSE)," ")))</f>
        <v>MARIO JAVIER DEL TORO ROBLES</v>
      </c>
      <c r="F126" s="7" t="s">
        <v>56</v>
      </c>
      <c r="G126" s="7">
        <v>54</v>
      </c>
      <c r="I126" s="4" t="str">
        <f t="shared" si="14"/>
        <v xml:space="preserve">CS-54 </v>
      </c>
      <c r="J126" s="55">
        <v>25000</v>
      </c>
      <c r="N126" s="8" t="s">
        <v>531</v>
      </c>
      <c r="O126" s="8">
        <v>0</v>
      </c>
      <c r="P126" s="6" t="s">
        <v>210</v>
      </c>
      <c r="S126" s="6"/>
      <c r="T126" s="32"/>
      <c r="V126">
        <f>MAX(V2:V120)</f>
        <v>0.57082352329522479</v>
      </c>
    </row>
    <row r="127" spans="1:22" ht="15" customHeight="1" x14ac:dyDescent="0.25">
      <c r="A127" s="48">
        <v>42895</v>
      </c>
      <c r="B127" s="4">
        <v>126</v>
      </c>
      <c r="C127" s="74" t="str">
        <f t="shared" si="7"/>
        <v>62017</v>
      </c>
      <c r="D127" s="44" t="s">
        <v>689</v>
      </c>
      <c r="E127" s="43" t="str">
        <f>IF(MID(D127,1,1)="C",+VLOOKUP(D127,'BASE DE DATOS LEGALES'!C:E,3,FALSE),IF(MID(D127,1,1)="G",VLOOKUP(D127,'BASE DE DATOS LEGALES GASECO'!C:D,2,FALSE),IF(MID(D127,1,4)="ARRG",+VLOOKUP(D127,'BASE DE DATOS LEGALES ARRG'!C:F,2,FALSE)," ")))</f>
        <v>GUSTAVO RUIZ MARTINEZ</v>
      </c>
      <c r="F127" s="7" t="s">
        <v>56</v>
      </c>
      <c r="G127" s="7">
        <v>55</v>
      </c>
      <c r="I127" s="4" t="str">
        <f t="shared" si="14"/>
        <v xml:space="preserve">CS-55 </v>
      </c>
      <c r="J127" s="55">
        <v>10000</v>
      </c>
      <c r="N127" s="8" t="s">
        <v>531</v>
      </c>
      <c r="O127" s="8">
        <v>0</v>
      </c>
      <c r="P127" s="6" t="s">
        <v>210</v>
      </c>
      <c r="S127" s="6"/>
      <c r="T127" s="32"/>
    </row>
    <row r="128" spans="1:22" ht="15" customHeight="1" x14ac:dyDescent="0.25">
      <c r="A128" s="48">
        <v>42898</v>
      </c>
      <c r="B128" s="74">
        <v>127</v>
      </c>
      <c r="C128" s="74" t="str">
        <f t="shared" si="7"/>
        <v>62017</v>
      </c>
      <c r="D128" s="44" t="s">
        <v>692</v>
      </c>
      <c r="E128" s="43" t="str">
        <f>IF(MID(D128,1,1)="C",+VLOOKUP(D128,'BASE DE DATOS LEGALES'!C:E,3,FALSE),IF(MID(D128,1,1)="G",VLOOKUP(D128,'BASE DE DATOS LEGALES GASECO'!C:D,2,FALSE),IF(MID(D128,1,4)="ARRG",+VLOOKUP(D128,'BASE DE DATOS LEGALES ARRG'!C:F,2,FALSE)," ")))</f>
        <v>JULIO CESAR RAMIREZ VALADEZ</v>
      </c>
      <c r="F128" s="7" t="s">
        <v>56</v>
      </c>
      <c r="G128" s="7">
        <v>56</v>
      </c>
      <c r="I128" s="4" t="str">
        <f t="shared" si="14"/>
        <v xml:space="preserve">CS-56 </v>
      </c>
      <c r="J128" s="11">
        <v>150000</v>
      </c>
      <c r="N128" s="8" t="s">
        <v>531</v>
      </c>
      <c r="O128" s="8">
        <v>0</v>
      </c>
      <c r="P128" s="6" t="s">
        <v>210</v>
      </c>
      <c r="S128" s="6"/>
      <c r="T128" s="32"/>
      <c r="V128">
        <f>+MIN(V2:V120)</f>
        <v>0.29765258861203114</v>
      </c>
    </row>
    <row r="129" spans="1:23" ht="15" customHeight="1" x14ac:dyDescent="0.25">
      <c r="A129" s="48">
        <v>42899</v>
      </c>
      <c r="B129" s="4">
        <v>128</v>
      </c>
      <c r="C129" s="74" t="str">
        <f t="shared" si="7"/>
        <v>62017</v>
      </c>
      <c r="D129" s="44" t="s">
        <v>658</v>
      </c>
      <c r="E129" s="43" t="str">
        <f>IF(MID(D129,1,1)="C",+VLOOKUP(D129,'BASE DE DATOS LEGALES'!C:E,3,FALSE),IF(MID(D129,1,1)="G",VLOOKUP(D129,'BASE DE DATOS LEGALES GASECO'!C:D,2,FALSE),IF(MID(D129,1,4)="ARRG",+VLOOKUP(D129,'BASE DE DATOS LEGALES ARRG'!C:F,2,FALSE)," ")))</f>
        <v>INGENIO CG S.A. DE C.V.</v>
      </c>
      <c r="F129" s="7" t="s">
        <v>82</v>
      </c>
      <c r="G129" s="7">
        <v>10</v>
      </c>
      <c r="H129" s="44" t="s">
        <v>200</v>
      </c>
      <c r="I129" s="4" t="str">
        <f t="shared" si="14"/>
        <v>FAC-10 "DISP 1"</v>
      </c>
      <c r="J129" s="55">
        <v>101366.22</v>
      </c>
      <c r="N129" s="8" t="s">
        <v>531</v>
      </c>
      <c r="O129" s="8">
        <v>0</v>
      </c>
      <c r="P129" s="6" t="s">
        <v>210</v>
      </c>
      <c r="S129" s="6"/>
      <c r="T129" s="32"/>
    </row>
    <row r="130" spans="1:23" ht="15" customHeight="1" x14ac:dyDescent="0.25">
      <c r="A130" s="48">
        <v>42899</v>
      </c>
      <c r="B130" s="74">
        <v>129</v>
      </c>
      <c r="C130" s="74" t="str">
        <f t="shared" ref="C130:C193" si="15">+MONTH(A130)&amp;YEAR(A130)</f>
        <v>62017</v>
      </c>
      <c r="D130" s="44" t="s">
        <v>693</v>
      </c>
      <c r="E130" s="43" t="str">
        <f>IF(MID(D130,1,1)="C",+VLOOKUP(D130,'BASE DE DATOS LEGALES'!C:E,3,FALSE),IF(MID(D130,1,1)="G",VLOOKUP(D130,'BASE DE DATOS LEGALES GASECO'!C:D,2,FALSE),IF(MID(D130,1,4)="ARRG",+VLOOKUP(D130,'BASE DE DATOS LEGALES ARRG'!C:F,2,FALSE)," ")))</f>
        <v>CESAR ADRIAN RIOS LOPEZ</v>
      </c>
      <c r="F130" s="7" t="s">
        <v>56</v>
      </c>
      <c r="G130" s="7">
        <v>57</v>
      </c>
      <c r="I130" s="4" t="str">
        <f t="shared" si="14"/>
        <v xml:space="preserve">CS-57 </v>
      </c>
      <c r="J130" s="55">
        <v>43000</v>
      </c>
      <c r="N130" s="8" t="s">
        <v>531</v>
      </c>
      <c r="O130" s="8">
        <v>0</v>
      </c>
      <c r="P130" s="6" t="s">
        <v>210</v>
      </c>
      <c r="S130" s="6"/>
      <c r="T130" s="32"/>
      <c r="W130" s="14">
        <v>230000</v>
      </c>
    </row>
    <row r="131" spans="1:23" ht="15" customHeight="1" x14ac:dyDescent="0.25">
      <c r="A131" s="48">
        <v>42900</v>
      </c>
      <c r="B131" s="4">
        <v>130</v>
      </c>
      <c r="C131" s="74" t="str">
        <f t="shared" si="15"/>
        <v>62017</v>
      </c>
      <c r="D131" s="44" t="s">
        <v>699</v>
      </c>
      <c r="E131" s="43" t="str">
        <f>IF(MID(D131,1,1)="C",+VLOOKUP(D131,'BASE DE DATOS LEGALES'!C:E,3,FALSE),IF(MID(D131,1,1)="G",VLOOKUP(D131,'BASE DE DATOS LEGALES GASECO'!C:D,2,FALSE),IF(MID(D131,1,4)="ARRG",+VLOOKUP(D131,'BASE DE DATOS LEGALES ARRG'!C:F,2,FALSE)," ")))</f>
        <v>SIC MEXICO S.A. DE C.V.</v>
      </c>
      <c r="F131" s="7" t="s">
        <v>83</v>
      </c>
      <c r="G131" s="7">
        <v>6</v>
      </c>
      <c r="I131" s="4" t="str">
        <f t="shared" si="14"/>
        <v xml:space="preserve">ARR-6 </v>
      </c>
      <c r="J131" s="11">
        <f>+N131-O131</f>
        <v>157409.68</v>
      </c>
      <c r="N131" s="8">
        <v>316274</v>
      </c>
      <c r="O131" s="8">
        <v>158864.32000000001</v>
      </c>
      <c r="P131" s="6" t="s">
        <v>210</v>
      </c>
      <c r="S131" s="6"/>
      <c r="T131" s="32"/>
      <c r="W131">
        <v>180000</v>
      </c>
    </row>
    <row r="132" spans="1:23" ht="15" customHeight="1" x14ac:dyDescent="0.25">
      <c r="A132" s="48">
        <v>42905</v>
      </c>
      <c r="B132" s="74">
        <v>131</v>
      </c>
      <c r="C132" s="74" t="str">
        <f t="shared" si="15"/>
        <v>62017</v>
      </c>
      <c r="D132" s="44" t="s">
        <v>981</v>
      </c>
      <c r="E132" s="43" t="str">
        <f>IF(MID(D132,1,1)="C",+VLOOKUP(D132,'BASE DE DATOS LEGALES'!C:E,3,FALSE),IF(MID(D132,1,1)="G",VLOOKUP(D132,'BASE DE DATOS LEGALES GASECO'!C:D,2,FALSE),IF(MID(D132,1,4)="ARRG",+VLOOKUP(D132,'BASE DE DATOS LEGALES ARRG'!C:F,2,FALSE)," ")))</f>
        <v>MAURO CHÁVEZ NÚÑEZ</v>
      </c>
      <c r="F132" s="12" t="s">
        <v>1279</v>
      </c>
      <c r="G132" s="7" t="str">
        <f>MID(D132,3,3)</f>
        <v>031</v>
      </c>
      <c r="J132" s="11">
        <f>Q132+S132+R132</f>
        <v>20777.61</v>
      </c>
      <c r="P132" s="6" t="s">
        <v>210</v>
      </c>
      <c r="Q132" s="8">
        <v>20777.61</v>
      </c>
      <c r="W132" s="14">
        <f>+W131/W130</f>
        <v>0.78260869565217395</v>
      </c>
    </row>
    <row r="133" spans="1:23" ht="15" customHeight="1" x14ac:dyDescent="0.25">
      <c r="A133" s="48">
        <v>42908</v>
      </c>
      <c r="B133" s="4">
        <v>132</v>
      </c>
      <c r="C133" s="74" t="str">
        <f t="shared" si="15"/>
        <v>62017</v>
      </c>
      <c r="D133" s="44" t="s">
        <v>658</v>
      </c>
      <c r="E133" s="43" t="str">
        <f>IF(MID(D133,1,1)="C",+VLOOKUP(D133,'BASE DE DATOS LEGALES'!C:E,3,FALSE),IF(MID(D133,1,1)="G",VLOOKUP(D133,'BASE DE DATOS LEGALES GASECO'!C:D,2,FALSE),IF(MID(D133,1,4)="ARRG",+VLOOKUP(D133,'BASE DE DATOS LEGALES ARRG'!C:F,2,FALSE)," ")))</f>
        <v>INGENIO CG S.A. DE C.V.</v>
      </c>
      <c r="F133" s="7" t="s">
        <v>82</v>
      </c>
      <c r="G133" s="7">
        <v>10</v>
      </c>
      <c r="H133" s="44" t="s">
        <v>201</v>
      </c>
      <c r="I133" s="4" t="str">
        <f t="shared" ref="I133:I166" si="16">+CONCATENATE(F133,"-",G133," ",H133)</f>
        <v>FAC-10 "DISP 2"</v>
      </c>
      <c r="J133" s="55">
        <v>111997.87</v>
      </c>
      <c r="P133" s="6" t="s">
        <v>210</v>
      </c>
      <c r="S133" s="6"/>
      <c r="T133" s="32"/>
    </row>
    <row r="134" spans="1:23" ht="15" customHeight="1" x14ac:dyDescent="0.25">
      <c r="A134" s="48">
        <v>42914</v>
      </c>
      <c r="B134" s="74">
        <v>133</v>
      </c>
      <c r="C134" s="74" t="str">
        <f t="shared" si="15"/>
        <v>62017</v>
      </c>
      <c r="D134" s="44" t="s">
        <v>669</v>
      </c>
      <c r="E134" s="43" t="str">
        <f>IF(MID(D134,1,1)="C",+VLOOKUP(D134,'BASE DE DATOS LEGALES'!C:E,3,FALSE),IF(MID(D134,1,1)="G",VLOOKUP(D134,'BASE DE DATOS LEGALES GASECO'!C:D,2,FALSE),IF(MID(D134,1,4)="ARRG",+VLOOKUP(D134,'BASE DE DATOS LEGALES ARRG'!C:F,2,FALSE)," ")))</f>
        <v>ISAIAS DELGADILLO HERNANDEZ</v>
      </c>
      <c r="F134" s="7" t="s">
        <v>56</v>
      </c>
      <c r="G134" s="7">
        <v>58</v>
      </c>
      <c r="I134" s="4" t="str">
        <f t="shared" si="16"/>
        <v xml:space="preserve">CS-58 </v>
      </c>
      <c r="J134" s="11">
        <v>30500</v>
      </c>
      <c r="K134" s="6">
        <v>24</v>
      </c>
      <c r="L134" s="13">
        <v>3.1600000000000003E-2</v>
      </c>
      <c r="N134" s="8" t="str">
        <f>+IF(F134="ARR","Llénalo puñetas","N/A")</f>
        <v>N/A</v>
      </c>
      <c r="O134" s="8" t="str">
        <f>+IF(F134="ARR","Llénalo puñetas","N/A")</f>
        <v>N/A</v>
      </c>
      <c r="P134" s="6" t="s">
        <v>212</v>
      </c>
      <c r="S134" s="6"/>
      <c r="T134" s="32"/>
    </row>
    <row r="135" spans="1:23" ht="15" customHeight="1" x14ac:dyDescent="0.25">
      <c r="A135" s="48">
        <v>42914</v>
      </c>
      <c r="B135" s="4">
        <v>134</v>
      </c>
      <c r="C135" s="74" t="str">
        <f t="shared" si="15"/>
        <v>62017</v>
      </c>
      <c r="D135" s="44" t="s">
        <v>658</v>
      </c>
      <c r="E135" s="43" t="str">
        <f>IF(MID(D135,1,1)="C",+VLOOKUP(D135,'BASE DE DATOS LEGALES'!C:E,3,FALSE),IF(MID(D135,1,1)="G",VLOOKUP(D135,'BASE DE DATOS LEGALES GASECO'!C:D,2,FALSE),IF(MID(D135,1,4)="ARRG",+VLOOKUP(D135,'BASE DE DATOS LEGALES ARRG'!C:F,2,FALSE)," ")))</f>
        <v>INGENIO CG S.A. DE C.V.</v>
      </c>
      <c r="F135" s="7" t="s">
        <v>82</v>
      </c>
      <c r="G135" s="7">
        <v>10</v>
      </c>
      <c r="H135" s="44" t="s">
        <v>598</v>
      </c>
      <c r="I135" s="4" t="str">
        <f t="shared" si="16"/>
        <v>FAC-10 "DISP 3"</v>
      </c>
      <c r="J135" s="55">
        <v>74924.38</v>
      </c>
      <c r="N135" s="8" t="s">
        <v>531</v>
      </c>
      <c r="O135" s="8">
        <v>0</v>
      </c>
      <c r="P135" s="6" t="s">
        <v>210</v>
      </c>
      <c r="S135" s="6"/>
      <c r="T135" s="32"/>
    </row>
    <row r="136" spans="1:23" ht="15" customHeight="1" x14ac:dyDescent="0.25">
      <c r="A136" s="48">
        <v>42914</v>
      </c>
      <c r="B136" s="74">
        <v>135</v>
      </c>
      <c r="C136" s="74" t="str">
        <f t="shared" si="15"/>
        <v>62017</v>
      </c>
      <c r="D136" s="44" t="s">
        <v>694</v>
      </c>
      <c r="E136" s="43" t="str">
        <f>IF(MID(D136,1,1)="C",+VLOOKUP(D136,'BASE DE DATOS LEGALES'!C:E,3,FALSE),IF(MID(D136,1,1)="G",VLOOKUP(D136,'BASE DE DATOS LEGALES GASECO'!C:D,2,FALSE),IF(MID(D136,1,4)="ARRG",+VLOOKUP(D136,'BASE DE DATOS LEGALES ARRG'!C:F,2,FALSE)," ")))</f>
        <v>DANIEL RUIZ MARTINEZ</v>
      </c>
      <c r="F136" s="7" t="s">
        <v>56</v>
      </c>
      <c r="G136" s="7">
        <v>59</v>
      </c>
      <c r="I136" s="4" t="str">
        <f t="shared" si="16"/>
        <v xml:space="preserve">CS-59 </v>
      </c>
      <c r="J136" s="55">
        <v>86469.33</v>
      </c>
      <c r="N136" s="8" t="s">
        <v>531</v>
      </c>
      <c r="O136" s="8">
        <v>0</v>
      </c>
      <c r="P136" s="6" t="s">
        <v>210</v>
      </c>
      <c r="S136" s="6"/>
      <c r="T136" s="32"/>
    </row>
    <row r="137" spans="1:23" ht="15" customHeight="1" x14ac:dyDescent="0.25">
      <c r="A137" s="48">
        <v>42916</v>
      </c>
      <c r="B137" s="4">
        <v>136</v>
      </c>
      <c r="C137" s="74" t="str">
        <f t="shared" si="15"/>
        <v>62017</v>
      </c>
      <c r="D137" s="44" t="s">
        <v>695</v>
      </c>
      <c r="E137" s="43" t="str">
        <f>IF(MID(D137,1,1)="C",+VLOOKUP(D137,'BASE DE DATOS LEGALES'!C:E,3,FALSE),IF(MID(D137,1,1)="G",VLOOKUP(D137,'BASE DE DATOS LEGALES GASECO'!C:D,2,FALSE),IF(MID(D137,1,4)="ARRG",+VLOOKUP(D137,'BASE DE DATOS LEGALES ARRG'!C:F,2,FALSE)," ")))</f>
        <v>SOMEONE SOMEWHERE</v>
      </c>
      <c r="F137" s="7" t="s">
        <v>56</v>
      </c>
      <c r="G137" s="7">
        <v>60</v>
      </c>
      <c r="I137" s="4" t="str">
        <f t="shared" si="16"/>
        <v xml:space="preserve">CS-60 </v>
      </c>
      <c r="J137" s="55">
        <v>250000</v>
      </c>
      <c r="N137" s="8" t="s">
        <v>531</v>
      </c>
      <c r="O137" s="8">
        <v>0</v>
      </c>
      <c r="P137" s="6" t="s">
        <v>210</v>
      </c>
      <c r="S137" s="6"/>
      <c r="T137" s="32"/>
    </row>
    <row r="138" spans="1:23" ht="15" customHeight="1" x14ac:dyDescent="0.25">
      <c r="A138" s="48">
        <v>42916</v>
      </c>
      <c r="B138" s="74">
        <v>137</v>
      </c>
      <c r="C138" s="74" t="str">
        <f t="shared" si="15"/>
        <v>62017</v>
      </c>
      <c r="D138" s="45" t="s">
        <v>686</v>
      </c>
      <c r="E138" s="43" t="str">
        <f>IF(MID(D138,1,1)="C",+VLOOKUP(D138,'BASE DE DATOS LEGALES'!C:E,3,FALSE),IF(MID(D138,1,1)="G",VLOOKUP(D138,'BASE DE DATOS LEGALES GASECO'!C:D,2,FALSE),IF(MID(D138,1,4)="ARRG",+VLOOKUP(D138,'BASE DE DATOS LEGALES ARRG'!C:F,2,FALSE)," ")))</f>
        <v>GABRIEL GARCIA PE&amp;Ntilde;A</v>
      </c>
      <c r="F138" s="12" t="s">
        <v>1157</v>
      </c>
      <c r="G138" s="7">
        <v>61</v>
      </c>
      <c r="H138" s="45"/>
      <c r="I138" s="4" t="str">
        <f t="shared" si="16"/>
        <v xml:space="preserve">CR-61 </v>
      </c>
      <c r="J138" s="42">
        <v>250000</v>
      </c>
      <c r="K138" s="41"/>
      <c r="L138" s="41"/>
      <c r="M138" s="41"/>
      <c r="N138" s="91"/>
      <c r="O138" s="91"/>
      <c r="P138" s="41" t="s">
        <v>210</v>
      </c>
      <c r="Q138" s="91"/>
      <c r="R138" s="91"/>
      <c r="S138" s="41"/>
      <c r="T138" s="32"/>
    </row>
    <row r="139" spans="1:23" ht="15" customHeight="1" x14ac:dyDescent="0.25">
      <c r="A139" s="48">
        <v>42919</v>
      </c>
      <c r="B139" s="4">
        <v>138</v>
      </c>
      <c r="C139" s="74" t="str">
        <f t="shared" si="15"/>
        <v>72017</v>
      </c>
      <c r="D139" s="44" t="s">
        <v>686</v>
      </c>
      <c r="E139" s="43" t="str">
        <f>IF(MID(D139,1,1)="C",+VLOOKUP(D139,'BASE DE DATOS LEGALES'!C:E,3,FALSE),IF(MID(D139,1,1)="G",VLOOKUP(D139,'BASE DE DATOS LEGALES GASECO'!C:D,2,FALSE),IF(MID(D139,1,4)="ARRG",+VLOOKUP(D139,'BASE DE DATOS LEGALES ARRG'!C:F,2,FALSE)," ")))</f>
        <v>GABRIEL GARCIA PE&amp;Ntilde;A</v>
      </c>
      <c r="F139" s="12" t="s">
        <v>1157</v>
      </c>
      <c r="G139" s="7">
        <v>62</v>
      </c>
      <c r="I139" s="4" t="str">
        <f t="shared" si="16"/>
        <v xml:space="preserve">CR-62 </v>
      </c>
      <c r="J139" s="11">
        <v>250000</v>
      </c>
      <c r="P139" s="6" t="s">
        <v>210</v>
      </c>
      <c r="S139" s="6"/>
      <c r="T139" s="43"/>
    </row>
    <row r="140" spans="1:23" ht="15" customHeight="1" x14ac:dyDescent="0.25">
      <c r="A140" s="48">
        <v>42920</v>
      </c>
      <c r="B140" s="74">
        <v>139</v>
      </c>
      <c r="C140" s="74" t="str">
        <f t="shared" si="15"/>
        <v>72017</v>
      </c>
      <c r="D140" s="44" t="s">
        <v>658</v>
      </c>
      <c r="E140" s="43" t="str">
        <f>IF(MID(D140,1,1)="C",+VLOOKUP(D140,'BASE DE DATOS LEGALES'!C:E,3,FALSE),IF(MID(D140,1,1)="G",VLOOKUP(D140,'BASE DE DATOS LEGALES GASECO'!C:D,2,FALSE),IF(MID(D140,1,4)="ARRG",+VLOOKUP(D140,'BASE DE DATOS LEGALES ARRG'!C:F,2,FALSE)," ")))</f>
        <v>INGENIO CG S.A. DE C.V.</v>
      </c>
      <c r="F140" s="7" t="s">
        <v>82</v>
      </c>
      <c r="G140" s="7">
        <v>10</v>
      </c>
      <c r="H140" s="44" t="s">
        <v>599</v>
      </c>
      <c r="I140" s="4" t="str">
        <f t="shared" si="16"/>
        <v>FAC-10 "DISP 4"</v>
      </c>
      <c r="J140" s="55">
        <v>133245.70000000001</v>
      </c>
      <c r="P140" s="6" t="s">
        <v>210</v>
      </c>
      <c r="S140" s="6"/>
      <c r="T140" s="32"/>
    </row>
    <row r="141" spans="1:23" ht="15" customHeight="1" x14ac:dyDescent="0.25">
      <c r="A141" s="48">
        <v>42923</v>
      </c>
      <c r="B141" s="4">
        <v>140</v>
      </c>
      <c r="C141" s="74" t="str">
        <f t="shared" si="15"/>
        <v>72017</v>
      </c>
      <c r="D141" s="44" t="s">
        <v>658</v>
      </c>
      <c r="E141" s="43" t="str">
        <f>IF(MID(D141,1,1)="C",+VLOOKUP(D141,'BASE DE DATOS LEGALES'!C:E,3,FALSE),IF(MID(D141,1,1)="G",VLOOKUP(D141,'BASE DE DATOS LEGALES GASECO'!C:D,2,FALSE),IF(MID(D141,1,4)="ARRG",+VLOOKUP(D141,'BASE DE DATOS LEGALES ARRG'!C:F,2,FALSE)," ")))</f>
        <v>INGENIO CG S.A. DE C.V.</v>
      </c>
      <c r="F141" s="7" t="s">
        <v>82</v>
      </c>
      <c r="G141" s="7">
        <v>10</v>
      </c>
      <c r="H141" s="44" t="s">
        <v>600</v>
      </c>
      <c r="I141" s="4" t="str">
        <f t="shared" si="16"/>
        <v>FAC-10 "DISP 5"</v>
      </c>
      <c r="J141" s="55">
        <v>100903.56</v>
      </c>
      <c r="P141" s="6" t="s">
        <v>210</v>
      </c>
      <c r="S141" s="6"/>
      <c r="T141" s="32"/>
    </row>
    <row r="142" spans="1:23" ht="15" customHeight="1" x14ac:dyDescent="0.25">
      <c r="A142" s="48">
        <v>42923</v>
      </c>
      <c r="B142" s="74">
        <v>141</v>
      </c>
      <c r="C142" s="74" t="str">
        <f t="shared" si="15"/>
        <v>72017</v>
      </c>
      <c r="D142" s="44" t="s">
        <v>682</v>
      </c>
      <c r="E142" s="43" t="str">
        <f>IF(MID(D142,1,1)="C",+VLOOKUP(D142,'BASE DE DATOS LEGALES'!C:E,3,FALSE),IF(MID(D142,1,1)="G",VLOOKUP(D142,'BASE DE DATOS LEGALES GASECO'!C:D,2,FALSE),IF(MID(D142,1,4)="ARRG",+VLOOKUP(D142,'BASE DE DATOS LEGALES ARRG'!C:F,2,FALSE)," ")))</f>
        <v>PIADENA S.A. DE C.V.</v>
      </c>
      <c r="F142" s="7" t="s">
        <v>82</v>
      </c>
      <c r="G142" s="7">
        <v>9</v>
      </c>
      <c r="H142" s="44" t="s">
        <v>194</v>
      </c>
      <c r="I142" s="4" t="str">
        <f t="shared" si="16"/>
        <v>FAC-9 B1</v>
      </c>
      <c r="J142" s="55">
        <v>150000</v>
      </c>
      <c r="P142" s="6" t="s">
        <v>210</v>
      </c>
      <c r="S142" s="6"/>
      <c r="T142" s="32"/>
    </row>
    <row r="143" spans="1:23" ht="15" customHeight="1" x14ac:dyDescent="0.25">
      <c r="A143" s="48">
        <v>42926</v>
      </c>
      <c r="B143" s="4">
        <v>142</v>
      </c>
      <c r="C143" s="74" t="str">
        <f t="shared" si="15"/>
        <v>72017</v>
      </c>
      <c r="D143" s="44" t="s">
        <v>700</v>
      </c>
      <c r="E143" s="43" t="str">
        <f>IF(MID(D143,1,1)="C",+VLOOKUP(D143,'BASE DE DATOS LEGALES'!C:E,3,FALSE),IF(MID(D143,1,1)="G",VLOOKUP(D143,'BASE DE DATOS LEGALES GASECO'!C:D,2,FALSE),IF(MID(D143,1,4)="ARRG",+VLOOKUP(D143,'BASE DE DATOS LEGALES ARRG'!C:F,2,FALSE)," ")))</f>
        <v>SELENE MARISOL SANTANDER VAZQUEZ</v>
      </c>
      <c r="F143" s="7" t="s">
        <v>56</v>
      </c>
      <c r="G143" s="7">
        <v>63</v>
      </c>
      <c r="I143" s="4" t="str">
        <f t="shared" si="16"/>
        <v xml:space="preserve">CS-63 </v>
      </c>
      <c r="J143" s="55">
        <v>100000</v>
      </c>
      <c r="P143" s="6" t="s">
        <v>210</v>
      </c>
      <c r="S143" s="6"/>
      <c r="T143" s="32"/>
    </row>
    <row r="144" spans="1:23" ht="15" customHeight="1" x14ac:dyDescent="0.25">
      <c r="A144" s="48">
        <v>42928</v>
      </c>
      <c r="B144" s="74">
        <v>143</v>
      </c>
      <c r="C144" s="74" t="str">
        <f t="shared" si="15"/>
        <v>72017</v>
      </c>
      <c r="D144" s="44" t="s">
        <v>650</v>
      </c>
      <c r="E144" s="43" t="str">
        <f>IF(MID(D144,1,1)="C",+VLOOKUP(D144,'BASE DE DATOS LEGALES'!C:E,3,FALSE),IF(MID(D144,1,1)="G",VLOOKUP(D144,'BASE DE DATOS LEGALES GASECO'!C:D,2,FALSE),IF(MID(D144,1,4)="ARRG",+VLOOKUP(D144,'BASE DE DATOS LEGALES ARRG'!C:F,2,FALSE)," ")))</f>
        <v>FONDA PORTE&amp;Ntilde;A</v>
      </c>
      <c r="F144" s="7" t="s">
        <v>56</v>
      </c>
      <c r="G144" s="7">
        <v>64</v>
      </c>
      <c r="I144" s="4" t="str">
        <f t="shared" si="16"/>
        <v xml:space="preserve">CS-64 </v>
      </c>
      <c r="J144" s="11">
        <v>100000</v>
      </c>
      <c r="P144" s="6" t="s">
        <v>210</v>
      </c>
      <c r="S144" s="6"/>
      <c r="T144" s="32"/>
    </row>
    <row r="145" spans="1:20" ht="15" customHeight="1" x14ac:dyDescent="0.25">
      <c r="A145" s="48">
        <v>42929</v>
      </c>
      <c r="B145" s="4">
        <v>144</v>
      </c>
      <c r="C145" s="74" t="str">
        <f t="shared" si="15"/>
        <v>72017</v>
      </c>
      <c r="D145" s="44" t="s">
        <v>676</v>
      </c>
      <c r="E145" s="43" t="str">
        <f>IF(MID(D145,1,1)="C",+VLOOKUP(D145,'BASE DE DATOS LEGALES'!C:E,3,FALSE),IF(MID(D145,1,1)="G",VLOOKUP(D145,'BASE DE DATOS LEGALES GASECO'!C:D,2,FALSE),IF(MID(D145,1,4)="ARRG",+VLOOKUP(D145,'BASE DE DATOS LEGALES ARRG'!C:F,2,FALSE)," ")))</f>
        <v>QUARSO ESTUDIO MULTIMEDIA S.A. DE C.V.</v>
      </c>
      <c r="F145" s="7" t="s">
        <v>82</v>
      </c>
      <c r="G145" s="7">
        <v>7</v>
      </c>
      <c r="H145" s="44" t="s">
        <v>205</v>
      </c>
      <c r="I145" s="4" t="str">
        <f t="shared" si="16"/>
        <v>FAC-7 B9</v>
      </c>
      <c r="J145" s="55">
        <v>60977.88</v>
      </c>
      <c r="P145" s="6" t="s">
        <v>210</v>
      </c>
      <c r="S145" s="6"/>
      <c r="T145" s="32"/>
    </row>
    <row r="146" spans="1:20" ht="15" customHeight="1" x14ac:dyDescent="0.25">
      <c r="A146" s="48">
        <v>42933</v>
      </c>
      <c r="B146" s="74">
        <v>145</v>
      </c>
      <c r="C146" s="74" t="str">
        <f t="shared" si="15"/>
        <v>72017</v>
      </c>
      <c r="D146" s="44" t="s">
        <v>644</v>
      </c>
      <c r="E146" s="43" t="str">
        <f>IF(MID(D146,1,1)="C",+VLOOKUP(D146,'BASE DE DATOS LEGALES'!C:E,3,FALSE),IF(MID(D146,1,1)="G",VLOOKUP(D146,'BASE DE DATOS LEGALES GASECO'!C:D,2,FALSE),IF(MID(D146,1,4)="ARRG",+VLOOKUP(D146,'BASE DE DATOS LEGALES ARRG'!C:F,2,FALSE)," ")))</f>
        <v>SUNSCOPE MX S.A. DE C.V.</v>
      </c>
      <c r="F146" s="7" t="s">
        <v>82</v>
      </c>
      <c r="G146" s="7">
        <v>1</v>
      </c>
      <c r="I146" s="4" t="str">
        <f t="shared" si="16"/>
        <v xml:space="preserve">FAC-1 </v>
      </c>
      <c r="J146" s="55">
        <v>283153.49</v>
      </c>
      <c r="P146" s="6" t="s">
        <v>210</v>
      </c>
      <c r="S146" s="6"/>
      <c r="T146" s="32"/>
    </row>
    <row r="147" spans="1:20" ht="15" customHeight="1" x14ac:dyDescent="0.25">
      <c r="A147" s="48">
        <v>42934</v>
      </c>
      <c r="B147" s="4">
        <v>146</v>
      </c>
      <c r="C147" s="74" t="str">
        <f t="shared" si="15"/>
        <v>72017</v>
      </c>
      <c r="D147" s="44" t="s">
        <v>696</v>
      </c>
      <c r="E147" s="43" t="str">
        <f>IF(MID(D147,1,1)="C",+VLOOKUP(D147,'BASE DE DATOS LEGALES'!C:E,3,FALSE),IF(MID(D147,1,1)="G",VLOOKUP(D147,'BASE DE DATOS LEGALES GASECO'!C:D,2,FALSE),IF(MID(D147,1,4)="ARRG",+VLOOKUP(D147,'BASE DE DATOS LEGALES ARRG'!C:F,2,FALSE)," ")))</f>
        <v>ALEJANDRO RAMIREZ ALVAREZ</v>
      </c>
      <c r="F147" s="7" t="s">
        <v>56</v>
      </c>
      <c r="G147" s="7">
        <v>65</v>
      </c>
      <c r="I147" s="4" t="str">
        <f t="shared" si="16"/>
        <v xml:space="preserve">CS-65 </v>
      </c>
      <c r="J147" s="55">
        <v>100000</v>
      </c>
      <c r="P147" s="6" t="s">
        <v>210</v>
      </c>
      <c r="S147" s="6"/>
      <c r="T147" s="32"/>
    </row>
    <row r="148" spans="1:20" ht="15" customHeight="1" x14ac:dyDescent="0.25">
      <c r="A148" s="48">
        <v>42935</v>
      </c>
      <c r="B148" s="74">
        <v>147</v>
      </c>
      <c r="C148" s="74" t="str">
        <f t="shared" si="15"/>
        <v>72017</v>
      </c>
      <c r="D148" s="44" t="s">
        <v>644</v>
      </c>
      <c r="E148" s="43" t="str">
        <f>IF(MID(D148,1,1)="C",+VLOOKUP(D148,'BASE DE DATOS LEGALES'!C:E,3,FALSE),IF(MID(D148,1,1)="G",VLOOKUP(D148,'BASE DE DATOS LEGALES GASECO'!C:D,2,FALSE),IF(MID(D148,1,4)="ARRG",+VLOOKUP(D148,'BASE DE DATOS LEGALES ARRG'!C:F,2,FALSE)," ")))</f>
        <v>SUNSCOPE MX S.A. DE C.V.</v>
      </c>
      <c r="F148" s="7" t="s">
        <v>82</v>
      </c>
      <c r="G148" s="7">
        <v>1</v>
      </c>
      <c r="H148" s="44" t="s">
        <v>614</v>
      </c>
      <c r="I148" s="4" t="str">
        <f t="shared" si="16"/>
        <v>FAC-1 B12</v>
      </c>
      <c r="J148" s="55">
        <v>493261.01</v>
      </c>
      <c r="P148" s="6" t="s">
        <v>210</v>
      </c>
      <c r="S148" s="6"/>
      <c r="T148" s="32"/>
    </row>
    <row r="149" spans="1:20" ht="15" customHeight="1" x14ac:dyDescent="0.25">
      <c r="A149" s="48">
        <v>42935</v>
      </c>
      <c r="B149" s="4">
        <v>148</v>
      </c>
      <c r="C149" s="74" t="str">
        <f t="shared" si="15"/>
        <v>72017</v>
      </c>
      <c r="D149" s="44" t="s">
        <v>711</v>
      </c>
      <c r="E149" s="43" t="str">
        <f>IF(MID(D149,1,1)="C",+VLOOKUP(D149,'BASE DE DATOS LEGALES'!C:E,3,FALSE),IF(MID(D149,1,1)="G",VLOOKUP(D149,'BASE DE DATOS LEGALES GASECO'!C:D,2,FALSE),IF(MID(D149,1,4)="ARRG",+VLOOKUP(D149,'BASE DE DATOS LEGALES ARRG'!C:F,2,FALSE)," ")))</f>
        <v>DAVID ARMANDO S&amp;Aacute;NCHEZ</v>
      </c>
      <c r="F149" s="7" t="s">
        <v>83</v>
      </c>
      <c r="G149" s="7">
        <v>8</v>
      </c>
      <c r="I149" s="4" t="str">
        <f t="shared" si="16"/>
        <v xml:space="preserve">ARR-8 </v>
      </c>
      <c r="J149" s="11">
        <f>N149-O149</f>
        <v>88827</v>
      </c>
      <c r="N149" s="8">
        <v>139867</v>
      </c>
      <c r="O149" s="8">
        <v>51040</v>
      </c>
      <c r="P149" s="6" t="s">
        <v>210</v>
      </c>
      <c r="S149" s="6"/>
      <c r="T149" s="32"/>
    </row>
    <row r="150" spans="1:20" ht="15" customHeight="1" x14ac:dyDescent="0.25">
      <c r="A150" s="48">
        <v>42935</v>
      </c>
      <c r="B150" s="74">
        <v>149</v>
      </c>
      <c r="C150" s="74" t="str">
        <f t="shared" si="15"/>
        <v>72017</v>
      </c>
      <c r="D150" s="44" t="s">
        <v>683</v>
      </c>
      <c r="E150" s="43" t="str">
        <f>IF(MID(D150,1,1)="C",+VLOOKUP(D150,'BASE DE DATOS LEGALES'!C:E,3,FALSE),IF(MID(D150,1,1)="G",VLOOKUP(D150,'BASE DE DATOS LEGALES GASECO'!C:D,2,FALSE),IF(MID(D150,1,4)="ARRG",+VLOOKUP(D150,'BASE DE DATOS LEGALES ARRG'!C:F,2,FALSE)," ")))</f>
        <v>2GZ CONSULTORES S.A. DE C.V.</v>
      </c>
      <c r="F150" s="7" t="s">
        <v>635</v>
      </c>
      <c r="G150" s="7"/>
      <c r="I150" s="4" t="str">
        <f t="shared" si="16"/>
        <v xml:space="preserve">ARR-C- </v>
      </c>
      <c r="J150" s="11">
        <f>N150-O150</f>
        <v>233890.37</v>
      </c>
      <c r="N150" s="8">
        <v>272709</v>
      </c>
      <c r="O150" s="8">
        <v>38818.629999999997</v>
      </c>
      <c r="P150" s="6" t="s">
        <v>1159</v>
      </c>
      <c r="S150" s="6"/>
      <c r="T150" s="32"/>
    </row>
    <row r="151" spans="1:20" ht="15" customHeight="1" x14ac:dyDescent="0.25">
      <c r="A151" s="48">
        <v>42936</v>
      </c>
      <c r="B151" s="4">
        <v>150</v>
      </c>
      <c r="C151" s="74" t="str">
        <f t="shared" si="15"/>
        <v>72017</v>
      </c>
      <c r="D151" s="44" t="s">
        <v>701</v>
      </c>
      <c r="E151" s="43" t="str">
        <f>IF(MID(D151,1,1)="C",+VLOOKUP(D151,'BASE DE DATOS LEGALES'!C:E,3,FALSE),IF(MID(D151,1,1)="G",VLOOKUP(D151,'BASE DE DATOS LEGALES GASECO'!C:D,2,FALSE),IF(MID(D151,1,4)="ARRG",+VLOOKUP(D151,'BASE DE DATOS LEGALES ARRG'!C:F,2,FALSE)," ")))</f>
        <v>JAIME IGNACIO CORONEL VILLEGAS</v>
      </c>
      <c r="F151" s="7" t="s">
        <v>56</v>
      </c>
      <c r="G151" s="7">
        <v>66</v>
      </c>
      <c r="I151" s="4" t="str">
        <f t="shared" si="16"/>
        <v xml:space="preserve">CS-66 </v>
      </c>
      <c r="J151" s="55">
        <v>50000</v>
      </c>
      <c r="P151" s="6" t="s">
        <v>210</v>
      </c>
      <c r="S151" s="6"/>
      <c r="T151" s="32"/>
    </row>
    <row r="152" spans="1:20" ht="15" customHeight="1" x14ac:dyDescent="0.25">
      <c r="A152" s="48">
        <v>42936</v>
      </c>
      <c r="B152" s="74">
        <v>151</v>
      </c>
      <c r="C152" s="74" t="str">
        <f t="shared" si="15"/>
        <v>72017</v>
      </c>
      <c r="D152" s="44" t="s">
        <v>702</v>
      </c>
      <c r="E152" s="43" t="str">
        <f>IF(MID(D152,1,1)="C",+VLOOKUP(D152,'BASE DE DATOS LEGALES'!C:E,3,FALSE),IF(MID(D152,1,1)="G",VLOOKUP(D152,'BASE DE DATOS LEGALES GASECO'!C:D,2,FALSE),IF(MID(D152,1,4)="ARRG",+VLOOKUP(D152,'BASE DE DATOS LEGALES ARRG'!C:F,2,FALSE)," ")))</f>
        <v>DIEGO ENRIQUE MEDINA GOMEZ UGARTE</v>
      </c>
      <c r="F152" s="7" t="s">
        <v>56</v>
      </c>
      <c r="G152" s="7">
        <v>67</v>
      </c>
      <c r="I152" s="4" t="str">
        <f t="shared" si="16"/>
        <v xml:space="preserve">CS-67 </v>
      </c>
      <c r="J152" s="55">
        <v>10000</v>
      </c>
      <c r="P152" s="6" t="s">
        <v>210</v>
      </c>
      <c r="S152" s="6"/>
      <c r="T152" s="32"/>
    </row>
    <row r="153" spans="1:20" ht="15" customHeight="1" x14ac:dyDescent="0.25">
      <c r="A153" s="48">
        <v>42936</v>
      </c>
      <c r="B153" s="4">
        <v>152</v>
      </c>
      <c r="C153" s="74" t="str">
        <f t="shared" si="15"/>
        <v>72017</v>
      </c>
      <c r="D153" s="44" t="s">
        <v>707</v>
      </c>
      <c r="E153" s="43" t="str">
        <f>IF(MID(D153,1,1)="C",+VLOOKUP(D153,'BASE DE DATOS LEGALES'!C:E,3,FALSE),IF(MID(D153,1,1)="G",VLOOKUP(D153,'BASE DE DATOS LEGALES GASECO'!C:D,2,FALSE),IF(MID(D153,1,4)="ARRG",+VLOOKUP(D153,'BASE DE DATOS LEGALES ARRG'!C:F,2,FALSE)," ")))</f>
        <v>REPRESENTACIONES COMERCIALES RAJ S. De R.L. DE C.V.</v>
      </c>
      <c r="F153" s="7" t="s">
        <v>635</v>
      </c>
      <c r="G153" s="7">
        <v>1</v>
      </c>
      <c r="I153" s="4" t="str">
        <f t="shared" si="16"/>
        <v xml:space="preserve">ARR-C-1 </v>
      </c>
      <c r="J153" s="11">
        <f>N153-O153</f>
        <v>184108</v>
      </c>
      <c r="N153" s="92">
        <v>200928</v>
      </c>
      <c r="O153" s="8">
        <v>16820</v>
      </c>
      <c r="P153" s="6" t="s">
        <v>210</v>
      </c>
      <c r="S153" s="6"/>
      <c r="T153" s="32"/>
    </row>
    <row r="154" spans="1:20" ht="15" customHeight="1" x14ac:dyDescent="0.25">
      <c r="A154" s="48">
        <v>42944</v>
      </c>
      <c r="B154" s="74">
        <v>153</v>
      </c>
      <c r="C154" s="74" t="str">
        <f t="shared" si="15"/>
        <v>72017</v>
      </c>
      <c r="D154" s="44" t="s">
        <v>703</v>
      </c>
      <c r="E154" s="43" t="str">
        <f>IF(MID(D154,1,1)="C",+VLOOKUP(D154,'BASE DE DATOS LEGALES'!C:E,3,FALSE),IF(MID(D154,1,1)="G",VLOOKUP(D154,'BASE DE DATOS LEGALES GASECO'!C:D,2,FALSE),IF(MID(D154,1,4)="ARRG",+VLOOKUP(D154,'BASE DE DATOS LEGALES ARRG'!C:F,2,FALSE)," ")))</f>
        <v>PEDRO CETINA RANGEL</v>
      </c>
      <c r="F154" s="7" t="s">
        <v>56</v>
      </c>
      <c r="G154" s="7">
        <v>68</v>
      </c>
      <c r="I154" s="4" t="str">
        <f t="shared" si="16"/>
        <v xml:space="preserve">CS-68 </v>
      </c>
      <c r="J154" s="55">
        <v>250000</v>
      </c>
      <c r="P154" s="6" t="s">
        <v>210</v>
      </c>
      <c r="S154" s="6"/>
      <c r="T154" s="32"/>
    </row>
    <row r="155" spans="1:20" ht="15" customHeight="1" x14ac:dyDescent="0.25">
      <c r="A155" s="48">
        <v>42948</v>
      </c>
      <c r="B155" s="4">
        <v>154</v>
      </c>
      <c r="C155" s="74" t="str">
        <f t="shared" si="15"/>
        <v>82017</v>
      </c>
      <c r="D155" s="44" t="s">
        <v>676</v>
      </c>
      <c r="E155" s="43" t="str">
        <f>IF(MID(D155,1,1)="C",+VLOOKUP(D155,'BASE DE DATOS LEGALES'!C:E,3,FALSE),IF(MID(D155,1,1)="G",VLOOKUP(D155,'BASE DE DATOS LEGALES GASECO'!C:D,2,FALSE),IF(MID(D155,1,4)="ARRG",+VLOOKUP(D155,'BASE DE DATOS LEGALES ARRG'!C:F,2,FALSE)," ")))</f>
        <v>QUARSO ESTUDIO MULTIMEDIA S.A. DE C.V.</v>
      </c>
      <c r="F155" s="7" t="s">
        <v>82</v>
      </c>
      <c r="G155" s="7">
        <v>7</v>
      </c>
      <c r="H155" s="44" t="s">
        <v>623</v>
      </c>
      <c r="I155" s="4" t="str">
        <f t="shared" si="16"/>
        <v>FAC-7 "DISP 10"</v>
      </c>
      <c r="J155" s="55">
        <v>142879.95000000001</v>
      </c>
      <c r="P155" s="6" t="s">
        <v>210</v>
      </c>
      <c r="S155" s="6"/>
      <c r="T155" s="32"/>
    </row>
    <row r="156" spans="1:20" ht="15" customHeight="1" x14ac:dyDescent="0.25">
      <c r="A156" s="48">
        <v>42948</v>
      </c>
      <c r="B156" s="74">
        <v>155</v>
      </c>
      <c r="C156" s="74" t="str">
        <f t="shared" si="15"/>
        <v>82017</v>
      </c>
      <c r="D156" s="44" t="s">
        <v>658</v>
      </c>
      <c r="E156" s="43" t="str">
        <f>IF(MID(D156,1,1)="C",+VLOOKUP(D156,'BASE DE DATOS LEGALES'!C:E,3,FALSE),IF(MID(D156,1,1)="G",VLOOKUP(D156,'BASE DE DATOS LEGALES GASECO'!C:D,2,FALSE),IF(MID(D156,1,4)="ARRG",+VLOOKUP(D156,'BASE DE DATOS LEGALES ARRG'!C:F,2,FALSE)," ")))</f>
        <v>INGENIO CG S.A. DE C.V.</v>
      </c>
      <c r="F156" s="7" t="s">
        <v>82</v>
      </c>
      <c r="G156" s="7">
        <v>10</v>
      </c>
      <c r="H156" s="44" t="s">
        <v>624</v>
      </c>
      <c r="I156" s="4" t="str">
        <f t="shared" si="16"/>
        <v>FAC-10 "DISP 48"</v>
      </c>
      <c r="J156" s="55">
        <v>167262.20000000001</v>
      </c>
      <c r="P156" s="6" t="s">
        <v>210</v>
      </c>
      <c r="S156" s="6"/>
      <c r="T156" s="32"/>
    </row>
    <row r="157" spans="1:20" ht="15" customHeight="1" x14ac:dyDescent="0.25">
      <c r="A157" s="48">
        <v>42948</v>
      </c>
      <c r="B157" s="4">
        <v>156</v>
      </c>
      <c r="C157" s="74" t="str">
        <f t="shared" si="15"/>
        <v>82017</v>
      </c>
      <c r="D157" s="44" t="s">
        <v>644</v>
      </c>
      <c r="E157" s="43" t="str">
        <f>IF(MID(D157,1,1)="C",+VLOOKUP(D157,'BASE DE DATOS LEGALES'!C:E,3,FALSE),IF(MID(D157,1,1)="G",VLOOKUP(D157,'BASE DE DATOS LEGALES GASECO'!C:D,2,FALSE),IF(MID(D157,1,4)="ARRG",+VLOOKUP(D157,'BASE DE DATOS LEGALES ARRG'!C:F,2,FALSE)," ")))</f>
        <v>SUNSCOPE MX S.A. DE C.V.</v>
      </c>
      <c r="F157" s="7" t="s">
        <v>82</v>
      </c>
      <c r="G157" s="7">
        <v>1</v>
      </c>
      <c r="H157" s="44" t="s">
        <v>625</v>
      </c>
      <c r="I157" s="4" t="str">
        <f t="shared" si="16"/>
        <v>FAC-1 "DISP 14"</v>
      </c>
      <c r="J157" s="56">
        <v>513522.2</v>
      </c>
      <c r="P157" s="6" t="s">
        <v>210</v>
      </c>
      <c r="S157" s="6"/>
      <c r="T157" s="32"/>
    </row>
    <row r="158" spans="1:20" ht="15" customHeight="1" x14ac:dyDescent="0.25">
      <c r="A158" s="48">
        <v>42949</v>
      </c>
      <c r="B158" s="74">
        <v>157</v>
      </c>
      <c r="C158" s="74" t="str">
        <f t="shared" si="15"/>
        <v>82017</v>
      </c>
      <c r="D158" s="44" t="s">
        <v>704</v>
      </c>
      <c r="E158" s="43" t="str">
        <f>IF(MID(D158,1,1)="C",+VLOOKUP(D158,'BASE DE DATOS LEGALES'!C:E,3,FALSE),IF(MID(D158,1,1)="G",VLOOKUP(D158,'BASE DE DATOS LEGALES GASECO'!C:D,2,FALSE),IF(MID(D158,1,4)="ARRG",+VLOOKUP(D158,'BASE DE DATOS LEGALES ARRG'!C:F,2,FALSE)," ")))</f>
        <v>ROGELIO RAMIREZ VALADEZ</v>
      </c>
      <c r="F158" s="7" t="s">
        <v>56</v>
      </c>
      <c r="G158" s="7">
        <v>69</v>
      </c>
      <c r="I158" s="4" t="str">
        <f t="shared" si="16"/>
        <v xml:space="preserve">CS-69 </v>
      </c>
      <c r="J158" s="11">
        <v>248016.3</v>
      </c>
      <c r="P158" s="6" t="s">
        <v>210</v>
      </c>
      <c r="S158" s="6"/>
      <c r="T158" s="32"/>
    </row>
    <row r="159" spans="1:20" ht="15" customHeight="1" x14ac:dyDescent="0.25">
      <c r="A159" s="48">
        <v>42951</v>
      </c>
      <c r="B159" s="4">
        <v>158</v>
      </c>
      <c r="C159" s="74" t="str">
        <f t="shared" si="15"/>
        <v>82017</v>
      </c>
      <c r="D159" s="44" t="s">
        <v>669</v>
      </c>
      <c r="E159" s="43" t="str">
        <f>IF(MID(D159,1,1)="C",+VLOOKUP(D159,'BASE DE DATOS LEGALES'!C:E,3,FALSE),IF(MID(D159,1,1)="G",VLOOKUP(D159,'BASE DE DATOS LEGALES GASECO'!C:D,2,FALSE),IF(MID(D159,1,4)="ARRG",+VLOOKUP(D159,'BASE DE DATOS LEGALES ARRG'!C:F,2,FALSE)," ")))</f>
        <v>ISAIAS DELGADILLO HERNANDEZ</v>
      </c>
      <c r="F159" s="7" t="s">
        <v>56</v>
      </c>
      <c r="G159" s="7">
        <v>70</v>
      </c>
      <c r="I159" s="4" t="str">
        <f t="shared" si="16"/>
        <v xml:space="preserve">CS-70 </v>
      </c>
      <c r="J159" s="55">
        <v>24500</v>
      </c>
      <c r="P159" s="6" t="s">
        <v>210</v>
      </c>
      <c r="S159" s="6"/>
      <c r="T159" s="32"/>
    </row>
    <row r="160" spans="1:20" ht="15" customHeight="1" x14ac:dyDescent="0.25">
      <c r="A160" s="48">
        <v>42954</v>
      </c>
      <c r="B160" s="74">
        <v>159</v>
      </c>
      <c r="C160" s="74" t="str">
        <f t="shared" si="15"/>
        <v>82017</v>
      </c>
      <c r="D160" s="44" t="s">
        <v>658</v>
      </c>
      <c r="E160" s="43" t="str">
        <f>IF(MID(D160,1,1)="C",+VLOOKUP(D160,'BASE DE DATOS LEGALES'!C:E,3,FALSE),IF(MID(D160,1,1)="G",VLOOKUP(D160,'BASE DE DATOS LEGALES GASECO'!C:D,2,FALSE),IF(MID(D160,1,4)="ARRG",+VLOOKUP(D160,'BASE DE DATOS LEGALES ARRG'!C:F,2,FALSE)," ")))</f>
        <v>INGENIO CG S.A. DE C.V.</v>
      </c>
      <c r="F160" s="7" t="s">
        <v>82</v>
      </c>
      <c r="G160" s="7">
        <v>10</v>
      </c>
      <c r="H160" s="44" t="s">
        <v>630</v>
      </c>
      <c r="I160" s="4" t="str">
        <f t="shared" si="16"/>
        <v>FAC-10 "DISP 49"</v>
      </c>
      <c r="J160" s="55">
        <v>62778.98</v>
      </c>
      <c r="P160" s="6" t="s">
        <v>210</v>
      </c>
      <c r="S160" s="6"/>
      <c r="T160" s="32"/>
    </row>
    <row r="161" spans="1:20" ht="15" customHeight="1" x14ac:dyDescent="0.25">
      <c r="A161" s="48">
        <v>42954</v>
      </c>
      <c r="B161" s="4">
        <v>160</v>
      </c>
      <c r="C161" s="74" t="str">
        <f t="shared" si="15"/>
        <v>82017</v>
      </c>
      <c r="D161" s="44" t="s">
        <v>658</v>
      </c>
      <c r="E161" s="43" t="str">
        <f>IF(MID(D161,1,1)="C",+VLOOKUP(D161,'BASE DE DATOS LEGALES'!C:E,3,FALSE),IF(MID(D161,1,1)="G",VLOOKUP(D161,'BASE DE DATOS LEGALES GASECO'!C:D,2,FALSE),IF(MID(D161,1,4)="ARRG",+VLOOKUP(D161,'BASE DE DATOS LEGALES ARRG'!C:F,2,FALSE)," ")))</f>
        <v>INGENIO CG S.A. DE C.V.</v>
      </c>
      <c r="F161" s="7" t="s">
        <v>82</v>
      </c>
      <c r="G161" s="7">
        <v>10</v>
      </c>
      <c r="H161" s="44" t="s">
        <v>631</v>
      </c>
      <c r="I161" s="4" t="str">
        <f t="shared" si="16"/>
        <v>FAC-10 "DISP 50"</v>
      </c>
      <c r="J161" s="55">
        <v>42311.55</v>
      </c>
      <c r="P161" s="6" t="s">
        <v>210</v>
      </c>
      <c r="S161" s="6"/>
      <c r="T161" s="32"/>
    </row>
    <row r="162" spans="1:20" ht="15" customHeight="1" x14ac:dyDescent="0.25">
      <c r="A162" s="48">
        <v>42954</v>
      </c>
      <c r="B162" s="74">
        <v>161</v>
      </c>
      <c r="C162" s="74" t="str">
        <f t="shared" si="15"/>
        <v>82017</v>
      </c>
      <c r="D162" s="44" t="s">
        <v>658</v>
      </c>
      <c r="E162" s="43" t="str">
        <f>IF(MID(D162,1,1)="C",+VLOOKUP(D162,'BASE DE DATOS LEGALES'!C:E,3,FALSE),IF(MID(D162,1,1)="G",VLOOKUP(D162,'BASE DE DATOS LEGALES GASECO'!C:D,2,FALSE),IF(MID(D162,1,4)="ARRG",+VLOOKUP(D162,'BASE DE DATOS LEGALES ARRG'!C:F,2,FALSE)," ")))</f>
        <v>INGENIO CG S.A. DE C.V.</v>
      </c>
      <c r="F162" s="7" t="s">
        <v>82</v>
      </c>
      <c r="G162" s="7">
        <v>10</v>
      </c>
      <c r="H162" s="44" t="s">
        <v>632</v>
      </c>
      <c r="I162" s="4" t="str">
        <f t="shared" si="16"/>
        <v>FAC-10 "DISP 51"</v>
      </c>
      <c r="J162" s="55">
        <v>17734.95</v>
      </c>
      <c r="P162" s="6" t="s">
        <v>210</v>
      </c>
      <c r="S162" s="6"/>
      <c r="T162" s="32"/>
    </row>
    <row r="163" spans="1:20" ht="15" customHeight="1" x14ac:dyDescent="0.25">
      <c r="A163" s="48">
        <v>42954</v>
      </c>
      <c r="B163" s="4">
        <v>162</v>
      </c>
      <c r="C163" s="74" t="str">
        <f t="shared" si="15"/>
        <v>82017</v>
      </c>
      <c r="D163" s="44" t="s">
        <v>668</v>
      </c>
      <c r="E163" s="43" t="str">
        <f>IF(MID(D163,1,1)="C",+VLOOKUP(D163,'BASE DE DATOS LEGALES'!C:E,3,FALSE),IF(MID(D163,1,1)="G",VLOOKUP(D163,'BASE DE DATOS LEGALES GASECO'!C:D,2,FALSE),IF(MID(D163,1,4)="ARRG",+VLOOKUP(D163,'BASE DE DATOS LEGALES ARRG'!C:F,2,FALSE)," ")))</f>
        <v>COMERCIALIZADORA DE DESTILADOS RG S.A. DE C.V.</v>
      </c>
      <c r="F163" s="7" t="s">
        <v>56</v>
      </c>
      <c r="G163" s="7">
        <v>1</v>
      </c>
      <c r="I163" s="4" t="str">
        <f t="shared" si="16"/>
        <v xml:space="preserve">CS-1 </v>
      </c>
      <c r="J163" s="55">
        <v>47303.64</v>
      </c>
      <c r="P163" s="6" t="s">
        <v>210</v>
      </c>
      <c r="S163" s="6"/>
      <c r="T163" s="32"/>
    </row>
    <row r="164" spans="1:20" ht="15" customHeight="1" x14ac:dyDescent="0.25">
      <c r="A164" s="48">
        <v>42955</v>
      </c>
      <c r="B164" s="74">
        <v>163</v>
      </c>
      <c r="C164" s="74" t="str">
        <f t="shared" si="15"/>
        <v>82017</v>
      </c>
      <c r="D164" s="44" t="s">
        <v>661</v>
      </c>
      <c r="E164" s="43" t="str">
        <f>IF(MID(D164,1,1)="C",+VLOOKUP(D164,'BASE DE DATOS LEGALES'!C:E,3,FALSE),IF(MID(D164,1,1)="G",VLOOKUP(D164,'BASE DE DATOS LEGALES GASECO'!C:D,2,FALSE),IF(MID(D164,1,4)="ARRG",+VLOOKUP(D164,'BASE DE DATOS LEGALES ARRG'!C:F,2,FALSE)," ")))</f>
        <v>MARIA LUISA BAUTISTA REYES</v>
      </c>
      <c r="F164" s="7" t="s">
        <v>56</v>
      </c>
      <c r="G164" s="7">
        <v>71</v>
      </c>
      <c r="I164" s="4" t="str">
        <f t="shared" si="16"/>
        <v xml:space="preserve">CS-71 </v>
      </c>
      <c r="J164" s="55">
        <v>160000</v>
      </c>
      <c r="P164" s="6" t="s">
        <v>210</v>
      </c>
      <c r="S164" s="6"/>
      <c r="T164" s="32"/>
    </row>
    <row r="165" spans="1:20" ht="15" customHeight="1" x14ac:dyDescent="0.25">
      <c r="A165" s="48">
        <v>42955</v>
      </c>
      <c r="B165" s="4">
        <v>164</v>
      </c>
      <c r="C165" s="74" t="str">
        <f t="shared" si="15"/>
        <v>82017</v>
      </c>
      <c r="D165" s="44" t="s">
        <v>664</v>
      </c>
      <c r="E165" s="43" t="str">
        <f>IF(MID(D165,1,1)="C",+VLOOKUP(D165,'BASE DE DATOS LEGALES'!C:E,3,FALSE),IF(MID(D165,1,1)="G",VLOOKUP(D165,'BASE DE DATOS LEGALES GASECO'!C:D,2,FALSE),IF(MID(D165,1,4)="ARRG",+VLOOKUP(D165,'BASE DE DATOS LEGALES ARRG'!C:F,2,FALSE)," ")))</f>
        <v>JUAN ANGEL SUAREZ GARCIA</v>
      </c>
      <c r="F165" s="7" t="s">
        <v>56</v>
      </c>
      <c r="G165" s="7">
        <v>72</v>
      </c>
      <c r="I165" s="4" t="str">
        <f t="shared" si="16"/>
        <v xml:space="preserve">CS-72 </v>
      </c>
      <c r="J165" s="55">
        <v>150000</v>
      </c>
      <c r="P165" s="6" t="s">
        <v>210</v>
      </c>
      <c r="S165" s="6"/>
      <c r="T165" s="32"/>
    </row>
    <row r="166" spans="1:20" ht="15" customHeight="1" x14ac:dyDescent="0.25">
      <c r="A166" s="48">
        <v>42957</v>
      </c>
      <c r="B166" s="74">
        <v>165</v>
      </c>
      <c r="C166" s="74" t="str">
        <f t="shared" si="15"/>
        <v>82017</v>
      </c>
      <c r="D166" s="44" t="s">
        <v>644</v>
      </c>
      <c r="E166" s="43" t="str">
        <f>IF(MID(D166,1,1)="C",+VLOOKUP(D166,'BASE DE DATOS LEGALES'!C:E,3,FALSE),IF(MID(D166,1,1)="G",VLOOKUP(D166,'BASE DE DATOS LEGALES GASECO'!C:D,2,FALSE),IF(MID(D166,1,4)="ARRG",+VLOOKUP(D166,'BASE DE DATOS LEGALES ARRG'!C:F,2,FALSE)," ")))</f>
        <v>SUNSCOPE MX S.A. DE C.V.</v>
      </c>
      <c r="F166" s="7" t="s">
        <v>1156</v>
      </c>
      <c r="G166" s="7">
        <v>2</v>
      </c>
      <c r="I166" s="4" t="str">
        <f t="shared" si="16"/>
        <v xml:space="preserve">LEASEBACK-2 </v>
      </c>
      <c r="J166" s="11">
        <v>148828</v>
      </c>
      <c r="P166" s="6" t="s">
        <v>210</v>
      </c>
      <c r="S166" s="6"/>
      <c r="T166" s="32"/>
    </row>
    <row r="167" spans="1:20" ht="15" customHeight="1" x14ac:dyDescent="0.25">
      <c r="A167" s="48">
        <v>42958</v>
      </c>
      <c r="B167" s="4">
        <v>166</v>
      </c>
      <c r="C167" s="74" t="str">
        <f t="shared" si="15"/>
        <v>82017</v>
      </c>
      <c r="D167" s="44" t="s">
        <v>705</v>
      </c>
      <c r="E167" s="43" t="str">
        <f>IF(MID(D167,1,1)="C",+VLOOKUP(D167,'BASE DE DATOS LEGALES'!C:E,3,FALSE),IF(MID(D167,1,1)="G",VLOOKUP(D167,'BASE DE DATOS LEGALES GASECO'!C:D,2,FALSE),IF(MID(D167,1,4)="ARRG",+VLOOKUP(D167,'BASE DE DATOS LEGALES ARRG'!C:F,2,FALSE)," ")))</f>
        <v>ANTONIO TANUS HIERRO</v>
      </c>
      <c r="F167" s="12" t="s">
        <v>56</v>
      </c>
      <c r="J167" s="11">
        <v>42000</v>
      </c>
      <c r="P167" s="6" t="s">
        <v>210</v>
      </c>
      <c r="S167" s="6"/>
    </row>
    <row r="168" spans="1:20" ht="15" customHeight="1" x14ac:dyDescent="0.25">
      <c r="A168" s="48">
        <v>42958</v>
      </c>
      <c r="B168" s="74">
        <v>167</v>
      </c>
      <c r="C168" s="74" t="str">
        <f t="shared" si="15"/>
        <v>82017</v>
      </c>
      <c r="D168" s="44" t="s">
        <v>705</v>
      </c>
      <c r="E168" s="43" t="str">
        <f>IF(MID(D168,1,1)="C",+VLOOKUP(D168,'BASE DE DATOS LEGALES'!C:E,3,FALSE),IF(MID(D168,1,1)="G",VLOOKUP(D168,'BASE DE DATOS LEGALES GASECO'!C:D,2,FALSE),IF(MID(D168,1,4)="ARRG",+VLOOKUP(D168,'BASE DE DATOS LEGALES ARRG'!C:F,2,FALSE)," ")))</f>
        <v>ANTONIO TANUS HIERRO</v>
      </c>
      <c r="F168" s="12" t="s">
        <v>56</v>
      </c>
      <c r="G168" s="11">
        <v>42000</v>
      </c>
      <c r="J168" s="11">
        <v>15000</v>
      </c>
      <c r="P168" s="6" t="s">
        <v>210</v>
      </c>
      <c r="S168" s="6"/>
    </row>
    <row r="169" spans="1:20" ht="15" customHeight="1" x14ac:dyDescent="0.25">
      <c r="A169" s="48">
        <v>42961</v>
      </c>
      <c r="B169" s="4">
        <v>168</v>
      </c>
      <c r="C169" s="74" t="str">
        <f t="shared" si="15"/>
        <v>82017</v>
      </c>
      <c r="D169" s="44" t="s">
        <v>706</v>
      </c>
      <c r="E169" s="43" t="str">
        <f>IF(MID(D169,1,1)="C",+VLOOKUP(D169,'BASE DE DATOS LEGALES'!C:E,3,FALSE),IF(MID(D169,1,1)="G",VLOOKUP(D169,'BASE DE DATOS LEGALES GASECO'!C:D,2,FALSE),IF(MID(D169,1,4)="ARRG",+VLOOKUP(D169,'BASE DE DATOS LEGALES ARRG'!C:F,2,FALSE)," ")))</f>
        <v>SANDRA LUZ MENDEZ MARTINEZ</v>
      </c>
      <c r="F169" s="12" t="s">
        <v>56</v>
      </c>
      <c r="J169" s="11">
        <v>250000</v>
      </c>
      <c r="P169" s="6" t="s">
        <v>210</v>
      </c>
      <c r="S169" s="6"/>
    </row>
    <row r="170" spans="1:20" ht="15" customHeight="1" x14ac:dyDescent="0.25">
      <c r="A170" s="48">
        <v>42962</v>
      </c>
      <c r="B170" s="74">
        <v>169</v>
      </c>
      <c r="C170" s="74" t="str">
        <f t="shared" si="15"/>
        <v>82017</v>
      </c>
      <c r="D170" s="44" t="s">
        <v>705</v>
      </c>
      <c r="E170" s="43" t="str">
        <f>IF(MID(D170,1,1)="C",+VLOOKUP(D170,'BASE DE DATOS LEGALES'!C:E,3,FALSE),IF(MID(D170,1,1)="G",VLOOKUP(D170,'BASE DE DATOS LEGALES GASECO'!C:D,2,FALSE),IF(MID(D170,1,4)="ARRG",+VLOOKUP(D170,'BASE DE DATOS LEGALES ARRG'!C:F,2,FALSE)," ")))</f>
        <v>ANTONIO TANUS HIERRO</v>
      </c>
      <c r="F170" s="12" t="s">
        <v>56</v>
      </c>
      <c r="G170" s="11">
        <v>15000</v>
      </c>
      <c r="J170" s="11">
        <v>42000</v>
      </c>
      <c r="P170" s="6" t="s">
        <v>210</v>
      </c>
      <c r="S170" s="6"/>
    </row>
    <row r="171" spans="1:20" ht="15" customHeight="1" x14ac:dyDescent="0.25">
      <c r="A171" s="48">
        <v>42963</v>
      </c>
      <c r="B171" s="4">
        <v>170</v>
      </c>
      <c r="C171" s="74" t="str">
        <f t="shared" si="15"/>
        <v>82017</v>
      </c>
      <c r="D171" s="44" t="s">
        <v>708</v>
      </c>
      <c r="E171" s="43" t="str">
        <f>IF(MID(D171,1,1)="C",+VLOOKUP(D171,'BASE DE DATOS LEGALES'!C:E,3,FALSE),IF(MID(D171,1,1)="G",VLOOKUP(D171,'BASE DE DATOS LEGALES GASECO'!C:D,2,FALSE),IF(MID(D171,1,4)="ARRG",+VLOOKUP(D171,'BASE DE DATOS LEGALES ARRG'!C:F,2,FALSE)," ")))</f>
        <v>JORGE MALDONADO GUIZAR</v>
      </c>
      <c r="F171" s="7" t="s">
        <v>640</v>
      </c>
      <c r="G171" s="7">
        <v>1</v>
      </c>
      <c r="I171" s="4" t="str">
        <f>+CONCATENATE(F171,"-",G171," ",H171)</f>
        <v xml:space="preserve">ARR-U-1 </v>
      </c>
      <c r="J171" s="11">
        <f>N171-O171</f>
        <v>215145.40960000001</v>
      </c>
      <c r="N171" s="8">
        <v>224204</v>
      </c>
      <c r="O171" s="8">
        <f>(21870.69*1.16)-2800-13511.41</f>
        <v>9058.5903999999973</v>
      </c>
      <c r="P171" s="6" t="s">
        <v>210</v>
      </c>
      <c r="S171" s="6"/>
      <c r="T171" s="32"/>
    </row>
    <row r="172" spans="1:20" ht="15" customHeight="1" x14ac:dyDescent="0.25">
      <c r="A172" s="48">
        <v>42965</v>
      </c>
      <c r="B172" s="74">
        <v>171</v>
      </c>
      <c r="C172" s="74" t="str">
        <f t="shared" si="15"/>
        <v>82017</v>
      </c>
      <c r="D172" s="44" t="s">
        <v>709</v>
      </c>
      <c r="E172" s="43" t="str">
        <f>IF(MID(D172,1,1)="C",+VLOOKUP(D172,'BASE DE DATOS LEGALES'!C:E,3,FALSE),IF(MID(D172,1,1)="G",VLOOKUP(D172,'BASE DE DATOS LEGALES GASECO'!C:D,2,FALSE),IF(MID(D172,1,4)="ARRG",+VLOOKUP(D172,'BASE DE DATOS LEGALES ARRG'!C:F,2,FALSE)," ")))</f>
        <v>LOURDES &amp;Aacute;LVARO BOBADILLA</v>
      </c>
      <c r="F172" s="7" t="s">
        <v>56</v>
      </c>
      <c r="G172" s="7">
        <v>75</v>
      </c>
      <c r="I172" s="4" t="str">
        <f>+CONCATENATE(F172,"-",G172," ",H172)</f>
        <v xml:space="preserve">CS-75 </v>
      </c>
      <c r="J172" s="55">
        <v>60000</v>
      </c>
      <c r="P172" s="6" t="s">
        <v>210</v>
      </c>
      <c r="S172" s="6"/>
      <c r="T172" s="32"/>
    </row>
    <row r="173" spans="1:20" ht="15" customHeight="1" x14ac:dyDescent="0.25">
      <c r="A173" s="48">
        <v>42965</v>
      </c>
      <c r="B173" s="4">
        <v>172</v>
      </c>
      <c r="C173" s="74" t="str">
        <f t="shared" si="15"/>
        <v>82017</v>
      </c>
      <c r="D173" s="44" t="s">
        <v>658</v>
      </c>
      <c r="E173" s="43" t="str">
        <f>IF(MID(D173,1,1)="C",+VLOOKUP(D173,'BASE DE DATOS LEGALES'!C:E,3,FALSE),IF(MID(D173,1,1)="G",VLOOKUP(D173,'BASE DE DATOS LEGALES GASECO'!C:D,2,FALSE),IF(MID(D173,1,4)="ARRG",+VLOOKUP(D173,'BASE DE DATOS LEGALES ARRG'!C:F,2,FALSE)," ")))</f>
        <v>INGENIO CG S.A. DE C.V.</v>
      </c>
      <c r="F173" s="7" t="s">
        <v>82</v>
      </c>
      <c r="J173" s="11">
        <v>45708.29</v>
      </c>
      <c r="P173" s="6" t="s">
        <v>210</v>
      </c>
      <c r="S173" s="6"/>
    </row>
    <row r="174" spans="1:20" ht="15" customHeight="1" x14ac:dyDescent="0.25">
      <c r="A174" s="48">
        <v>42968</v>
      </c>
      <c r="B174" s="74">
        <v>173</v>
      </c>
      <c r="C174" s="74" t="str">
        <f t="shared" si="15"/>
        <v>82017</v>
      </c>
      <c r="D174" s="44" t="s">
        <v>712</v>
      </c>
      <c r="E174" s="43" t="str">
        <f>IF(MID(D174,1,1)="C",+VLOOKUP(D174,'BASE DE DATOS LEGALES'!C:E,3,FALSE),IF(MID(D174,1,1)="G",VLOOKUP(D174,'BASE DE DATOS LEGALES GASECO'!C:D,2,FALSE),IF(MID(D174,1,4)="ARRG",+VLOOKUP(D174,'BASE DE DATOS LEGALES ARRG'!C:F,2,FALSE)," ")))</f>
        <v>H3 DISTRICT MEDIA</v>
      </c>
      <c r="F174" s="7" t="s">
        <v>82</v>
      </c>
      <c r="G174" s="7">
        <v>11</v>
      </c>
      <c r="H174" s="44" t="s">
        <v>200</v>
      </c>
      <c r="I174" s="4" t="str">
        <f>+CONCATENATE(F174,"-",G174," ",H174)</f>
        <v>FAC-11 "DISP 1"</v>
      </c>
      <c r="J174" s="11">
        <v>247375.8</v>
      </c>
      <c r="P174" s="6" t="s">
        <v>210</v>
      </c>
      <c r="S174" s="6"/>
      <c r="T174" s="32"/>
    </row>
    <row r="175" spans="1:20" ht="15" customHeight="1" x14ac:dyDescent="0.25">
      <c r="A175" s="48">
        <v>42968</v>
      </c>
      <c r="B175" s="4">
        <v>174</v>
      </c>
      <c r="C175" s="74" t="str">
        <f t="shared" si="15"/>
        <v>82017</v>
      </c>
      <c r="D175" s="44" t="s">
        <v>715</v>
      </c>
      <c r="E175" s="43" t="str">
        <f>IF(MID(D175,1,1)="C",+VLOOKUP(D175,'BASE DE DATOS LEGALES'!C:E,3,FALSE),IF(MID(D175,1,1)="G",VLOOKUP(D175,'BASE DE DATOS LEGALES GASECO'!C:D,2,FALSE),IF(MID(D175,1,4)="ARRG",+VLOOKUP(D175,'BASE DE DATOS LEGALES ARRG'!C:F,2,FALSE)," ")))</f>
        <v>CUAUHT&amp;Eacute;MOC BRENES RAMOS</v>
      </c>
      <c r="F175" s="7" t="s">
        <v>635</v>
      </c>
      <c r="G175" s="7">
        <v>3</v>
      </c>
      <c r="I175" s="4" t="str">
        <f>+CONCATENATE(F175,"-",G175," ",H175)</f>
        <v xml:space="preserve">ARR-C-3 </v>
      </c>
      <c r="J175" s="11">
        <v>200928</v>
      </c>
      <c r="P175" s="6" t="s">
        <v>210</v>
      </c>
      <c r="S175" s="6"/>
      <c r="T175" s="32"/>
    </row>
    <row r="176" spans="1:20" ht="15" customHeight="1" x14ac:dyDescent="0.25">
      <c r="A176" s="48">
        <v>42968</v>
      </c>
      <c r="B176" s="74">
        <v>175</v>
      </c>
      <c r="C176" s="74" t="str">
        <f t="shared" si="15"/>
        <v>82017</v>
      </c>
      <c r="D176" s="44" t="s">
        <v>715</v>
      </c>
      <c r="E176" s="43" t="str">
        <f>IF(MID(D176,1,1)="C",+VLOOKUP(D176,'BASE DE DATOS LEGALES'!C:E,3,FALSE),IF(MID(D176,1,1)="G",VLOOKUP(D176,'BASE DE DATOS LEGALES GASECO'!C:D,2,FALSE),IF(MID(D176,1,4)="ARRG",+VLOOKUP(D176,'BASE DE DATOS LEGALES ARRG'!C:F,2,FALSE)," ")))</f>
        <v>CUAUHT&amp;Eacute;MOC BRENES RAMOS</v>
      </c>
      <c r="F176" s="7" t="s">
        <v>635</v>
      </c>
      <c r="G176" s="7">
        <v>4</v>
      </c>
      <c r="I176" s="4" t="str">
        <f>+CONCATENATE(F176,"-",G176," ",H176)</f>
        <v xml:space="preserve">ARR-C-4 </v>
      </c>
      <c r="J176" s="11">
        <f>N176-O176</f>
        <v>127680</v>
      </c>
      <c r="N176" s="92">
        <v>200928</v>
      </c>
      <c r="O176" s="8">
        <v>73248</v>
      </c>
      <c r="P176" s="6" t="s">
        <v>210</v>
      </c>
      <c r="S176" s="6"/>
      <c r="T176" s="32"/>
    </row>
    <row r="177" spans="1:20" ht="15" customHeight="1" x14ac:dyDescent="0.25">
      <c r="A177" s="48">
        <v>42968</v>
      </c>
      <c r="B177" s="4">
        <v>176</v>
      </c>
      <c r="C177" s="74" t="str">
        <f t="shared" si="15"/>
        <v>82017</v>
      </c>
      <c r="D177" s="44" t="s">
        <v>715</v>
      </c>
      <c r="E177" s="43" t="str">
        <f>IF(MID(D177,1,1)="C",+VLOOKUP(D177,'BASE DE DATOS LEGALES'!C:E,3,FALSE),IF(MID(D177,1,1)="G",VLOOKUP(D177,'BASE DE DATOS LEGALES GASECO'!C:D,2,FALSE),IF(MID(D177,1,4)="ARRG",+VLOOKUP(D177,'BASE DE DATOS LEGALES ARRG'!C:F,2,FALSE)," ")))</f>
        <v>CUAUHT&amp;Eacute;MOC BRENES RAMOS</v>
      </c>
      <c r="F177" s="7" t="s">
        <v>635</v>
      </c>
      <c r="G177" s="7">
        <v>5</v>
      </c>
      <c r="I177" s="4" t="str">
        <f>+CONCATENATE(F177,"-",G177," ",H177)</f>
        <v xml:space="preserve">ARR-C-5 </v>
      </c>
      <c r="J177" s="11">
        <f>N177-O177</f>
        <v>127680</v>
      </c>
      <c r="N177" s="92">
        <v>200928</v>
      </c>
      <c r="O177" s="8">
        <v>73248</v>
      </c>
      <c r="P177" s="6" t="s">
        <v>210</v>
      </c>
      <c r="S177" s="6"/>
      <c r="T177" s="32"/>
    </row>
    <row r="178" spans="1:20" ht="15" customHeight="1" x14ac:dyDescent="0.25">
      <c r="A178" s="48">
        <v>42968</v>
      </c>
      <c r="B178" s="74">
        <v>177</v>
      </c>
      <c r="C178" s="74" t="str">
        <f t="shared" si="15"/>
        <v>82017</v>
      </c>
      <c r="D178" s="44" t="s">
        <v>715</v>
      </c>
      <c r="E178" s="43" t="str">
        <f>IF(MID(D178,1,1)="C",+VLOOKUP(D178,'BASE DE DATOS LEGALES'!C:E,3,FALSE),IF(MID(D178,1,1)="G",VLOOKUP(D178,'BASE DE DATOS LEGALES GASECO'!C:D,2,FALSE),IF(MID(D178,1,4)="ARRG",+VLOOKUP(D178,'BASE DE DATOS LEGALES ARRG'!C:F,2,FALSE)," ")))</f>
        <v>CUAUHT&amp;Eacute;MOC BRENES RAMOS</v>
      </c>
      <c r="F178" s="7" t="s">
        <v>635</v>
      </c>
      <c r="G178" s="7"/>
      <c r="I178" s="4" t="str">
        <f>+CONCATENATE(F178,"-",G178," ",H178)</f>
        <v xml:space="preserve">ARR-C- </v>
      </c>
      <c r="J178" s="11">
        <f>N178-O178</f>
        <v>127680</v>
      </c>
      <c r="N178" s="92">
        <v>200928</v>
      </c>
      <c r="O178" s="8">
        <v>73248</v>
      </c>
      <c r="P178" s="6" t="s">
        <v>210</v>
      </c>
      <c r="S178" s="6"/>
      <c r="T178" s="32"/>
    </row>
    <row r="179" spans="1:20" ht="15" customHeight="1" x14ac:dyDescent="0.25">
      <c r="A179" s="48">
        <v>42968</v>
      </c>
      <c r="B179" s="4">
        <v>178</v>
      </c>
      <c r="C179" s="74" t="str">
        <f t="shared" si="15"/>
        <v>82017</v>
      </c>
      <c r="D179" s="44" t="s">
        <v>985</v>
      </c>
      <c r="E179" s="43" t="str">
        <f>IF(MID(D179,1,1)="C",+VLOOKUP(D179,'BASE DE DATOS LEGALES'!C:E,3,FALSE),IF(MID(D179,1,1)="G",VLOOKUP(D179,'BASE DE DATOS LEGALES GASECO'!C:D,2,FALSE),IF(MID(D179,1,4)="ARRG",+VLOOKUP(D179,'BASE DE DATOS LEGALES ARRG'!C:F,2,FALSE)," ")))</f>
        <v>RIGOBERTO TORRES DOMINGUEZ</v>
      </c>
      <c r="F179" s="12" t="s">
        <v>1279</v>
      </c>
      <c r="G179" s="7" t="str">
        <f>MID(D179,3,3)</f>
        <v>035</v>
      </c>
      <c r="J179" s="11">
        <f>Q179+S179+R179</f>
        <v>12377.61</v>
      </c>
      <c r="P179" s="6" t="s">
        <v>210</v>
      </c>
      <c r="Q179" s="8">
        <v>12377.61</v>
      </c>
    </row>
    <row r="180" spans="1:20" ht="15" customHeight="1" x14ac:dyDescent="0.25">
      <c r="A180" s="48">
        <v>42969</v>
      </c>
      <c r="B180" s="74">
        <v>179</v>
      </c>
      <c r="C180" s="74" t="str">
        <f t="shared" si="15"/>
        <v>82017</v>
      </c>
      <c r="D180" s="44" t="s">
        <v>986</v>
      </c>
      <c r="E180" s="43" t="str">
        <f>IF(MID(D180,1,1)="C",+VLOOKUP(D180,'BASE DE DATOS LEGALES'!C:E,3,FALSE),IF(MID(D180,1,1)="G",VLOOKUP(D180,'BASE DE DATOS LEGALES GASECO'!C:D,2,FALSE),IF(MID(D180,1,4)="ARRG",+VLOOKUP(D180,'BASE DE DATOS LEGALES ARRG'!C:F,2,FALSE)," ")))</f>
        <v>PEDRO CEJA BEJAR</v>
      </c>
      <c r="F180" s="12" t="s">
        <v>1279</v>
      </c>
      <c r="G180" s="7" t="str">
        <f>MID(D180,3,3)</f>
        <v>036</v>
      </c>
      <c r="J180" s="11">
        <f>Q180+S180+R180</f>
        <v>12377.61</v>
      </c>
      <c r="P180" s="6" t="s">
        <v>210</v>
      </c>
      <c r="Q180" s="8">
        <v>12377.61</v>
      </c>
    </row>
    <row r="181" spans="1:20" ht="15" customHeight="1" x14ac:dyDescent="0.25">
      <c r="A181" s="48">
        <v>42970</v>
      </c>
      <c r="B181" s="4">
        <v>180</v>
      </c>
      <c r="C181" s="74" t="str">
        <f t="shared" si="15"/>
        <v>82017</v>
      </c>
      <c r="D181" s="44" t="s">
        <v>686</v>
      </c>
      <c r="E181" s="43" t="str">
        <f>IF(MID(D181,1,1)="C",+VLOOKUP(D181,'BASE DE DATOS LEGALES'!C:E,3,FALSE),IF(MID(D181,1,1)="G",VLOOKUP(D181,'BASE DE DATOS LEGALES GASECO'!C:D,2,FALSE),IF(MID(D181,1,4)="ARRG",+VLOOKUP(D181,'BASE DE DATOS LEGALES ARRG'!C:F,2,FALSE)," ")))</f>
        <v>GABRIEL GARCIA PE&amp;Ntilde;A</v>
      </c>
      <c r="F181" s="12" t="s">
        <v>1157</v>
      </c>
      <c r="G181" s="7"/>
      <c r="I181" s="4" t="str">
        <f>+CONCATENATE(F181,"-",G181," ",H181)</f>
        <v xml:space="preserve">CR- </v>
      </c>
      <c r="J181" s="11">
        <v>200000</v>
      </c>
      <c r="P181" s="6" t="s">
        <v>210</v>
      </c>
      <c r="S181" s="6"/>
      <c r="T181" s="32"/>
    </row>
    <row r="182" spans="1:20" ht="15" customHeight="1" x14ac:dyDescent="0.25">
      <c r="A182" s="48">
        <v>42970</v>
      </c>
      <c r="B182" s="74">
        <v>181</v>
      </c>
      <c r="C182" s="74" t="str">
        <f t="shared" si="15"/>
        <v>82017</v>
      </c>
      <c r="D182" s="44" t="s">
        <v>713</v>
      </c>
      <c r="E182" s="43" t="str">
        <f>IF(MID(D182,1,1)="C",+VLOOKUP(D182,'BASE DE DATOS LEGALES'!C:E,3,FALSE),IF(MID(D182,1,1)="G",VLOOKUP(D182,'BASE DE DATOS LEGALES GASECO'!C:D,2,FALSE),IF(MID(D182,1,4)="ARRG",+VLOOKUP(D182,'BASE DE DATOS LEGALES ARRG'!C:F,2,FALSE)," ")))</f>
        <v>FAUNA INSUMOS DIGITALES S.A. DE C.V.</v>
      </c>
      <c r="F182" s="7" t="s">
        <v>83</v>
      </c>
      <c r="G182" s="7">
        <v>9</v>
      </c>
      <c r="I182" s="4" t="str">
        <f>+CONCATENATE(F182,"-",G182," ",H182)</f>
        <v xml:space="preserve">ARR-9 </v>
      </c>
      <c r="J182" s="11">
        <f>N182-O182</f>
        <v>319568</v>
      </c>
      <c r="N182" s="8">
        <v>469568</v>
      </c>
      <c r="O182" s="8">
        <v>150000</v>
      </c>
      <c r="P182" s="6" t="s">
        <v>210</v>
      </c>
      <c r="S182" s="6"/>
      <c r="T182" s="32"/>
    </row>
    <row r="183" spans="1:20" ht="15" customHeight="1" x14ac:dyDescent="0.25">
      <c r="A183" s="48">
        <v>42971</v>
      </c>
      <c r="B183" s="4">
        <v>182</v>
      </c>
      <c r="C183" s="74" t="str">
        <f t="shared" si="15"/>
        <v>82017</v>
      </c>
      <c r="D183" s="44" t="s">
        <v>714</v>
      </c>
      <c r="E183" s="43" t="str">
        <f>IF(MID(D183,1,1)="C",+VLOOKUP(D183,'BASE DE DATOS LEGALES'!C:E,3,FALSE),IF(MID(D183,1,1)="G",VLOOKUP(D183,'BASE DE DATOS LEGALES GASECO'!C:D,2,FALSE),IF(MID(D183,1,4)="ARRG",+VLOOKUP(D183,'BASE DE DATOS LEGALES ARRG'!C:F,2,FALSE)," ")))</f>
        <v>ALEJANDRA GUTI&amp;Eacute;RREZ SANDOVAL</v>
      </c>
      <c r="F183" s="7" t="s">
        <v>56</v>
      </c>
      <c r="G183" s="7">
        <v>74</v>
      </c>
      <c r="I183" s="4" t="str">
        <f>+CONCATENATE(F183,"-",G183," ",H183)</f>
        <v xml:space="preserve">CS-74 </v>
      </c>
      <c r="J183" s="55">
        <v>45000</v>
      </c>
      <c r="P183" s="6" t="s">
        <v>210</v>
      </c>
      <c r="S183" s="6"/>
      <c r="T183" s="32"/>
    </row>
    <row r="184" spans="1:20" ht="15" customHeight="1" x14ac:dyDescent="0.25">
      <c r="A184" s="48">
        <v>42971</v>
      </c>
      <c r="B184" s="74">
        <v>183</v>
      </c>
      <c r="C184" s="74" t="str">
        <f t="shared" si="15"/>
        <v>82017</v>
      </c>
      <c r="D184" s="44" t="s">
        <v>987</v>
      </c>
      <c r="E184" s="43" t="str">
        <f>IF(MID(D184,1,1)="C",+VLOOKUP(D184,'BASE DE DATOS LEGALES'!C:E,3,FALSE),IF(MID(D184,1,1)="G",VLOOKUP(D184,'BASE DE DATOS LEGALES GASECO'!C:D,2,FALSE),IF(MID(D184,1,4)="ARRG",+VLOOKUP(D184,'BASE DE DATOS LEGALES ARRG'!C:F,2,FALSE)," ")))</f>
        <v>JOSÉ EDIEL BUCIO GUILLEN</v>
      </c>
      <c r="F184" s="12" t="s">
        <v>1279</v>
      </c>
      <c r="G184" s="7" t="str">
        <f>MID(D184,3,3)</f>
        <v>037</v>
      </c>
      <c r="J184" s="11">
        <f>Q184+S184+R184</f>
        <v>12377.61</v>
      </c>
      <c r="P184" s="6" t="s">
        <v>210</v>
      </c>
      <c r="Q184" s="8">
        <v>12377.61</v>
      </c>
    </row>
    <row r="185" spans="1:20" ht="15" customHeight="1" x14ac:dyDescent="0.25">
      <c r="A185" s="48">
        <v>42972</v>
      </c>
      <c r="B185" s="4">
        <v>184</v>
      </c>
      <c r="C185" s="74" t="str">
        <f t="shared" si="15"/>
        <v>82017</v>
      </c>
      <c r="D185" s="44" t="s">
        <v>718</v>
      </c>
      <c r="E185" s="43" t="str">
        <f>IF(MID(D185,1,1)="C",+VLOOKUP(D185,'BASE DE DATOS LEGALES'!C:E,3,FALSE),IF(MID(D185,1,1)="G",VLOOKUP(D185,'BASE DE DATOS LEGALES GASECO'!C:D,2,FALSE),IF(MID(D185,1,4)="ARRG",+VLOOKUP(D185,'BASE DE DATOS LEGALES ARRG'!C:F,2,FALSE)," ")))</f>
        <v>JUAN EMILIO DUCOMBS BARTOLUCCI</v>
      </c>
      <c r="F185" s="7" t="s">
        <v>640</v>
      </c>
      <c r="G185" s="7">
        <v>2</v>
      </c>
      <c r="I185" s="4" t="str">
        <f>+CONCATENATE(F185,"-",G185," ",H185)</f>
        <v xml:space="preserve">ARR-U-2 </v>
      </c>
      <c r="J185" s="11">
        <f>N185-O185</f>
        <v>194439.41</v>
      </c>
      <c r="N185" s="92">
        <v>200928</v>
      </c>
      <c r="O185" s="8">
        <f>22800-2800-13511.41</f>
        <v>6488.59</v>
      </c>
      <c r="P185" s="6" t="s">
        <v>210</v>
      </c>
      <c r="S185" s="6"/>
      <c r="T185" s="32"/>
    </row>
    <row r="186" spans="1:20" ht="15" customHeight="1" x14ac:dyDescent="0.25">
      <c r="A186" s="48">
        <v>42975</v>
      </c>
      <c r="B186" s="74">
        <v>185</v>
      </c>
      <c r="C186" s="74" t="str">
        <f t="shared" si="15"/>
        <v>82017</v>
      </c>
      <c r="D186" s="44" t="s">
        <v>658</v>
      </c>
      <c r="E186" s="43" t="str">
        <f>IF(MID(D186,1,1)="C",+VLOOKUP(D186,'BASE DE DATOS LEGALES'!C:E,3,FALSE),IF(MID(D186,1,1)="G",VLOOKUP(D186,'BASE DE DATOS LEGALES GASECO'!C:D,2,FALSE),IF(MID(D186,1,4)="ARRG",+VLOOKUP(D186,'BASE DE DATOS LEGALES ARRG'!C:F,2,FALSE)," ")))</f>
        <v>INGENIO CG S.A. DE C.V.</v>
      </c>
      <c r="F186" s="7" t="s">
        <v>82</v>
      </c>
      <c r="J186" s="11">
        <v>105378.01</v>
      </c>
      <c r="P186" s="6" t="s">
        <v>210</v>
      </c>
      <c r="S186" s="6"/>
    </row>
    <row r="187" spans="1:20" ht="15" customHeight="1" x14ac:dyDescent="0.25">
      <c r="A187" s="48">
        <v>42977</v>
      </c>
      <c r="B187" s="4">
        <v>186</v>
      </c>
      <c r="C187" s="74" t="str">
        <f t="shared" si="15"/>
        <v>82017</v>
      </c>
      <c r="D187" s="44" t="s">
        <v>658</v>
      </c>
      <c r="E187" s="43" t="str">
        <f>IF(MID(D187,1,1)="C",+VLOOKUP(D187,'BASE DE DATOS LEGALES'!C:E,3,FALSE),IF(MID(D187,1,1)="G",VLOOKUP(D187,'BASE DE DATOS LEGALES GASECO'!C:D,2,FALSE),IF(MID(D187,1,4)="ARRG",+VLOOKUP(D187,'BASE DE DATOS LEGALES ARRG'!C:F,2,FALSE)," ")))</f>
        <v>INGENIO CG S.A. DE C.V.</v>
      </c>
      <c r="F187" s="7" t="s">
        <v>82</v>
      </c>
      <c r="J187" s="11">
        <v>136500.16</v>
      </c>
      <c r="P187" s="6" t="s">
        <v>210</v>
      </c>
      <c r="S187" s="6"/>
    </row>
    <row r="188" spans="1:20" ht="15" customHeight="1" x14ac:dyDescent="0.25">
      <c r="A188" s="48">
        <v>42977</v>
      </c>
      <c r="B188" s="74">
        <v>187</v>
      </c>
      <c r="C188" s="74" t="str">
        <f t="shared" si="15"/>
        <v>82017</v>
      </c>
      <c r="D188" s="44" t="s">
        <v>668</v>
      </c>
      <c r="E188" s="43" t="str">
        <f>IF(MID(D188,1,1)="C",+VLOOKUP(D188,'BASE DE DATOS LEGALES'!C:E,3,FALSE),IF(MID(D188,1,1)="G",VLOOKUP(D188,'BASE DE DATOS LEGALES GASECO'!C:D,2,FALSE),IF(MID(D188,1,4)="ARRG",+VLOOKUP(D188,'BASE DE DATOS LEGALES ARRG'!C:F,2,FALSE)," ")))</f>
        <v>COMERCIALIZADORA DE DESTILADOS RG S.A. DE C.V.</v>
      </c>
      <c r="F188" s="12" t="s">
        <v>82</v>
      </c>
      <c r="J188" s="11">
        <v>90673.74</v>
      </c>
      <c r="P188" s="6" t="s">
        <v>210</v>
      </c>
      <c r="S188" s="6"/>
    </row>
    <row r="189" spans="1:20" ht="15" customHeight="1" x14ac:dyDescent="0.25">
      <c r="A189" s="48">
        <v>42977</v>
      </c>
      <c r="B189" s="4">
        <v>188</v>
      </c>
      <c r="C189" s="74" t="str">
        <f t="shared" si="15"/>
        <v>82017</v>
      </c>
      <c r="D189" s="44" t="s">
        <v>667</v>
      </c>
      <c r="E189" s="43" t="str">
        <f>IF(MID(D189,1,1)="C",+VLOOKUP(D189,'BASE DE DATOS LEGALES'!C:E,3,FALSE),IF(MID(D189,1,1)="G",VLOOKUP(D189,'BASE DE DATOS LEGALES GASECO'!C:D,2,FALSE),IF(MID(D189,1,4)="ARRG",+VLOOKUP(D189,'BASE DE DATOS LEGALES ARRG'!C:F,2,FALSE)," ")))</f>
        <v>PRODUCTOS ENTRE AMIGOS S.A. DE C.V.</v>
      </c>
      <c r="F189" s="12" t="s">
        <v>1157</v>
      </c>
      <c r="J189" s="11">
        <v>70000</v>
      </c>
      <c r="P189" s="6" t="s">
        <v>210</v>
      </c>
      <c r="S189" s="6"/>
    </row>
    <row r="190" spans="1:20" ht="15" customHeight="1" x14ac:dyDescent="0.25">
      <c r="A190" s="48">
        <v>42978</v>
      </c>
      <c r="B190" s="74">
        <v>189</v>
      </c>
      <c r="C190" s="74" t="str">
        <f t="shared" si="15"/>
        <v>82017</v>
      </c>
      <c r="D190" s="44" t="s">
        <v>716</v>
      </c>
      <c r="E190" s="43" t="str">
        <f>IF(MID(D190,1,1)="C",+VLOOKUP(D190,'BASE DE DATOS LEGALES'!C:E,3,FALSE),IF(MID(D190,1,1)="G",VLOOKUP(D190,'BASE DE DATOS LEGALES GASECO'!C:D,2,FALSE),IF(MID(D190,1,4)="ARRG",+VLOOKUP(D190,'BASE DE DATOS LEGALES ARRG'!C:F,2,FALSE)," ")))</f>
        <v>VICTOR LARA LOPEZ</v>
      </c>
      <c r="F190" s="7" t="s">
        <v>56</v>
      </c>
      <c r="G190" s="7">
        <v>76</v>
      </c>
      <c r="I190" s="4" t="str">
        <f>+CONCATENATE(F190,"-",G190," ",H190)</f>
        <v xml:space="preserve">CS-76 </v>
      </c>
      <c r="J190" s="55">
        <v>250000</v>
      </c>
      <c r="P190" s="6" t="s">
        <v>210</v>
      </c>
      <c r="S190" s="6"/>
      <c r="T190" s="32"/>
    </row>
    <row r="191" spans="1:20" ht="15" customHeight="1" x14ac:dyDescent="0.25">
      <c r="A191" s="48">
        <v>42978</v>
      </c>
      <c r="B191" s="4">
        <v>190</v>
      </c>
      <c r="C191" s="74" t="str">
        <f t="shared" si="15"/>
        <v>82017</v>
      </c>
      <c r="D191" s="44" t="s">
        <v>682</v>
      </c>
      <c r="E191" s="43" t="str">
        <f>IF(MID(D191,1,1)="C",+VLOOKUP(D191,'BASE DE DATOS LEGALES'!C:E,3,FALSE),IF(MID(D191,1,1)="G",VLOOKUP(D191,'BASE DE DATOS LEGALES GASECO'!C:D,2,FALSE),IF(MID(D191,1,4)="ARRG",+VLOOKUP(D191,'BASE DE DATOS LEGALES ARRG'!C:F,2,FALSE)," ")))</f>
        <v>PIADENA S.A. DE C.V.</v>
      </c>
      <c r="F191" s="7" t="s">
        <v>82</v>
      </c>
      <c r="J191" s="11">
        <v>302029.2</v>
      </c>
      <c r="P191" s="6" t="s">
        <v>210</v>
      </c>
      <c r="S191" s="6"/>
    </row>
    <row r="192" spans="1:20" ht="15" customHeight="1" x14ac:dyDescent="0.25">
      <c r="A192" s="48">
        <v>42979</v>
      </c>
      <c r="B192" s="74">
        <v>191</v>
      </c>
      <c r="C192" s="74" t="str">
        <f t="shared" si="15"/>
        <v>92017</v>
      </c>
      <c r="D192" s="44" t="s">
        <v>715</v>
      </c>
      <c r="E192" s="43" t="str">
        <f>IF(MID(D192,1,1)="C",+VLOOKUP(D192,'BASE DE DATOS LEGALES'!C:E,3,FALSE),IF(MID(D192,1,1)="G",VLOOKUP(D192,'BASE DE DATOS LEGALES GASECO'!C:D,2,FALSE),IF(MID(D192,1,4)="ARRG",+VLOOKUP(D192,'BASE DE DATOS LEGALES ARRG'!C:F,2,FALSE)," ")))</f>
        <v>CUAUHT&amp;Eacute;MOC BRENES RAMOS</v>
      </c>
      <c r="F192" s="12" t="s">
        <v>635</v>
      </c>
      <c r="G192" s="7">
        <v>5</v>
      </c>
      <c r="I192" s="4" t="str">
        <f>+CONCATENATE(F192,"-",G192," ",H192)</f>
        <v xml:space="preserve">ARR-C-5 </v>
      </c>
      <c r="J192" s="11">
        <f>Q192+R192+S192</f>
        <v>32200</v>
      </c>
      <c r="P192" s="6" t="s">
        <v>210</v>
      </c>
      <c r="Q192" s="11">
        <v>32200</v>
      </c>
      <c r="S192" s="6"/>
      <c r="T192" s="32"/>
    </row>
    <row r="193" spans="1:22" ht="15" customHeight="1" x14ac:dyDescent="0.25">
      <c r="A193" s="48">
        <v>42979</v>
      </c>
      <c r="B193" s="4">
        <v>192</v>
      </c>
      <c r="C193" s="74" t="str">
        <f t="shared" si="15"/>
        <v>92017</v>
      </c>
      <c r="D193" s="44" t="s">
        <v>715</v>
      </c>
      <c r="E193" s="43" t="str">
        <f>IF(MID(D193,1,1)="C",+VLOOKUP(D193,'BASE DE DATOS LEGALES'!C:E,3,FALSE),IF(MID(D193,1,1)="G",VLOOKUP(D193,'BASE DE DATOS LEGALES GASECO'!C:D,2,FALSE),IF(MID(D193,1,4)="ARRG",+VLOOKUP(D193,'BASE DE DATOS LEGALES ARRG'!C:F,2,FALSE)," ")))</f>
        <v>CUAUHT&amp;Eacute;MOC BRENES RAMOS</v>
      </c>
      <c r="F193" s="12" t="s">
        <v>635</v>
      </c>
      <c r="G193" s="7">
        <v>5</v>
      </c>
      <c r="I193" s="4" t="str">
        <f>+CONCATENATE(F193,"-",G193," ",H193)</f>
        <v xml:space="preserve">ARR-C-5 </v>
      </c>
      <c r="J193" s="11">
        <f>Q193+R193+S193</f>
        <v>32200</v>
      </c>
      <c r="P193" s="6" t="s">
        <v>210</v>
      </c>
      <c r="Q193" s="11">
        <v>32200</v>
      </c>
      <c r="S193" s="6"/>
      <c r="T193" s="32"/>
    </row>
    <row r="194" spans="1:22" ht="15" customHeight="1" x14ac:dyDescent="0.25">
      <c r="A194" s="48">
        <v>42982</v>
      </c>
      <c r="B194" s="74">
        <v>195</v>
      </c>
      <c r="C194" s="74" t="str">
        <f t="shared" ref="C194:C257" si="17">+MONTH(A194)&amp;YEAR(A194)</f>
        <v>92017</v>
      </c>
      <c r="D194" s="44" t="s">
        <v>658</v>
      </c>
      <c r="E194" s="43" t="str">
        <f>IF(MID(D194,1,1)="C",+VLOOKUP(D194,'BASE DE DATOS LEGALES'!C:E,3,FALSE),IF(MID(D194,1,1)="G",VLOOKUP(D194,'BASE DE DATOS LEGALES GASECO'!C:D,2,FALSE),IF(MID(D194,1,4)="ARRG",+VLOOKUP(D194,'BASE DE DATOS LEGALES ARRG'!C:F,2,FALSE)," ")))</f>
        <v>INGENIO CG S.A. DE C.V.</v>
      </c>
      <c r="F194" s="7" t="s">
        <v>82</v>
      </c>
      <c r="J194" s="11">
        <v>105851.39</v>
      </c>
      <c r="P194" s="6" t="s">
        <v>210</v>
      </c>
      <c r="S194" s="6"/>
    </row>
    <row r="195" spans="1:22" ht="15" customHeight="1" x14ac:dyDescent="0.25">
      <c r="A195" s="48">
        <v>42982</v>
      </c>
      <c r="B195" s="4">
        <v>196</v>
      </c>
      <c r="C195" s="74" t="str">
        <f t="shared" si="17"/>
        <v>92017</v>
      </c>
      <c r="D195" s="44" t="s">
        <v>984</v>
      </c>
      <c r="E195" s="43" t="str">
        <f>IF(MID(D195,1,1)="C",+VLOOKUP(D195,'BASE DE DATOS LEGALES'!C:E,3,FALSE),IF(MID(D195,1,1)="G",VLOOKUP(D195,'BASE DE DATOS LEGALES GASECO'!C:D,2,FALSE),IF(MID(D195,1,4)="ARRG",+VLOOKUP(D195,'BASE DE DATOS LEGALES ARRG'!C:F,2,FALSE)," ")))</f>
        <v>MARIO HERNÁNDEZ PIÑÓN</v>
      </c>
      <c r="F195" s="12" t="s">
        <v>1279</v>
      </c>
      <c r="G195" s="7" t="str">
        <f>MID(D195,3,3)</f>
        <v>034</v>
      </c>
      <c r="J195" s="11">
        <f>Q195+S195+R195</f>
        <v>12377.61</v>
      </c>
      <c r="P195" s="6" t="s">
        <v>210</v>
      </c>
      <c r="Q195" s="8">
        <v>12377.61</v>
      </c>
      <c r="U195" s="3"/>
      <c r="V195" s="3"/>
    </row>
    <row r="196" spans="1:22" ht="15" customHeight="1" x14ac:dyDescent="0.25">
      <c r="A196" s="48">
        <v>42983</v>
      </c>
      <c r="B196" s="74">
        <v>197</v>
      </c>
      <c r="C196" s="74" t="str">
        <f t="shared" si="17"/>
        <v>92017</v>
      </c>
      <c r="D196" s="44" t="s">
        <v>712</v>
      </c>
      <c r="E196" s="43" t="str">
        <f>IF(MID(D196,1,1)="C",+VLOOKUP(D196,'BASE DE DATOS LEGALES'!C:E,3,FALSE),IF(MID(D196,1,1)="G",VLOOKUP(D196,'BASE DE DATOS LEGALES GASECO'!C:D,2,FALSE),IF(MID(D196,1,4)="ARRG",+VLOOKUP(D196,'BASE DE DATOS LEGALES ARRG'!C:F,2,FALSE)," ")))</f>
        <v>H3 DISTRICT MEDIA</v>
      </c>
      <c r="F196" s="7" t="s">
        <v>82</v>
      </c>
      <c r="G196" s="7">
        <v>11</v>
      </c>
      <c r="H196" s="44" t="s">
        <v>201</v>
      </c>
      <c r="I196" s="4" t="str">
        <f>+CONCATENATE(F196,"-",G196," ",H196)</f>
        <v>FAC-11 "DISP 2"</v>
      </c>
      <c r="J196" s="11">
        <v>81105.259999999995</v>
      </c>
      <c r="P196" s="6" t="s">
        <v>210</v>
      </c>
      <c r="S196" s="6"/>
    </row>
    <row r="197" spans="1:22" s="3" customFormat="1" ht="15" customHeight="1" x14ac:dyDescent="0.25">
      <c r="A197" s="48">
        <v>42983</v>
      </c>
      <c r="B197" s="4">
        <v>198</v>
      </c>
      <c r="C197" s="74" t="str">
        <f t="shared" si="17"/>
        <v>92017</v>
      </c>
      <c r="D197" s="44" t="s">
        <v>655</v>
      </c>
      <c r="E197" s="43" t="str">
        <f>IF(MID(D197,1,1)="C",+VLOOKUP(D197,'BASE DE DATOS LEGALES'!C:E,3,FALSE),IF(MID(D197,1,1)="G",VLOOKUP(D197,'BASE DE DATOS LEGALES GASECO'!C:D,2,FALSE),IF(MID(D197,1,4)="ARRG",+VLOOKUP(D197,'BASE DE DATOS LEGALES ARRG'!C:F,2,FALSE)," ")))</f>
        <v>GERARDO BARRIENTOS</v>
      </c>
      <c r="F197" s="7" t="s">
        <v>1157</v>
      </c>
      <c r="G197" s="55">
        <v>42000</v>
      </c>
      <c r="H197" s="44"/>
      <c r="I197" s="4"/>
      <c r="J197" s="11">
        <v>2000</v>
      </c>
      <c r="K197" s="6"/>
      <c r="L197" s="6"/>
      <c r="M197" s="6"/>
      <c r="N197" s="8"/>
      <c r="O197" s="8"/>
      <c r="P197" s="6" t="s">
        <v>210</v>
      </c>
      <c r="Q197" s="8"/>
      <c r="R197" s="8"/>
      <c r="S197" s="6"/>
      <c r="T197" s="29"/>
      <c r="U197"/>
      <c r="V197"/>
    </row>
    <row r="198" spans="1:22" ht="15" customHeight="1" x14ac:dyDescent="0.25">
      <c r="A198" s="48">
        <v>42983</v>
      </c>
      <c r="B198" s="74">
        <v>199</v>
      </c>
      <c r="C198" s="74" t="str">
        <f t="shared" si="17"/>
        <v>92017</v>
      </c>
      <c r="D198" s="44" t="s">
        <v>988</v>
      </c>
      <c r="E198" s="43" t="str">
        <f>IF(MID(D198,1,1)="C",+VLOOKUP(D198,'BASE DE DATOS LEGALES'!C:E,3,FALSE),IF(MID(D198,1,1)="G",VLOOKUP(D198,'BASE DE DATOS LEGALES GASECO'!C:D,2,FALSE),IF(MID(D198,1,4)="ARRG",+VLOOKUP(D198,'BASE DE DATOS LEGALES ARRG'!C:F,2,FALSE)," ")))</f>
        <v>CARLOS LEÓN ROSAS</v>
      </c>
      <c r="F198" s="12" t="s">
        <v>1279</v>
      </c>
      <c r="G198" s="7" t="str">
        <f>MID(D198,3,3)</f>
        <v>038</v>
      </c>
      <c r="J198" s="11">
        <f>Q198+S198+R198</f>
        <v>12377.61</v>
      </c>
      <c r="P198" s="6" t="s">
        <v>210</v>
      </c>
      <c r="Q198" s="8">
        <v>12377.61</v>
      </c>
    </row>
    <row r="199" spans="1:22" ht="15" customHeight="1" x14ac:dyDescent="0.25">
      <c r="A199" s="48">
        <v>42984</v>
      </c>
      <c r="B199" s="4">
        <v>200</v>
      </c>
      <c r="C199" s="74" t="str">
        <f t="shared" si="17"/>
        <v>92017</v>
      </c>
      <c r="D199" s="44" t="s">
        <v>1012</v>
      </c>
      <c r="E199" s="43" t="str">
        <f>IF(MID(D199,1,1)="C",+VLOOKUP(D199,'BASE DE DATOS LEGALES'!C:E,3,FALSE),IF(MID(D199,1,1)="G",VLOOKUP(D199,'BASE DE DATOS LEGALES GASECO'!C:D,2,FALSE),IF(MID(D199,1,4)="ARRG",+VLOOKUP(D199,'BASE DE DATOS LEGALES ARRG'!C:F,2,FALSE)," ")))</f>
        <v>CONSTANCIO LÓPEZ SILVA</v>
      </c>
      <c r="F199" s="12" t="s">
        <v>1279</v>
      </c>
      <c r="G199" s="7" t="str">
        <f>MID(D199,3,3)</f>
        <v>062</v>
      </c>
      <c r="I199" s="4" t="str">
        <f>+CONCATENATE(F199,"-",G199," ",H199)</f>
        <v xml:space="preserve">GE-062 </v>
      </c>
      <c r="J199" s="11">
        <f>Q199+S199+R199</f>
        <v>27777.61</v>
      </c>
      <c r="P199" s="6" t="s">
        <v>210</v>
      </c>
      <c r="Q199" s="8">
        <v>20777.61</v>
      </c>
      <c r="R199" s="8">
        <v>7000</v>
      </c>
      <c r="S199" s="6"/>
      <c r="T199" s="32"/>
    </row>
    <row r="200" spans="1:22" ht="15" customHeight="1" x14ac:dyDescent="0.25">
      <c r="A200" s="48">
        <v>42984</v>
      </c>
      <c r="B200" s="74">
        <v>201</v>
      </c>
      <c r="C200" s="74" t="str">
        <f t="shared" si="17"/>
        <v>92017</v>
      </c>
      <c r="D200" s="44" t="s">
        <v>1026</v>
      </c>
      <c r="E200" s="43" t="str">
        <f>IF(MID(D200,1,1)="C",+VLOOKUP(D200,'BASE DE DATOS LEGALES'!C:E,3,FALSE),IF(MID(D200,1,1)="G",VLOOKUP(D200,'BASE DE DATOS LEGALES GASECO'!C:D,2,FALSE),IF(MID(D200,1,4)="ARRG",+VLOOKUP(D200,'BASE DE DATOS LEGALES ARRG'!C:F,2,FALSE)," ")))</f>
        <v>JOSÉ IGNACIO SOLORIO PÉREZ</v>
      </c>
      <c r="F200" s="12" t="s">
        <v>1279</v>
      </c>
      <c r="G200" s="7" t="str">
        <f>MID(D200,3,3)</f>
        <v>076</v>
      </c>
      <c r="I200" s="4" t="str">
        <f>+CONCATENATE(F200,"-",G200," ",H200)</f>
        <v xml:space="preserve">GE-076 </v>
      </c>
      <c r="J200" s="11">
        <f>Q200+S200+R200</f>
        <v>27777.61</v>
      </c>
      <c r="P200" s="6" t="s">
        <v>210</v>
      </c>
      <c r="Q200" s="8">
        <v>20777.61</v>
      </c>
      <c r="R200" s="8">
        <v>7000</v>
      </c>
      <c r="S200" s="6"/>
      <c r="T200" s="32"/>
    </row>
    <row r="201" spans="1:22" ht="15" customHeight="1" x14ac:dyDescent="0.25">
      <c r="A201" s="48">
        <v>42984</v>
      </c>
      <c r="B201" s="4">
        <v>202</v>
      </c>
      <c r="C201" s="74" t="str">
        <f t="shared" si="17"/>
        <v>92017</v>
      </c>
      <c r="D201" s="44" t="s">
        <v>999</v>
      </c>
      <c r="E201" s="43" t="str">
        <f>IF(MID(D201,1,1)="C",+VLOOKUP(D201,'BASE DE DATOS LEGALES'!C:E,3,FALSE),IF(MID(D201,1,1)="G",VLOOKUP(D201,'BASE DE DATOS LEGALES GASECO'!C:D,2,FALSE),IF(MID(D201,1,4)="ARRG",+VLOOKUP(D201,'BASE DE DATOS LEGALES ARRG'!C:F,2,FALSE)," ")))</f>
        <v>ROBERTO GUTIÉRREZ MARÍN</v>
      </c>
      <c r="F201" s="12" t="s">
        <v>1279</v>
      </c>
      <c r="G201" s="7" t="str">
        <f>MID(D201,3,3)</f>
        <v>049</v>
      </c>
      <c r="J201" s="11">
        <f>Q201+S201+R201</f>
        <v>12377.61</v>
      </c>
      <c r="P201" s="6" t="s">
        <v>210</v>
      </c>
      <c r="Q201" s="8">
        <v>12377.61</v>
      </c>
    </row>
    <row r="202" spans="1:22" ht="15" customHeight="1" x14ac:dyDescent="0.25">
      <c r="A202" s="48">
        <v>42984</v>
      </c>
      <c r="B202" s="74">
        <v>203</v>
      </c>
      <c r="C202" s="74" t="str">
        <f t="shared" si="17"/>
        <v>92017</v>
      </c>
      <c r="D202" s="44" t="s">
        <v>1016</v>
      </c>
      <c r="E202" s="43" t="str">
        <f>IF(MID(D202,1,1)="C",+VLOOKUP(D202,'BASE DE DATOS LEGALES'!C:E,3,FALSE),IF(MID(D202,1,1)="G",VLOOKUP(D202,'BASE DE DATOS LEGALES GASECO'!C:D,2,FALSE),IF(MID(D202,1,4)="ARRG",+VLOOKUP(D202,'BASE DE DATOS LEGALES ARRG'!C:F,2,FALSE)," ")))</f>
        <v>IDELFONSO FRASCO BUCIO</v>
      </c>
      <c r="F202" s="12" t="s">
        <v>1279</v>
      </c>
      <c r="G202" s="7" t="str">
        <f>MID(D202,3,3)</f>
        <v>066</v>
      </c>
      <c r="J202" s="11">
        <f>Q202+S202+R202</f>
        <v>12377.61</v>
      </c>
      <c r="P202" s="6" t="s">
        <v>210</v>
      </c>
      <c r="Q202" s="8">
        <v>12377.61</v>
      </c>
    </row>
    <row r="203" spans="1:22" ht="15" customHeight="1" x14ac:dyDescent="0.25">
      <c r="A203" s="48">
        <v>42985</v>
      </c>
      <c r="B203" s="4">
        <v>204</v>
      </c>
      <c r="C203" s="74" t="str">
        <f t="shared" si="17"/>
        <v>92017</v>
      </c>
      <c r="D203" s="44" t="s">
        <v>658</v>
      </c>
      <c r="E203" s="43" t="str">
        <f>IF(MID(D203,1,1)="C",+VLOOKUP(D203,'BASE DE DATOS LEGALES'!C:E,3,FALSE),IF(MID(D203,1,1)="G",VLOOKUP(D203,'BASE DE DATOS LEGALES GASECO'!C:D,2,FALSE),IF(MID(D203,1,4)="ARRG",+VLOOKUP(D203,'BASE DE DATOS LEGALES ARRG'!C:F,2,FALSE)," ")))</f>
        <v>INGENIO CG S.A. DE C.V.</v>
      </c>
      <c r="F203" s="7" t="s">
        <v>82</v>
      </c>
      <c r="J203" s="11">
        <v>305634.52</v>
      </c>
      <c r="P203" s="6" t="s">
        <v>210</v>
      </c>
      <c r="S203" s="6"/>
    </row>
    <row r="204" spans="1:22" ht="15" customHeight="1" x14ac:dyDescent="0.25">
      <c r="A204" s="48">
        <v>42985</v>
      </c>
      <c r="B204" s="74">
        <v>205</v>
      </c>
      <c r="C204" s="74" t="str">
        <f t="shared" si="17"/>
        <v>92017</v>
      </c>
      <c r="D204" s="44" t="s">
        <v>668</v>
      </c>
      <c r="E204" s="43" t="str">
        <f>IF(MID(D204,1,1)="C",+VLOOKUP(D204,'BASE DE DATOS LEGALES'!C:E,3,FALSE),IF(MID(D204,1,1)="G",VLOOKUP(D204,'BASE DE DATOS LEGALES GASECO'!C:D,2,FALSE),IF(MID(D204,1,4)="ARRG",+VLOOKUP(D204,'BASE DE DATOS LEGALES ARRG'!C:F,2,FALSE)," ")))</f>
        <v>COMERCIALIZADORA DE DESTILADOS RG S.A. DE C.V.</v>
      </c>
      <c r="F204" s="7" t="s">
        <v>56</v>
      </c>
      <c r="J204" s="11">
        <v>94607.28</v>
      </c>
      <c r="P204" s="6" t="s">
        <v>210</v>
      </c>
      <c r="S204" s="6"/>
    </row>
    <row r="205" spans="1:22" ht="15" customHeight="1" x14ac:dyDescent="0.25">
      <c r="A205" s="48">
        <v>42986</v>
      </c>
      <c r="B205" s="4">
        <v>206</v>
      </c>
      <c r="C205" s="74" t="str">
        <f t="shared" si="17"/>
        <v>92017</v>
      </c>
      <c r="D205" s="44" t="s">
        <v>644</v>
      </c>
      <c r="E205" s="43" t="str">
        <f>IF(MID(D205,1,1)="C",+VLOOKUP(D205,'BASE DE DATOS LEGALES'!C:E,3,FALSE),IF(MID(D205,1,1)="G",VLOOKUP(D205,'BASE DE DATOS LEGALES GASECO'!C:D,2,FALSE),IF(MID(D205,1,4)="ARRG",+VLOOKUP(D205,'BASE DE DATOS LEGALES ARRG'!C:F,2,FALSE)," ")))</f>
        <v>SUNSCOPE MX S.A. DE C.V.</v>
      </c>
      <c r="F205" s="12" t="s">
        <v>82</v>
      </c>
      <c r="J205" s="11">
        <v>340314.16</v>
      </c>
      <c r="P205" s="6" t="s">
        <v>210</v>
      </c>
      <c r="S205" s="6"/>
    </row>
    <row r="206" spans="1:22" ht="15" customHeight="1" x14ac:dyDescent="0.25">
      <c r="A206" s="48">
        <v>42986</v>
      </c>
      <c r="B206" s="74">
        <v>207</v>
      </c>
      <c r="C206" s="74" t="str">
        <f t="shared" si="17"/>
        <v>92017</v>
      </c>
      <c r="D206" s="44" t="s">
        <v>995</v>
      </c>
      <c r="E206" s="43" t="str">
        <f>IF(MID(D206,1,1)="C",+VLOOKUP(D206,'BASE DE DATOS LEGALES'!C:E,3,FALSE),IF(MID(D206,1,1)="G",VLOOKUP(D206,'BASE DE DATOS LEGALES GASECO'!C:D,2,FALSE),IF(MID(D206,1,4)="ARRG",+VLOOKUP(D206,'BASE DE DATOS LEGALES ARRG'!C:F,2,FALSE)," ")))</f>
        <v>JOSÉ IGNACIO SOLORIO PÉREZ</v>
      </c>
      <c r="F206" s="12" t="s">
        <v>1279</v>
      </c>
      <c r="G206" s="7" t="str">
        <f t="shared" ref="G206:G207" si="18">MID(D206,3,3)</f>
        <v>045</v>
      </c>
      <c r="J206" s="11">
        <f>Q206+S206+R206</f>
        <v>20777.61</v>
      </c>
      <c r="P206" s="6" t="s">
        <v>210</v>
      </c>
      <c r="Q206" s="8">
        <v>20777.61</v>
      </c>
      <c r="S206" s="6"/>
    </row>
    <row r="207" spans="1:22" ht="15" customHeight="1" x14ac:dyDescent="0.25">
      <c r="A207" s="48">
        <v>42986</v>
      </c>
      <c r="B207" s="4">
        <v>208</v>
      </c>
      <c r="C207" s="74" t="str">
        <f t="shared" si="17"/>
        <v>92017</v>
      </c>
      <c r="D207" s="44" t="s">
        <v>1001</v>
      </c>
      <c r="E207" s="43" t="str">
        <f>IF(MID(D207,1,1)="C",+VLOOKUP(D207,'BASE DE DATOS LEGALES'!C:E,3,FALSE),IF(MID(D207,1,1)="G",VLOOKUP(D207,'BASE DE DATOS LEGALES GASECO'!C:D,2,FALSE),IF(MID(D207,1,4)="ARRG",+VLOOKUP(D207,'BASE DE DATOS LEGALES ARRG'!C:F,2,FALSE)," ")))</f>
        <v>FLORENCIO ANGUIANO LOPEZ</v>
      </c>
      <c r="F207" s="12" t="s">
        <v>1279</v>
      </c>
      <c r="G207" s="7" t="str">
        <f t="shared" si="18"/>
        <v>051</v>
      </c>
      <c r="J207" s="11">
        <f>Q207+S207+R207</f>
        <v>27777.61</v>
      </c>
      <c r="P207" s="6" t="s">
        <v>210</v>
      </c>
      <c r="Q207" s="8">
        <v>20777.61</v>
      </c>
      <c r="R207" s="8">
        <v>7000</v>
      </c>
      <c r="S207" s="6"/>
    </row>
    <row r="208" spans="1:22" ht="15" customHeight="1" x14ac:dyDescent="0.25">
      <c r="A208" s="48">
        <v>42989</v>
      </c>
      <c r="B208" s="74">
        <v>209</v>
      </c>
      <c r="C208" s="74" t="str">
        <f t="shared" si="17"/>
        <v>92017</v>
      </c>
      <c r="D208" s="44" t="s">
        <v>644</v>
      </c>
      <c r="E208" s="43" t="str">
        <f>IF(MID(D208,1,1)="C",+VLOOKUP(D208,'BASE DE DATOS LEGALES'!C:E,3,FALSE),IF(MID(D208,1,1)="G",VLOOKUP(D208,'BASE DE DATOS LEGALES GASECO'!C:D,2,FALSE),IF(MID(D208,1,4)="ARRG",+VLOOKUP(D208,'BASE DE DATOS LEGALES ARRG'!C:F,2,FALSE)," ")))</f>
        <v>SUNSCOPE MX S.A. DE C.V.</v>
      </c>
      <c r="F208" s="12" t="s">
        <v>82</v>
      </c>
      <c r="J208" s="11">
        <v>319718.90000000002</v>
      </c>
      <c r="P208" s="6" t="s">
        <v>210</v>
      </c>
      <c r="S208" s="6"/>
    </row>
    <row r="209" spans="1:20" ht="15" customHeight="1" x14ac:dyDescent="0.25">
      <c r="A209" s="48">
        <v>42989</v>
      </c>
      <c r="B209" s="4">
        <v>210</v>
      </c>
      <c r="C209" s="74" t="str">
        <f t="shared" si="17"/>
        <v>92017</v>
      </c>
      <c r="D209" s="44" t="s">
        <v>712</v>
      </c>
      <c r="E209" s="43" t="str">
        <f>IF(MID(D209,1,1)="C",+VLOOKUP(D209,'BASE DE DATOS LEGALES'!C:E,3,FALSE),IF(MID(D209,1,1)="G",VLOOKUP(D209,'BASE DE DATOS LEGALES GASECO'!C:D,2,FALSE),IF(MID(D209,1,4)="ARRG",+VLOOKUP(D209,'BASE DE DATOS LEGALES ARRG'!C:F,2,FALSE)," ")))</f>
        <v>H3 DISTRICT MEDIA</v>
      </c>
      <c r="F209" s="7" t="s">
        <v>82</v>
      </c>
      <c r="G209" s="44">
        <v>11</v>
      </c>
      <c r="H209" s="44" t="s">
        <v>598</v>
      </c>
      <c r="I209" s="4" t="str">
        <f>+CONCATENATE(F209,"-",G209," ",H209)</f>
        <v>FAC-11 "DISP 3"</v>
      </c>
      <c r="J209" s="11">
        <v>266833.69</v>
      </c>
      <c r="P209" s="6" t="s">
        <v>210</v>
      </c>
      <c r="S209" s="6"/>
    </row>
    <row r="210" spans="1:20" ht="15" customHeight="1" x14ac:dyDescent="0.25">
      <c r="A210" s="48">
        <v>42989</v>
      </c>
      <c r="B210" s="74">
        <v>211</v>
      </c>
      <c r="C210" s="74" t="str">
        <f t="shared" si="17"/>
        <v>92017</v>
      </c>
      <c r="D210" s="44" t="s">
        <v>717</v>
      </c>
      <c r="E210" s="43" t="str">
        <f>IF(MID(D210,1,1)="C",+VLOOKUP(D210,'BASE DE DATOS LEGALES'!C:E,3,FALSE),IF(MID(D210,1,1)="G",VLOOKUP(D210,'BASE DE DATOS LEGALES GASECO'!C:D,2,FALSE),IF(MID(D210,1,4)="ARRG",+VLOOKUP(D210,'BASE DE DATOS LEGALES ARRG'!C:F,2,FALSE)," ")))</f>
        <v>SILVIA AMPARO DIAZ SAHAGUN</v>
      </c>
      <c r="F210" s="7" t="s">
        <v>83</v>
      </c>
      <c r="G210" s="7">
        <v>77</v>
      </c>
      <c r="I210" s="4" t="str">
        <f>+CONCATENATE(F210,"-",G210," ",H210)</f>
        <v xml:space="preserve">ARR-77 </v>
      </c>
      <c r="J210" s="11">
        <f>N210-O210</f>
        <v>78851</v>
      </c>
      <c r="N210" s="92">
        <v>136851</v>
      </c>
      <c r="O210" s="8">
        <v>58000</v>
      </c>
      <c r="P210" s="6" t="s">
        <v>210</v>
      </c>
      <c r="S210" s="6"/>
      <c r="T210" s="32"/>
    </row>
    <row r="211" spans="1:20" ht="15" customHeight="1" x14ac:dyDescent="0.25">
      <c r="A211" s="48">
        <v>42989</v>
      </c>
      <c r="B211" s="4">
        <v>212</v>
      </c>
      <c r="C211" s="74" t="str">
        <f t="shared" si="17"/>
        <v>92017</v>
      </c>
      <c r="D211" s="44" t="s">
        <v>729</v>
      </c>
      <c r="E211" s="43" t="str">
        <f>IF(MID(D211,1,1)="C",+VLOOKUP(D211,'BASE DE DATOS LEGALES'!C:E,3,FALSE),IF(MID(D211,1,1)="G",VLOOKUP(D211,'BASE DE DATOS LEGALES GASECO'!C:D,2,FALSE),IF(MID(D211,1,4)="ARRG",+VLOOKUP(D211,'BASE DE DATOS LEGALES ARRG'!C:F,2,FALSE)," ")))</f>
        <v>ENRIQUE ROMAN PE&amp;Ntilde;A</v>
      </c>
      <c r="F211" s="12" t="s">
        <v>1157</v>
      </c>
      <c r="J211" s="11">
        <v>117700</v>
      </c>
    </row>
    <row r="212" spans="1:20" ht="15" customHeight="1" x14ac:dyDescent="0.25">
      <c r="A212" s="48">
        <v>42990</v>
      </c>
      <c r="B212" s="74">
        <v>213</v>
      </c>
      <c r="C212" s="74" t="str">
        <f t="shared" si="17"/>
        <v>92017</v>
      </c>
      <c r="D212" s="44" t="s">
        <v>989</v>
      </c>
      <c r="E212" s="43" t="str">
        <f>IF(MID(D212,1,1)="C",+VLOOKUP(D212,'BASE DE DATOS LEGALES'!C:E,3,FALSE),IF(MID(D212,1,1)="G",VLOOKUP(D212,'BASE DE DATOS LEGALES GASECO'!C:D,2,FALSE),IF(MID(D212,1,4)="ARRG",+VLOOKUP(D212,'BASE DE DATOS LEGALES ARRG'!C:F,2,FALSE)," ")))</f>
        <v>JAVIER ABURTO QUEROL</v>
      </c>
      <c r="F212" s="12" t="s">
        <v>1279</v>
      </c>
      <c r="G212" s="7" t="str">
        <f>MID(D212,3,3)</f>
        <v>039</v>
      </c>
      <c r="J212" s="11">
        <f>Q212+S212+R212</f>
        <v>12377.61</v>
      </c>
      <c r="P212" s="6" t="s">
        <v>210</v>
      </c>
      <c r="Q212" s="8">
        <v>12377.61</v>
      </c>
    </row>
    <row r="213" spans="1:20" ht="15" customHeight="1" x14ac:dyDescent="0.25">
      <c r="A213" s="48">
        <v>42990</v>
      </c>
      <c r="B213" s="4">
        <v>214</v>
      </c>
      <c r="C213" s="74" t="str">
        <f t="shared" si="17"/>
        <v>92017</v>
      </c>
      <c r="D213" s="44" t="s">
        <v>990</v>
      </c>
      <c r="E213" s="43" t="str">
        <f>IF(MID(D213,1,1)="C",+VLOOKUP(D213,'BASE DE DATOS LEGALES'!C:E,3,FALSE),IF(MID(D213,1,1)="G",VLOOKUP(D213,'BASE DE DATOS LEGALES GASECO'!C:D,2,FALSE),IF(MID(D213,1,4)="ARRG",+VLOOKUP(D213,'BASE DE DATOS LEGALES ARRG'!C:F,2,FALSE)," ")))</f>
        <v>GREGORIO MARTÍNEZ FUERTE</v>
      </c>
      <c r="F213" s="12" t="s">
        <v>1279</v>
      </c>
      <c r="G213" s="7" t="str">
        <f>MID(D213,3,3)</f>
        <v>040</v>
      </c>
      <c r="J213" s="11">
        <f>Q213+S213+R213</f>
        <v>12377.61</v>
      </c>
      <c r="P213" s="6" t="s">
        <v>210</v>
      </c>
      <c r="Q213" s="8">
        <v>12377.61</v>
      </c>
    </row>
    <row r="214" spans="1:20" ht="15" customHeight="1" x14ac:dyDescent="0.25">
      <c r="A214" s="48">
        <v>42991</v>
      </c>
      <c r="B214" s="74">
        <v>215</v>
      </c>
      <c r="C214" s="74" t="str">
        <f t="shared" si="17"/>
        <v>92017</v>
      </c>
      <c r="D214" s="44" t="s">
        <v>667</v>
      </c>
      <c r="E214" s="43" t="str">
        <f>IF(MID(D214,1,1)="C",+VLOOKUP(D214,'BASE DE DATOS LEGALES'!C:E,3,FALSE),IF(MID(D214,1,1)="G",VLOOKUP(D214,'BASE DE DATOS LEGALES GASECO'!C:D,2,FALSE),IF(MID(D214,1,4)="ARRG",+VLOOKUP(D214,'BASE DE DATOS LEGALES ARRG'!C:F,2,FALSE)," ")))</f>
        <v>PRODUCTOS ENTRE AMIGOS S.A. DE C.V.</v>
      </c>
      <c r="F214" s="12" t="s">
        <v>1157</v>
      </c>
      <c r="J214" s="11">
        <v>100000</v>
      </c>
      <c r="P214" s="6" t="s">
        <v>210</v>
      </c>
      <c r="S214" s="6"/>
    </row>
    <row r="215" spans="1:20" ht="15" customHeight="1" x14ac:dyDescent="0.25">
      <c r="A215" s="48">
        <v>42991</v>
      </c>
      <c r="B215" s="4">
        <v>216</v>
      </c>
      <c r="C215" s="74" t="str">
        <f t="shared" si="17"/>
        <v>92017</v>
      </c>
      <c r="D215" s="44" t="s">
        <v>722</v>
      </c>
      <c r="E215" s="43" t="str">
        <f>IF(MID(D215,1,1)="C",+VLOOKUP(D215,'BASE DE DATOS LEGALES'!C:E,3,FALSE),IF(MID(D215,1,1)="G",VLOOKUP(D215,'BASE DE DATOS LEGALES GASECO'!C:D,2,FALSE),IF(MID(D215,1,4)="ARRG",+VLOOKUP(D215,'BASE DE DATOS LEGALES ARRG'!C:F,2,FALSE)," ")))</f>
        <v>DULCE MAR&amp;Iacute;A VAZQUEZ CASTELLANOS</v>
      </c>
      <c r="F215" s="12" t="s">
        <v>56</v>
      </c>
      <c r="G215" s="7"/>
      <c r="I215" s="4" t="str">
        <f>+CONCATENATE(F215,"-",G215," ",H215)</f>
        <v xml:space="preserve">CS- </v>
      </c>
      <c r="J215" s="11">
        <v>70000</v>
      </c>
      <c r="P215" s="6" t="s">
        <v>210</v>
      </c>
      <c r="S215" s="6"/>
      <c r="T215" s="32"/>
    </row>
    <row r="216" spans="1:20" ht="15" customHeight="1" x14ac:dyDescent="0.25">
      <c r="A216" s="48">
        <v>42991</v>
      </c>
      <c r="B216" s="74">
        <v>217</v>
      </c>
      <c r="C216" s="74" t="str">
        <f t="shared" si="17"/>
        <v>92017</v>
      </c>
      <c r="D216" s="44" t="s">
        <v>1009</v>
      </c>
      <c r="E216" s="43" t="str">
        <f>IF(MID(D216,1,1)="C",+VLOOKUP(D216,'BASE DE DATOS LEGALES'!C:E,3,FALSE),IF(MID(D216,1,1)="G",VLOOKUP(D216,'BASE DE DATOS LEGALES GASECO'!C:D,2,FALSE),IF(MID(D216,1,4)="ARRG",+VLOOKUP(D216,'BASE DE DATOS LEGALES ARRG'!C:F,2,FALSE)," ")))</f>
        <v>DOMINGO CAMPOS CAMPOS</v>
      </c>
      <c r="F216" s="12" t="s">
        <v>1279</v>
      </c>
      <c r="G216" s="7" t="str">
        <f>MID(D216,3,3)</f>
        <v>059</v>
      </c>
      <c r="I216" s="4" t="str">
        <f>+CONCATENATE(F216,"-",G216," ",H216)</f>
        <v xml:space="preserve">GE-059 </v>
      </c>
      <c r="J216" s="11">
        <f>Q216+S216+R216</f>
        <v>27777.61</v>
      </c>
      <c r="P216" s="6" t="s">
        <v>210</v>
      </c>
      <c r="Q216" s="8">
        <v>20777.61</v>
      </c>
      <c r="R216" s="8">
        <v>7000</v>
      </c>
      <c r="S216" s="6"/>
      <c r="T216" s="32"/>
    </row>
    <row r="217" spans="1:20" ht="15" customHeight="1" x14ac:dyDescent="0.25">
      <c r="A217" s="48">
        <v>42991</v>
      </c>
      <c r="B217" s="4">
        <v>218</v>
      </c>
      <c r="C217" s="74" t="str">
        <f t="shared" si="17"/>
        <v>92017</v>
      </c>
      <c r="D217" s="44" t="s">
        <v>1019</v>
      </c>
      <c r="E217" s="43" t="str">
        <f>IF(MID(D217,1,1)="C",+VLOOKUP(D217,'BASE DE DATOS LEGALES'!C:E,3,FALSE),IF(MID(D217,1,1)="G",VLOOKUP(D217,'BASE DE DATOS LEGALES GASECO'!C:D,2,FALSE),IF(MID(D217,1,4)="ARRG",+VLOOKUP(D217,'BASE DE DATOS LEGALES ARRG'!C:F,2,FALSE)," ")))</f>
        <v>ANTONIO SIERRA DELGADO</v>
      </c>
      <c r="F217" s="12" t="s">
        <v>1279</v>
      </c>
      <c r="G217" s="7" t="str">
        <f>MID(D217,3,3)</f>
        <v>069</v>
      </c>
      <c r="J217" s="11">
        <f>Q217+S217+R217</f>
        <v>12377.61</v>
      </c>
      <c r="P217" s="6" t="s">
        <v>210</v>
      </c>
      <c r="Q217" s="8">
        <v>12377.61</v>
      </c>
    </row>
    <row r="218" spans="1:20" ht="15" customHeight="1" x14ac:dyDescent="0.25">
      <c r="A218" s="48">
        <v>42992</v>
      </c>
      <c r="B218" s="74">
        <v>219</v>
      </c>
      <c r="C218" s="74" t="str">
        <f t="shared" si="17"/>
        <v>92017</v>
      </c>
      <c r="D218" s="44" t="s">
        <v>658</v>
      </c>
      <c r="E218" s="43" t="str">
        <f>IF(MID(D218,1,1)="C",+VLOOKUP(D218,'BASE DE DATOS LEGALES'!C:E,3,FALSE),IF(MID(D218,1,1)="G",VLOOKUP(D218,'BASE DE DATOS LEGALES GASECO'!C:D,2,FALSE),IF(MID(D218,1,4)="ARRG",+VLOOKUP(D218,'BASE DE DATOS LEGALES ARRG'!C:F,2,FALSE)," ")))</f>
        <v>INGENIO CG S.A. DE C.V.</v>
      </c>
      <c r="F218" s="7" t="s">
        <v>82</v>
      </c>
      <c r="J218" s="11">
        <v>37475.279999999999</v>
      </c>
      <c r="P218" s="6" t="s">
        <v>210</v>
      </c>
      <c r="S218" s="6"/>
    </row>
    <row r="219" spans="1:20" ht="15" customHeight="1" x14ac:dyDescent="0.25">
      <c r="A219" s="48">
        <v>42992</v>
      </c>
      <c r="B219" s="4">
        <v>220</v>
      </c>
      <c r="C219" s="74" t="str">
        <f t="shared" si="17"/>
        <v>92017</v>
      </c>
      <c r="D219" s="44" t="s">
        <v>1014</v>
      </c>
      <c r="E219" s="43" t="str">
        <f>IF(MID(D219,1,1)="C",+VLOOKUP(D219,'BASE DE DATOS LEGALES'!C:E,3,FALSE),IF(MID(D219,1,1)="G",VLOOKUP(D219,'BASE DE DATOS LEGALES GASECO'!C:D,2,FALSE),IF(MID(D219,1,4)="ARRG",+VLOOKUP(D219,'BASE DE DATOS LEGALES ARRG'!C:F,2,FALSE)," ")))</f>
        <v>FERNANDO CORREA MARTÍNEZ</v>
      </c>
      <c r="F219" s="12" t="s">
        <v>1279</v>
      </c>
      <c r="G219" s="7" t="str">
        <f>MID(D219,3,3)</f>
        <v>064</v>
      </c>
      <c r="J219" s="11">
        <f>Q219+S219+R219</f>
        <v>20777.61</v>
      </c>
      <c r="P219" s="6" t="s">
        <v>210</v>
      </c>
      <c r="Q219" s="8">
        <v>20777.61</v>
      </c>
    </row>
    <row r="220" spans="1:20" ht="15" customHeight="1" x14ac:dyDescent="0.25">
      <c r="A220" s="48">
        <v>42992</v>
      </c>
      <c r="B220" s="74">
        <v>221</v>
      </c>
      <c r="C220" s="74" t="str">
        <f t="shared" si="17"/>
        <v>92017</v>
      </c>
      <c r="D220" s="44" t="s">
        <v>1002</v>
      </c>
      <c r="E220" s="43" t="str">
        <f>IF(MID(D220,1,1)="C",+VLOOKUP(D220,'BASE DE DATOS LEGALES'!C:E,3,FALSE),IF(MID(D220,1,1)="G",VLOOKUP(D220,'BASE DE DATOS LEGALES GASECO'!C:D,2,FALSE),IF(MID(D220,1,4)="ARRG",+VLOOKUP(D220,'BASE DE DATOS LEGALES ARRG'!C:F,2,FALSE)," ")))</f>
        <v>JAVIER ABURTO QUEROL</v>
      </c>
      <c r="F220" s="12" t="s">
        <v>1279</v>
      </c>
      <c r="G220" s="7" t="str">
        <f>MID(D220,3,3)</f>
        <v>052</v>
      </c>
      <c r="J220" s="11">
        <f>Q220</f>
        <v>12377.61</v>
      </c>
      <c r="Q220" s="8">
        <v>12377.61</v>
      </c>
      <c r="S220" s="6"/>
    </row>
    <row r="221" spans="1:20" ht="15" customHeight="1" x14ac:dyDescent="0.25">
      <c r="A221" s="48">
        <v>42993</v>
      </c>
      <c r="B221" s="4">
        <v>222</v>
      </c>
      <c r="C221" s="74" t="str">
        <f t="shared" si="17"/>
        <v>92017</v>
      </c>
      <c r="D221" s="44" t="s">
        <v>1028</v>
      </c>
      <c r="E221" s="43" t="str">
        <f>IF(MID(D221,1,1)="C",+VLOOKUP(D221,'BASE DE DATOS LEGALES'!C:E,3,FALSE),IF(MID(D221,1,1)="G",VLOOKUP(D221,'BASE DE DATOS LEGALES GASECO'!C:D,2,FALSE),IF(MID(D221,1,4)="ARRG",+VLOOKUP(D221,'BASE DE DATOS LEGALES ARRG'!C:F,2,FALSE)," ")))</f>
        <v>JOSÉ ARTURO MÉNDEZ CALDERÓN</v>
      </c>
      <c r="F221" s="12" t="s">
        <v>1279</v>
      </c>
      <c r="G221" s="7" t="str">
        <f>MID(D221,3,3)</f>
        <v>078</v>
      </c>
      <c r="J221" s="11">
        <f>Q221+S221+R221</f>
        <v>12377.61</v>
      </c>
      <c r="P221" s="6" t="s">
        <v>210</v>
      </c>
      <c r="Q221" s="8">
        <v>12377.61</v>
      </c>
    </row>
    <row r="222" spans="1:20" ht="15" customHeight="1" x14ac:dyDescent="0.25">
      <c r="A222" s="48">
        <v>42996</v>
      </c>
      <c r="B222" s="74">
        <v>223</v>
      </c>
      <c r="C222" s="74" t="str">
        <f t="shared" si="17"/>
        <v>92017</v>
      </c>
      <c r="D222" s="44" t="s">
        <v>731</v>
      </c>
      <c r="E222" s="43" t="str">
        <f>IF(MID(D222,1,1)="C",+VLOOKUP(D222,'BASE DE DATOS LEGALES'!C:E,3,FALSE),IF(MID(D222,1,1)="G",VLOOKUP(D222,'BASE DE DATOS LEGALES GASECO'!C:D,2,FALSE),IF(MID(D222,1,4)="ARRG",+VLOOKUP(D222,'BASE DE DATOS LEGALES ARRG'!C:F,2,FALSE)," ")))</f>
        <v>HILDA CEBALLOS MONTES</v>
      </c>
      <c r="F222" s="12" t="s">
        <v>1155</v>
      </c>
      <c r="G222" s="7">
        <v>1</v>
      </c>
      <c r="I222" s="4" t="str">
        <f t="shared" ref="I222:I228" si="19">+CONCATENATE(F222,"-",G222," ",H222)</f>
        <v xml:space="preserve">AMZN-1 </v>
      </c>
      <c r="J222" s="11">
        <v>250000</v>
      </c>
      <c r="P222" s="6" t="s">
        <v>210</v>
      </c>
      <c r="S222" s="6"/>
      <c r="T222" s="32"/>
    </row>
    <row r="223" spans="1:20" ht="15" customHeight="1" x14ac:dyDescent="0.25">
      <c r="A223" s="48">
        <v>42998</v>
      </c>
      <c r="B223" s="74">
        <v>193</v>
      </c>
      <c r="C223" s="74" t="str">
        <f t="shared" si="17"/>
        <v>92017</v>
      </c>
      <c r="D223" s="44" t="s">
        <v>719</v>
      </c>
      <c r="E223" s="43" t="str">
        <f>IF(MID(D223,1,1)="C",+VLOOKUP(D223,'BASE DE DATOS LEGALES'!C:E,3,FALSE),IF(MID(D223,1,1)="G",VLOOKUP(D223,'BASE DE DATOS LEGALES GASECO'!C:D,2,FALSE),IF(MID(D223,1,4)="ARRG",+VLOOKUP(D223,'BASE DE DATOS LEGALES ARRG'!C:F,2,FALSE)," ")))</f>
        <v>LA TAM</v>
      </c>
      <c r="F223" s="7" t="s">
        <v>1285</v>
      </c>
      <c r="G223" s="7"/>
      <c r="I223" s="4" t="str">
        <f t="shared" si="19"/>
        <v xml:space="preserve">ARR-G- </v>
      </c>
      <c r="J223" s="8">
        <f>+N223+Q223+R223+S223-O223</f>
        <v>168317.61</v>
      </c>
      <c r="N223" s="92">
        <v>155940</v>
      </c>
      <c r="P223" s="6" t="s">
        <v>210</v>
      </c>
      <c r="Q223" s="11">
        <v>12377.61</v>
      </c>
      <c r="T223" s="32"/>
    </row>
    <row r="224" spans="1:20" ht="15" customHeight="1" x14ac:dyDescent="0.25">
      <c r="A224" s="48">
        <v>42998</v>
      </c>
      <c r="B224" s="4">
        <v>194</v>
      </c>
      <c r="C224" s="74" t="str">
        <f t="shared" si="17"/>
        <v>92017</v>
      </c>
      <c r="D224" s="44" t="s">
        <v>719</v>
      </c>
      <c r="E224" s="43" t="str">
        <f>IF(MID(D224,1,1)="C",+VLOOKUP(D224,'BASE DE DATOS LEGALES'!C:E,3,FALSE),IF(MID(D224,1,1)="G",VLOOKUP(D224,'BASE DE DATOS LEGALES GASECO'!C:D,2,FALSE),IF(MID(D224,1,4)="ARRG",+VLOOKUP(D224,'BASE DE DATOS LEGALES ARRG'!C:F,2,FALSE)," ")))</f>
        <v>LA TAM</v>
      </c>
      <c r="F224" s="7" t="s">
        <v>1285</v>
      </c>
      <c r="G224" s="7"/>
      <c r="I224" s="4" t="str">
        <f t="shared" si="19"/>
        <v xml:space="preserve">ARR-G- </v>
      </c>
      <c r="J224" s="8">
        <f>+N224+Q224+R224+S224-O224</f>
        <v>168317.61</v>
      </c>
      <c r="N224" s="92">
        <v>155940</v>
      </c>
      <c r="P224" s="6" t="s">
        <v>210</v>
      </c>
      <c r="Q224" s="11">
        <v>12377.61</v>
      </c>
      <c r="T224" s="32"/>
    </row>
    <row r="225" spans="1:22" ht="15" customHeight="1" x14ac:dyDescent="0.25">
      <c r="A225" s="48">
        <v>42998</v>
      </c>
      <c r="B225" s="4">
        <v>224</v>
      </c>
      <c r="C225" s="74" t="str">
        <f t="shared" si="17"/>
        <v>92017</v>
      </c>
      <c r="D225" s="44" t="s">
        <v>710</v>
      </c>
      <c r="E225" s="43" t="str">
        <f>IF(MID(D225,1,1)="C",+VLOOKUP(D225,'BASE DE DATOS LEGALES'!C:E,3,FALSE),IF(MID(D225,1,1)="G",VLOOKUP(D225,'BASE DE DATOS LEGALES GASECO'!C:D,2,FALSE),IF(MID(D225,1,4)="ARRG",+VLOOKUP(D225,'BASE DE DATOS LEGALES ARRG'!C:F,2,FALSE)," ")))</f>
        <v>SANDRA L&amp;Oacute;PEZ PI&amp;Ntilde;A</v>
      </c>
      <c r="F225" s="7" t="s">
        <v>83</v>
      </c>
      <c r="G225" s="53">
        <v>7</v>
      </c>
      <c r="I225" s="4" t="str">
        <f t="shared" si="19"/>
        <v xml:space="preserve">ARR-7 </v>
      </c>
      <c r="J225" s="11">
        <f>N225-O225</f>
        <v>358059.52000000002</v>
      </c>
      <c r="N225" s="8">
        <v>640160.5</v>
      </c>
      <c r="O225" s="8">
        <v>282100.98</v>
      </c>
      <c r="P225" s="6" t="s">
        <v>210</v>
      </c>
      <c r="S225" s="6"/>
      <c r="T225" s="32"/>
    </row>
    <row r="226" spans="1:22" ht="15" customHeight="1" x14ac:dyDescent="0.25">
      <c r="A226" s="48">
        <v>42998</v>
      </c>
      <c r="B226" s="74">
        <v>225</v>
      </c>
      <c r="C226" s="74" t="str">
        <f t="shared" si="17"/>
        <v>92017</v>
      </c>
      <c r="D226" s="44" t="s">
        <v>719</v>
      </c>
      <c r="E226" s="43" t="str">
        <f>IF(MID(D226,1,1)="C",+VLOOKUP(D226,'BASE DE DATOS LEGALES'!C:E,3,FALSE),IF(MID(D226,1,1)="G",VLOOKUP(D226,'BASE DE DATOS LEGALES GASECO'!C:D,2,FALSE),IF(MID(D226,1,4)="ARRG",+VLOOKUP(D226,'BASE DE DATOS LEGALES ARRG'!C:F,2,FALSE)," ")))</f>
        <v>LA TAM</v>
      </c>
      <c r="F226" s="7" t="s">
        <v>1285</v>
      </c>
      <c r="G226" s="7"/>
      <c r="I226" s="4" t="str">
        <f t="shared" si="19"/>
        <v xml:space="preserve">ARR-G- </v>
      </c>
      <c r="J226" s="8">
        <f>+N226+Q226+R226+S226-O226</f>
        <v>155305.60999999999</v>
      </c>
      <c r="N226" s="92">
        <v>200928</v>
      </c>
      <c r="O226" s="8">
        <v>61000</v>
      </c>
      <c r="P226" s="6" t="s">
        <v>210</v>
      </c>
      <c r="Q226" s="11">
        <v>12377.61</v>
      </c>
      <c r="S226" s="8">
        <v>3000</v>
      </c>
      <c r="T226" s="32"/>
    </row>
    <row r="227" spans="1:22" ht="15" customHeight="1" x14ac:dyDescent="0.25">
      <c r="A227" s="48">
        <v>42998</v>
      </c>
      <c r="B227" s="4">
        <v>226</v>
      </c>
      <c r="C227" s="74" t="str">
        <f t="shared" si="17"/>
        <v>92017</v>
      </c>
      <c r="D227" s="44" t="s">
        <v>719</v>
      </c>
      <c r="E227" s="43" t="str">
        <f>IF(MID(D227,1,1)="C",+VLOOKUP(D227,'BASE DE DATOS LEGALES'!C:E,3,FALSE),IF(MID(D227,1,1)="G",VLOOKUP(D227,'BASE DE DATOS LEGALES GASECO'!C:D,2,FALSE),IF(MID(D227,1,4)="ARRG",+VLOOKUP(D227,'BASE DE DATOS LEGALES ARRG'!C:F,2,FALSE)," ")))</f>
        <v>LA TAM</v>
      </c>
      <c r="F227" s="7" t="s">
        <v>1285</v>
      </c>
      <c r="G227" s="7"/>
      <c r="I227" s="4" t="str">
        <f t="shared" si="19"/>
        <v xml:space="preserve">ARR-G- </v>
      </c>
      <c r="J227" s="8">
        <f>+N227+Q227+R227+S227-O227</f>
        <v>155305.60999999999</v>
      </c>
      <c r="N227" s="92">
        <v>200928</v>
      </c>
      <c r="O227" s="8">
        <v>61000</v>
      </c>
      <c r="P227" s="6" t="s">
        <v>210</v>
      </c>
      <c r="Q227" s="11">
        <v>12377.61</v>
      </c>
      <c r="S227" s="8">
        <v>3000</v>
      </c>
      <c r="T227" s="32"/>
    </row>
    <row r="228" spans="1:22" ht="15" customHeight="1" x14ac:dyDescent="0.25">
      <c r="A228" s="48">
        <v>42998</v>
      </c>
      <c r="B228" s="74">
        <v>227</v>
      </c>
      <c r="C228" s="74" t="str">
        <f t="shared" si="17"/>
        <v>92017</v>
      </c>
      <c r="D228" s="44" t="s">
        <v>1000</v>
      </c>
      <c r="E228" s="43" t="str">
        <f>IF(MID(D228,1,1)="C",+VLOOKUP(D228,'BASE DE DATOS LEGALES'!C:E,3,FALSE),IF(MID(D228,1,1)="G",VLOOKUP(D228,'BASE DE DATOS LEGALES GASECO'!C:D,2,FALSE),IF(MID(D228,1,4)="ARRG",+VLOOKUP(D228,'BASE DE DATOS LEGALES ARRG'!C:F,2,FALSE)," ")))</f>
        <v>MARÍA DE LA LUZ LÓPEZ PIÑÓN</v>
      </c>
      <c r="F228" s="12" t="s">
        <v>1279</v>
      </c>
      <c r="G228" s="7" t="str">
        <f>MID(D228,3,3)</f>
        <v>050</v>
      </c>
      <c r="I228" s="4" t="str">
        <f t="shared" si="19"/>
        <v xml:space="preserve">GE-050 </v>
      </c>
      <c r="J228" s="11">
        <f>Q228+S228+R228</f>
        <v>27777.61</v>
      </c>
      <c r="P228" s="6" t="s">
        <v>210</v>
      </c>
      <c r="Q228" s="8">
        <v>20777.61</v>
      </c>
      <c r="R228" s="8">
        <v>7000</v>
      </c>
      <c r="S228" s="6"/>
      <c r="T228" s="32"/>
    </row>
    <row r="229" spans="1:22" ht="15" customHeight="1" x14ac:dyDescent="0.25">
      <c r="A229" s="48">
        <v>42999</v>
      </c>
      <c r="B229" s="4">
        <v>228</v>
      </c>
      <c r="C229" s="74" t="str">
        <f t="shared" si="17"/>
        <v>92017</v>
      </c>
      <c r="D229" s="44" t="s">
        <v>658</v>
      </c>
      <c r="E229" s="43" t="str">
        <f>IF(MID(D229,1,1)="C",+VLOOKUP(D229,'BASE DE DATOS LEGALES'!C:E,3,FALSE),IF(MID(D229,1,1)="G",VLOOKUP(D229,'BASE DE DATOS LEGALES GASECO'!C:D,2,FALSE),IF(MID(D229,1,4)="ARRG",+VLOOKUP(D229,'BASE DE DATOS LEGALES ARRG'!C:F,2,FALSE)," ")))</f>
        <v>INGENIO CG S.A. DE C.V.</v>
      </c>
      <c r="F229" s="7" t="s">
        <v>82</v>
      </c>
      <c r="J229" s="11">
        <v>71413.2</v>
      </c>
      <c r="P229" s="6" t="s">
        <v>210</v>
      </c>
      <c r="S229" s="6"/>
    </row>
    <row r="230" spans="1:22" ht="15" customHeight="1" x14ac:dyDescent="0.25">
      <c r="A230" s="48">
        <v>42999</v>
      </c>
      <c r="B230" s="74">
        <v>229</v>
      </c>
      <c r="C230" s="74" t="str">
        <f t="shared" si="17"/>
        <v>92017</v>
      </c>
      <c r="D230" s="44" t="s">
        <v>1004</v>
      </c>
      <c r="E230" s="43" t="str">
        <f>IF(MID(D230,1,1)="C",+VLOOKUP(D230,'BASE DE DATOS LEGALES'!C:E,3,FALSE),IF(MID(D230,1,1)="G",VLOOKUP(D230,'BASE DE DATOS LEGALES GASECO'!C:D,2,FALSE),IF(MID(D230,1,4)="ARRG",+VLOOKUP(D230,'BASE DE DATOS LEGALES ARRG'!C:F,2,FALSE)," ")))</f>
        <v>VICTOR MARTINEZ VILLA</v>
      </c>
      <c r="F230" s="12" t="s">
        <v>1279</v>
      </c>
      <c r="G230" s="7" t="str">
        <f>MID(D230,3,3)</f>
        <v>054</v>
      </c>
      <c r="J230" s="11">
        <f>Q230+S230+R230</f>
        <v>38384.61</v>
      </c>
      <c r="P230" s="6" t="s">
        <v>210</v>
      </c>
      <c r="Q230" s="8">
        <v>31384.61</v>
      </c>
      <c r="R230" s="8">
        <v>7000</v>
      </c>
    </row>
    <row r="231" spans="1:22" ht="15" customHeight="1" x14ac:dyDescent="0.25">
      <c r="A231" s="48">
        <v>43000</v>
      </c>
      <c r="B231" s="4">
        <v>230</v>
      </c>
      <c r="C231" s="74" t="str">
        <f t="shared" si="17"/>
        <v>92017</v>
      </c>
      <c r="D231" s="44" t="s">
        <v>732</v>
      </c>
      <c r="E231" s="43" t="str">
        <f>IF(MID(D231,1,1)="C",+VLOOKUP(D231,'BASE DE DATOS LEGALES'!C:E,3,FALSE),IF(MID(D231,1,1)="G",VLOOKUP(D231,'BASE DE DATOS LEGALES GASECO'!C:D,2,FALSE),IF(MID(D231,1,4)="ARRG",+VLOOKUP(D231,'BASE DE DATOS LEGALES ARRG'!C:F,2,FALSE)," ")))</f>
        <v>CARLOS JAVIER GUTIERREZ MONTEMAYOR</v>
      </c>
      <c r="F231" s="12" t="s">
        <v>1155</v>
      </c>
      <c r="G231" s="7">
        <v>2</v>
      </c>
      <c r="I231" s="4" t="str">
        <f>+CONCATENATE(F231,"-",G231," ",H231)</f>
        <v xml:space="preserve">AMZN-2 </v>
      </c>
      <c r="J231" s="11">
        <v>99353.88</v>
      </c>
      <c r="P231" s="6" t="s">
        <v>210</v>
      </c>
      <c r="S231" s="6"/>
      <c r="T231" s="32"/>
    </row>
    <row r="232" spans="1:22" ht="15" customHeight="1" x14ac:dyDescent="0.25">
      <c r="A232" s="48">
        <v>43000</v>
      </c>
      <c r="B232" s="74">
        <v>231</v>
      </c>
      <c r="C232" s="74" t="str">
        <f t="shared" si="17"/>
        <v>92017</v>
      </c>
      <c r="D232" s="44" t="s">
        <v>733</v>
      </c>
      <c r="E232" s="43" t="str">
        <f>IF(MID(D232,1,1)="C",+VLOOKUP(D232,'BASE DE DATOS LEGALES'!C:E,3,FALSE),IF(MID(D232,1,1)="G",VLOOKUP(D232,'BASE DE DATOS LEGALES GASECO'!C:D,2,FALSE),IF(MID(D232,1,4)="ARRG",+VLOOKUP(D232,'BASE DE DATOS LEGALES ARRG'!C:F,2,FALSE)," ")))</f>
        <v>OSCAR DANIEL CAMARGO PEREZ</v>
      </c>
      <c r="F232" s="12" t="s">
        <v>1155</v>
      </c>
      <c r="G232" s="7">
        <v>5</v>
      </c>
      <c r="I232" s="4" t="str">
        <f>+CONCATENATE(F232,"-",G232," ",H232)</f>
        <v xml:space="preserve">AMZN-5 </v>
      </c>
      <c r="J232" s="11">
        <v>200000</v>
      </c>
      <c r="P232" s="6" t="s">
        <v>210</v>
      </c>
      <c r="S232" s="6"/>
      <c r="T232" s="32"/>
    </row>
    <row r="233" spans="1:22" ht="15" customHeight="1" x14ac:dyDescent="0.25">
      <c r="A233" s="48">
        <v>43000</v>
      </c>
      <c r="B233" s="4">
        <v>232</v>
      </c>
      <c r="C233" s="74" t="str">
        <f t="shared" si="17"/>
        <v>92017</v>
      </c>
      <c r="D233" s="44" t="s">
        <v>734</v>
      </c>
      <c r="E233" s="43" t="str">
        <f>IF(MID(D233,1,1)="C",+VLOOKUP(D233,'BASE DE DATOS LEGALES'!C:E,3,FALSE),IF(MID(D233,1,1)="G",VLOOKUP(D233,'BASE DE DATOS LEGALES GASECO'!C:D,2,FALSE),IF(MID(D233,1,4)="ARRG",+VLOOKUP(D233,'BASE DE DATOS LEGALES ARRG'!C:F,2,FALSE)," ")))</f>
        <v>JOSE MANUEL CRUZ HOYOS</v>
      </c>
      <c r="F233" s="12" t="s">
        <v>56</v>
      </c>
      <c r="G233" s="7"/>
      <c r="I233" s="4" t="str">
        <f>+CONCATENATE(F233,"-",G233," ",H233)</f>
        <v xml:space="preserve">CS- </v>
      </c>
      <c r="J233" s="11">
        <v>40000</v>
      </c>
      <c r="P233" s="6" t="s">
        <v>210</v>
      </c>
      <c r="S233" s="6"/>
      <c r="T233" s="32"/>
    </row>
    <row r="234" spans="1:22" ht="15" customHeight="1" x14ac:dyDescent="0.25">
      <c r="A234" s="48">
        <v>43003</v>
      </c>
      <c r="B234" s="74">
        <v>233</v>
      </c>
      <c r="C234" s="74" t="str">
        <f t="shared" si="17"/>
        <v>92017</v>
      </c>
      <c r="D234" s="44" t="s">
        <v>723</v>
      </c>
      <c r="E234" s="43" t="str">
        <f>IF(MID(D234,1,1)="C",+VLOOKUP(D234,'BASE DE DATOS LEGALES'!C:E,3,FALSE),IF(MID(D234,1,1)="G",VLOOKUP(D234,'BASE DE DATOS LEGALES GASECO'!C:D,2,FALSE),IF(MID(D234,1,4)="ARRG",+VLOOKUP(D234,'BASE DE DATOS LEGALES ARRG'!C:F,2,FALSE)," ")))</f>
        <v>ILICH ESPINOZA</v>
      </c>
      <c r="F234" s="12" t="s">
        <v>56</v>
      </c>
      <c r="G234" s="7"/>
      <c r="I234" s="4" t="str">
        <f>+CONCATENATE(F234,"-",G234," ",H234)</f>
        <v xml:space="preserve">CS- </v>
      </c>
      <c r="J234" s="11">
        <v>63800</v>
      </c>
      <c r="P234" s="6" t="s">
        <v>210</v>
      </c>
      <c r="S234" s="6"/>
      <c r="T234" s="32"/>
    </row>
    <row r="235" spans="1:22" ht="15" customHeight="1" x14ac:dyDescent="0.25">
      <c r="A235" s="48">
        <v>43003</v>
      </c>
      <c r="B235" s="4">
        <v>234</v>
      </c>
      <c r="C235" s="74" t="str">
        <f t="shared" si="17"/>
        <v>92017</v>
      </c>
      <c r="D235" s="44" t="s">
        <v>1030</v>
      </c>
      <c r="E235" s="43" t="str">
        <f>IF(MID(D235,1,1)="C",+VLOOKUP(D235,'BASE DE DATOS LEGALES'!C:E,3,FALSE),IF(MID(D235,1,1)="G",VLOOKUP(D235,'BASE DE DATOS LEGALES GASECO'!C:D,2,FALSE),IF(MID(D235,1,4)="ARRG",+VLOOKUP(D235,'BASE DE DATOS LEGALES ARRG'!C:F,2,FALSE)," ")))</f>
        <v>ATANASIO MARTÍNEZ MENDOZA</v>
      </c>
      <c r="F235" s="12" t="s">
        <v>1279</v>
      </c>
      <c r="G235" s="7" t="str">
        <f>MID(D235,3,3)</f>
        <v>080</v>
      </c>
      <c r="J235" s="11">
        <f>Q235</f>
        <v>12377.61</v>
      </c>
      <c r="Q235" s="8">
        <v>12377.61</v>
      </c>
      <c r="S235" s="6"/>
    </row>
    <row r="236" spans="1:22" s="67" customFormat="1" ht="15" customHeight="1" x14ac:dyDescent="0.25">
      <c r="A236" s="48">
        <v>43004</v>
      </c>
      <c r="B236" s="74">
        <v>235</v>
      </c>
      <c r="C236" s="74" t="str">
        <f t="shared" si="17"/>
        <v>92017</v>
      </c>
      <c r="D236" s="44" t="s">
        <v>731</v>
      </c>
      <c r="E236" s="43" t="str">
        <f>IF(MID(D236,1,1)="C",+VLOOKUP(D236,'BASE DE DATOS LEGALES'!C:E,3,FALSE),IF(MID(D236,1,1)="G",VLOOKUP(D236,'BASE DE DATOS LEGALES GASECO'!C:D,2,FALSE),IF(MID(D236,1,4)="ARRG",+VLOOKUP(D236,'BASE DE DATOS LEGALES ARRG'!C:F,2,FALSE)," ")))</f>
        <v>HILDA CEBALLOS MONTES</v>
      </c>
      <c r="F236" s="12" t="s">
        <v>1155</v>
      </c>
      <c r="G236" s="7"/>
      <c r="H236" s="44"/>
      <c r="I236" s="4" t="str">
        <f>+CONCATENATE(F236,"-",G236," ",H236)</f>
        <v xml:space="preserve">AMZN- </v>
      </c>
      <c r="J236" s="11">
        <v>200000</v>
      </c>
      <c r="K236" s="6"/>
      <c r="L236" s="6"/>
      <c r="M236" s="6"/>
      <c r="N236" s="8"/>
      <c r="O236" s="8"/>
      <c r="P236" s="6" t="s">
        <v>210</v>
      </c>
      <c r="Q236" s="8"/>
      <c r="R236" s="8"/>
      <c r="S236" s="6"/>
      <c r="T236" s="32"/>
      <c r="U236"/>
      <c r="V236"/>
    </row>
    <row r="237" spans="1:22" ht="15" customHeight="1" x14ac:dyDescent="0.25">
      <c r="A237" s="48">
        <v>43004</v>
      </c>
      <c r="B237" s="4">
        <v>236</v>
      </c>
      <c r="C237" s="74" t="str">
        <f t="shared" si="17"/>
        <v>92017</v>
      </c>
      <c r="D237" s="44" t="s">
        <v>735</v>
      </c>
      <c r="E237" s="43" t="str">
        <f>IF(MID(D237,1,1)="C",+VLOOKUP(D237,'BASE DE DATOS LEGALES'!C:E,3,FALSE),IF(MID(D237,1,1)="G",VLOOKUP(D237,'BASE DE DATOS LEGALES GASECO'!C:D,2,FALSE),IF(MID(D237,1,4)="ARRG",+VLOOKUP(D237,'BASE DE DATOS LEGALES ARRG'!C:F,2,FALSE)," ")))</f>
        <v>CORPORATIVO IDEOS S DE RL DE CV</v>
      </c>
      <c r="F237" s="12" t="s">
        <v>1155</v>
      </c>
      <c r="G237" s="7">
        <v>3</v>
      </c>
      <c r="I237" s="4" t="str">
        <f>+CONCATENATE(F237,"-",G237," ",H237)</f>
        <v xml:space="preserve">AMZN-3 </v>
      </c>
      <c r="J237" s="11">
        <v>256800</v>
      </c>
      <c r="P237" s="6" t="s">
        <v>210</v>
      </c>
      <c r="S237" s="6"/>
      <c r="T237" s="32"/>
    </row>
    <row r="238" spans="1:22" ht="15" customHeight="1" x14ac:dyDescent="0.25">
      <c r="A238" s="48">
        <v>43004</v>
      </c>
      <c r="B238" s="74">
        <v>237</v>
      </c>
      <c r="C238" s="74" t="str">
        <f t="shared" si="17"/>
        <v>92017</v>
      </c>
      <c r="D238" s="44" t="s">
        <v>658</v>
      </c>
      <c r="E238" s="43" t="str">
        <f>IF(MID(D238,1,1)="C",+VLOOKUP(D238,'BASE DE DATOS LEGALES'!C:E,3,FALSE),IF(MID(D238,1,1)="G",VLOOKUP(D238,'BASE DE DATOS LEGALES GASECO'!C:D,2,FALSE),IF(MID(D238,1,4)="ARRG",+VLOOKUP(D238,'BASE DE DATOS LEGALES ARRG'!C:F,2,FALSE)," ")))</f>
        <v>INGENIO CG S.A. DE C.V.</v>
      </c>
      <c r="F238" s="7" t="s">
        <v>82</v>
      </c>
      <c r="G238" s="7"/>
      <c r="I238" s="4" t="str">
        <f>+CONCATENATE(F238,"-",G238," ",H238)</f>
        <v xml:space="preserve">FAC- </v>
      </c>
      <c r="J238" s="11">
        <v>136987.51999999999</v>
      </c>
      <c r="P238" s="6" t="s">
        <v>210</v>
      </c>
      <c r="S238" s="6"/>
      <c r="T238" s="32"/>
    </row>
    <row r="239" spans="1:22" ht="15" customHeight="1" x14ac:dyDescent="0.25">
      <c r="A239" s="48">
        <v>43005</v>
      </c>
      <c r="B239" s="4">
        <v>238</v>
      </c>
      <c r="C239" s="74" t="str">
        <f t="shared" si="17"/>
        <v>92017</v>
      </c>
      <c r="D239" s="44" t="s">
        <v>712</v>
      </c>
      <c r="E239" s="43" t="str">
        <f>IF(MID(D239,1,1)="C",+VLOOKUP(D239,'BASE DE DATOS LEGALES'!C:E,3,FALSE),IF(MID(D239,1,1)="G",VLOOKUP(D239,'BASE DE DATOS LEGALES GASECO'!C:D,2,FALSE),IF(MID(D239,1,4)="ARRG",+VLOOKUP(D239,'BASE DE DATOS LEGALES ARRG'!C:F,2,FALSE)," ")))</f>
        <v>H3 DISTRICT MEDIA</v>
      </c>
      <c r="F239" s="12" t="s">
        <v>82</v>
      </c>
      <c r="G239" s="7">
        <v>11</v>
      </c>
      <c r="H239" s="45" t="s">
        <v>599</v>
      </c>
      <c r="I239" s="4" t="str">
        <f>+CONCATENATE(F239,"-",G239," ",H239)</f>
        <v>FAC-11 "DISP 4"</v>
      </c>
      <c r="J239" s="42">
        <v>104685.24</v>
      </c>
      <c r="K239" s="41"/>
      <c r="L239" s="41"/>
      <c r="M239" s="41"/>
      <c r="N239" s="91"/>
      <c r="O239" s="91"/>
      <c r="P239" s="6" t="s">
        <v>210</v>
      </c>
      <c r="S239" s="6"/>
      <c r="T239" s="32"/>
    </row>
    <row r="240" spans="1:22" ht="15" customHeight="1" x14ac:dyDescent="0.25">
      <c r="A240" s="48">
        <v>43005</v>
      </c>
      <c r="B240" s="74">
        <v>239</v>
      </c>
      <c r="C240" s="74" t="str">
        <f t="shared" si="17"/>
        <v>92017</v>
      </c>
      <c r="D240" s="44" t="s">
        <v>724</v>
      </c>
      <c r="E240" s="43" t="str">
        <f>IF(MID(D240,1,1)="C",+VLOOKUP(D240,'BASE DE DATOS LEGALES'!C:E,3,FALSE),IF(MID(D240,1,1)="G",VLOOKUP(D240,'BASE DE DATOS LEGALES GASECO'!C:D,2,FALSE),IF(MID(D240,1,4)="ARRG",+VLOOKUP(D240,'BASE DE DATOS LEGALES ARRG'!C:F,2,FALSE)," ")))</f>
        <v>ROLLING CAR CARPIO S.A. DE C.V.</v>
      </c>
      <c r="F240" s="12" t="s">
        <v>56</v>
      </c>
      <c r="G240" s="7"/>
      <c r="I240" s="4" t="str">
        <f>+CONCATENATE(F240,"-",G240," ",H240)</f>
        <v xml:space="preserve">CS- </v>
      </c>
      <c r="J240" s="11">
        <v>300000</v>
      </c>
      <c r="P240" s="6" t="s">
        <v>210</v>
      </c>
      <c r="S240" s="6"/>
      <c r="T240" s="32"/>
    </row>
    <row r="241" spans="1:22" ht="15" customHeight="1" x14ac:dyDescent="0.25">
      <c r="A241" s="48">
        <v>43005</v>
      </c>
      <c r="B241" s="4">
        <v>240</v>
      </c>
      <c r="C241" s="74" t="str">
        <f t="shared" si="17"/>
        <v>92017</v>
      </c>
      <c r="D241" s="44" t="s">
        <v>1023</v>
      </c>
      <c r="E241" s="43" t="str">
        <f>IF(MID(D241,1,1)="C",+VLOOKUP(D241,'BASE DE DATOS LEGALES'!C:E,3,FALSE),IF(MID(D241,1,1)="G",VLOOKUP(D241,'BASE DE DATOS LEGALES GASECO'!C:D,2,FALSE),IF(MID(D241,1,4)="ARRG",+VLOOKUP(D241,'BASE DE DATOS LEGALES ARRG'!C:F,2,FALSE)," ")))</f>
        <v>JOSÉ FRANCISCO MONTAÑO DURÁN</v>
      </c>
      <c r="F241" s="12" t="s">
        <v>1279</v>
      </c>
      <c r="G241" s="7" t="str">
        <f>MID(D241,3,3)</f>
        <v>073</v>
      </c>
      <c r="J241" s="11">
        <f>Q241</f>
        <v>12377.61</v>
      </c>
      <c r="Q241" s="8">
        <v>12377.61</v>
      </c>
      <c r="S241" s="6"/>
    </row>
    <row r="242" spans="1:22" ht="15" customHeight="1" x14ac:dyDescent="0.25">
      <c r="A242" s="48">
        <v>43006</v>
      </c>
      <c r="B242" s="74">
        <v>241</v>
      </c>
      <c r="C242" s="74" t="str">
        <f t="shared" si="17"/>
        <v>92017</v>
      </c>
      <c r="D242" s="44" t="s">
        <v>652</v>
      </c>
      <c r="E242" s="43" t="str">
        <f>IF(MID(D242,1,1)="C",+VLOOKUP(D242,'BASE DE DATOS LEGALES'!C:E,3,FALSE),IF(MID(D242,1,1)="G",VLOOKUP(D242,'BASE DE DATOS LEGALES GASECO'!C:D,2,FALSE),IF(MID(D242,1,4)="ARRG",+VLOOKUP(D242,'BASE DE DATOS LEGALES ARRG'!C:F,2,FALSE)," ")))</f>
        <v>GUSTAVO OROZCO GUZMAN</v>
      </c>
      <c r="F242" s="12" t="s">
        <v>56</v>
      </c>
      <c r="G242" s="44">
        <v>82</v>
      </c>
      <c r="I242" s="4" t="str">
        <f>+CONCATENATE(F242,"-",G242," ",H242)</f>
        <v xml:space="preserve">CS-82 </v>
      </c>
      <c r="J242" s="11">
        <v>45000</v>
      </c>
      <c r="U242" s="67"/>
      <c r="V242" s="67"/>
    </row>
    <row r="243" spans="1:22" ht="15" customHeight="1" x14ac:dyDescent="0.25">
      <c r="A243" s="48">
        <v>43006</v>
      </c>
      <c r="B243" s="4">
        <v>242</v>
      </c>
      <c r="C243" s="74" t="str">
        <f t="shared" si="17"/>
        <v>92017</v>
      </c>
      <c r="D243" s="44" t="s">
        <v>719</v>
      </c>
      <c r="E243" s="43" t="str">
        <f>IF(MID(D243,1,1)="C",+VLOOKUP(D243,'BASE DE DATOS LEGALES'!C:E,3,FALSE),IF(MID(D243,1,1)="G",VLOOKUP(D243,'BASE DE DATOS LEGALES GASECO'!C:D,2,FALSE),IF(MID(D243,1,4)="ARRG",+VLOOKUP(D243,'BASE DE DATOS LEGALES ARRG'!C:F,2,FALSE)," ")))</f>
        <v>LA TAM</v>
      </c>
      <c r="F243" s="7" t="s">
        <v>1285</v>
      </c>
      <c r="I243" s="4" t="str">
        <f>+CONCATENATE(F243,"-",G243," ",H243)</f>
        <v xml:space="preserve">ARR-G- </v>
      </c>
      <c r="J243" s="8">
        <f>+N243+Q243+R243+S243-O243</f>
        <v>213305.61</v>
      </c>
      <c r="N243" s="92">
        <v>200928</v>
      </c>
      <c r="P243" s="6" t="s">
        <v>210</v>
      </c>
      <c r="Q243" s="11">
        <v>12377.61</v>
      </c>
    </row>
    <row r="244" spans="1:22" ht="15" customHeight="1" x14ac:dyDescent="0.25">
      <c r="A244" s="63">
        <v>43007</v>
      </c>
      <c r="B244" s="4">
        <v>243</v>
      </c>
      <c r="C244" s="74" t="str">
        <f t="shared" si="17"/>
        <v>92017</v>
      </c>
      <c r="D244" s="64" t="s">
        <v>733</v>
      </c>
      <c r="E244" s="43" t="str">
        <f>IF(MID(D244,1,1)="C",+VLOOKUP(D244,'BASE DE DATOS LEGALES'!C:E,3,FALSE),IF(MID(D244,1,1)="G",VLOOKUP(D244,'BASE DE DATOS LEGALES GASECO'!C:D,2,FALSE),IF(MID(D244,1,4)="ARRG",+VLOOKUP(D244,'BASE DE DATOS LEGALES ARRG'!C:F,2,FALSE)," ")))</f>
        <v>OSCAR DANIEL CAMARGO PEREZ</v>
      </c>
      <c r="F244" s="65" t="s">
        <v>640</v>
      </c>
      <c r="G244" s="64"/>
      <c r="H244" s="64"/>
      <c r="I244" s="54" t="str">
        <f>+CONCATENATE(F244,"-",G244," ",H244)</f>
        <v xml:space="preserve">ARR-U- </v>
      </c>
      <c r="J244" s="66">
        <f>N244-O244</f>
        <v>200928</v>
      </c>
      <c r="K244" s="67"/>
      <c r="L244" s="67"/>
      <c r="M244" s="67"/>
      <c r="N244" s="93">
        <v>200928</v>
      </c>
      <c r="O244" s="68">
        <v>0</v>
      </c>
      <c r="P244" s="67" t="s">
        <v>210</v>
      </c>
      <c r="Q244" s="68"/>
      <c r="R244" s="68"/>
      <c r="S244" s="68"/>
      <c r="T244" s="64"/>
    </row>
    <row r="245" spans="1:22" ht="15" customHeight="1" x14ac:dyDescent="0.25">
      <c r="A245" s="48">
        <v>43007</v>
      </c>
      <c r="B245" s="74">
        <v>244</v>
      </c>
      <c r="C245" s="74" t="str">
        <f t="shared" si="17"/>
        <v>92017</v>
      </c>
      <c r="D245" s="44" t="s">
        <v>682</v>
      </c>
      <c r="E245" s="43" t="str">
        <f>IF(MID(D245,1,1)="C",+VLOOKUP(D245,'BASE DE DATOS LEGALES'!C:E,3,FALSE),IF(MID(D245,1,1)="G",VLOOKUP(D245,'BASE DE DATOS LEGALES GASECO'!C:D,2,FALSE),IF(MID(D245,1,4)="ARRG",+VLOOKUP(D245,'BASE DE DATOS LEGALES ARRG'!C:F,2,FALSE)," ")))</f>
        <v>PIADENA S.A. DE C.V.</v>
      </c>
      <c r="F245" s="12" t="s">
        <v>82</v>
      </c>
      <c r="I245" s="4" t="str">
        <f>+CONCATENATE(F245,"-",G245," ",H245)</f>
        <v xml:space="preserve">FAC- </v>
      </c>
      <c r="J245" s="11">
        <v>200522.08</v>
      </c>
    </row>
    <row r="246" spans="1:22" ht="15" customHeight="1" x14ac:dyDescent="0.25">
      <c r="A246" s="48">
        <v>43007</v>
      </c>
      <c r="B246" s="4">
        <v>245</v>
      </c>
      <c r="C246" s="74" t="str">
        <f t="shared" si="17"/>
        <v>92017</v>
      </c>
      <c r="D246" s="44" t="s">
        <v>1027</v>
      </c>
      <c r="E246" s="43" t="str">
        <f>IF(MID(D246,1,1)="C",+VLOOKUP(D246,'BASE DE DATOS LEGALES'!C:E,3,FALSE),IF(MID(D246,1,1)="G",VLOOKUP(D246,'BASE DE DATOS LEGALES GASECO'!C:D,2,FALSE),IF(MID(D246,1,4)="ARRG",+VLOOKUP(D246,'BASE DE DATOS LEGALES ARRG'!C:F,2,FALSE)," ")))</f>
        <v>MIGUEL ÁNGEL OLVERA LÓPEZ</v>
      </c>
      <c r="F246" s="12" t="s">
        <v>1279</v>
      </c>
      <c r="G246" s="7" t="str">
        <f t="shared" ref="G246:G248" si="20">MID(D246,3,3)</f>
        <v>077</v>
      </c>
      <c r="J246" s="11">
        <f>Q246</f>
        <v>12377.61</v>
      </c>
      <c r="Q246" s="8">
        <v>12377.61</v>
      </c>
      <c r="S246" s="6"/>
    </row>
    <row r="247" spans="1:22" ht="15" customHeight="1" x14ac:dyDescent="0.25">
      <c r="A247" s="48">
        <v>43007</v>
      </c>
      <c r="B247" s="4">
        <v>246</v>
      </c>
      <c r="C247" s="74" t="str">
        <f t="shared" si="17"/>
        <v>92017</v>
      </c>
      <c r="D247" s="44" t="s">
        <v>1036</v>
      </c>
      <c r="E247" s="43" t="str">
        <f>IF(MID(D247,1,1)="C",+VLOOKUP(D247,'BASE DE DATOS LEGALES'!C:E,3,FALSE),IF(MID(D247,1,1)="G",VLOOKUP(D247,'BASE DE DATOS LEGALES GASECO'!C:D,2,FALSE),IF(MID(D247,1,4)="ARRG",+VLOOKUP(D247,'BASE DE DATOS LEGALES ARRG'!C:F,2,FALSE)," ")))</f>
        <v>JAVIER AGUILERA LEMUS</v>
      </c>
      <c r="F247" s="12" t="s">
        <v>1279</v>
      </c>
      <c r="G247" s="7" t="str">
        <f t="shared" si="20"/>
        <v>086</v>
      </c>
      <c r="J247" s="11">
        <f>Q247</f>
        <v>12377.61</v>
      </c>
      <c r="Q247" s="8">
        <v>12377.61</v>
      </c>
      <c r="S247" s="6"/>
    </row>
    <row r="248" spans="1:22" ht="15" customHeight="1" x14ac:dyDescent="0.25">
      <c r="A248" s="48">
        <v>43007</v>
      </c>
      <c r="B248" s="74">
        <v>247</v>
      </c>
      <c r="C248" s="74" t="str">
        <f t="shared" si="17"/>
        <v>92017</v>
      </c>
      <c r="D248" s="44" t="s">
        <v>1037</v>
      </c>
      <c r="E248" s="43" t="str">
        <f>IF(MID(D248,1,1)="C",+VLOOKUP(D248,'BASE DE DATOS LEGALES'!C:E,3,FALSE),IF(MID(D248,1,1)="G",VLOOKUP(D248,'BASE DE DATOS LEGALES GASECO'!C:D,2,FALSE),IF(MID(D248,1,4)="ARRG",+VLOOKUP(D248,'BASE DE DATOS LEGALES ARRG'!C:F,2,FALSE)," ")))</f>
        <v>JORGE FRANCISCO GONZÁLEZ CARMONA</v>
      </c>
      <c r="F248" s="12" t="s">
        <v>1279</v>
      </c>
      <c r="G248" s="7" t="str">
        <f t="shared" si="20"/>
        <v>087</v>
      </c>
      <c r="J248" s="11">
        <f>Q248</f>
        <v>12377.61</v>
      </c>
      <c r="Q248" s="8">
        <v>12377.61</v>
      </c>
      <c r="S248" s="6"/>
    </row>
    <row r="249" spans="1:22" ht="15" customHeight="1" x14ac:dyDescent="0.25">
      <c r="A249" s="48">
        <v>43010</v>
      </c>
      <c r="B249" s="4">
        <v>248</v>
      </c>
      <c r="C249" s="74" t="str">
        <f t="shared" si="17"/>
        <v>102017</v>
      </c>
      <c r="D249" s="44" t="s">
        <v>709</v>
      </c>
      <c r="E249" s="43" t="str">
        <f>IF(MID(D249,1,1)="C",+VLOOKUP(D249,'BASE DE DATOS LEGALES'!C:E,3,FALSE),IF(MID(D249,1,1)="G",VLOOKUP(D249,'BASE DE DATOS LEGALES GASECO'!C:D,2,FALSE),IF(MID(D249,1,4)="ARRG",+VLOOKUP(D249,'BASE DE DATOS LEGALES ARRG'!C:F,2,FALSE)," ")))</f>
        <v>LOURDES &amp;Aacute;LVARO BOBADILLA</v>
      </c>
      <c r="F249" s="12" t="s">
        <v>56</v>
      </c>
      <c r="G249" s="7">
        <v>81</v>
      </c>
      <c r="I249" s="4" t="str">
        <f>+CONCATENATE(F249,"-",G249," ",H249)</f>
        <v xml:space="preserve">CS-81 </v>
      </c>
      <c r="J249" s="95">
        <v>40000</v>
      </c>
      <c r="S249" s="6"/>
      <c r="T249" s="32"/>
    </row>
    <row r="250" spans="1:22" ht="15" customHeight="1" x14ac:dyDescent="0.25">
      <c r="A250" s="48">
        <v>43010</v>
      </c>
      <c r="B250" s="4">
        <v>249</v>
      </c>
      <c r="C250" s="74" t="str">
        <f t="shared" si="17"/>
        <v>102017</v>
      </c>
      <c r="D250" s="44" t="s">
        <v>676</v>
      </c>
      <c r="E250" s="43" t="str">
        <f>IF(MID(D250,1,1)="C",+VLOOKUP(D250,'BASE DE DATOS LEGALES'!C:E,3,FALSE),IF(MID(D250,1,1)="G",VLOOKUP(D250,'BASE DE DATOS LEGALES GASECO'!C:D,2,FALSE),IF(MID(D250,1,4)="ARRG",+VLOOKUP(D250,'BASE DE DATOS LEGALES ARRG'!C:F,2,FALSE)," ")))</f>
        <v>QUARSO ESTUDIO MULTIMEDIA S.A. DE C.V.</v>
      </c>
      <c r="F250" s="12" t="s">
        <v>82</v>
      </c>
      <c r="G250" s="7"/>
      <c r="I250" s="4" t="str">
        <f>+CONCATENATE(F250,"-",G250," ",H250)</f>
        <v xml:space="preserve">FAC- </v>
      </c>
      <c r="J250" s="11">
        <v>13923.31</v>
      </c>
      <c r="S250" s="6"/>
      <c r="T250" s="32"/>
    </row>
    <row r="251" spans="1:22" ht="15" customHeight="1" x14ac:dyDescent="0.25">
      <c r="A251" s="48">
        <v>43010</v>
      </c>
      <c r="B251" s="74">
        <v>250</v>
      </c>
      <c r="C251" s="74" t="str">
        <f t="shared" si="17"/>
        <v>102017</v>
      </c>
      <c r="D251" s="44" t="s">
        <v>676</v>
      </c>
      <c r="E251" s="43" t="str">
        <f>IF(MID(D251,1,1)="C",+VLOOKUP(D251,'BASE DE DATOS LEGALES'!C:E,3,FALSE),IF(MID(D251,1,1)="G",VLOOKUP(D251,'BASE DE DATOS LEGALES GASECO'!C:D,2,FALSE),IF(MID(D251,1,4)="ARRG",+VLOOKUP(D251,'BASE DE DATOS LEGALES ARRG'!C:F,2,FALSE)," ")))</f>
        <v>QUARSO ESTUDIO MULTIMEDIA S.A. DE C.V.</v>
      </c>
      <c r="F251" s="12" t="s">
        <v>82</v>
      </c>
      <c r="G251" s="7"/>
      <c r="I251" s="4" t="str">
        <f>+CONCATENATE(F251,"-",G251," ",H251)</f>
        <v xml:space="preserve">FAC- </v>
      </c>
      <c r="J251" s="11">
        <v>47154.12</v>
      </c>
      <c r="S251" s="6"/>
      <c r="T251" s="32"/>
    </row>
    <row r="252" spans="1:22" ht="15" customHeight="1" x14ac:dyDescent="0.25">
      <c r="A252" s="48">
        <v>43010</v>
      </c>
      <c r="B252" s="4">
        <v>251</v>
      </c>
      <c r="C252" s="74" t="str">
        <f t="shared" si="17"/>
        <v>102017</v>
      </c>
      <c r="D252" s="44" t="s">
        <v>676</v>
      </c>
      <c r="E252" s="43" t="str">
        <f>IF(MID(D252,1,1)="C",+VLOOKUP(D252,'BASE DE DATOS LEGALES'!C:E,3,FALSE),IF(MID(D252,1,1)="G",VLOOKUP(D252,'BASE DE DATOS LEGALES GASECO'!C:D,2,FALSE),IF(MID(D252,1,4)="ARRG",+VLOOKUP(D252,'BASE DE DATOS LEGALES ARRG'!C:F,2,FALSE)," ")))</f>
        <v>QUARSO ESTUDIO MULTIMEDIA S.A. DE C.V.</v>
      </c>
      <c r="F252" s="12" t="s">
        <v>82</v>
      </c>
      <c r="G252" s="7"/>
      <c r="I252" s="4" t="str">
        <f>+CONCATENATE(F252,"-",G252," ",H252)</f>
        <v xml:space="preserve">FAC- </v>
      </c>
      <c r="J252" s="11">
        <v>250000</v>
      </c>
      <c r="S252" s="6"/>
      <c r="T252" s="32"/>
    </row>
    <row r="253" spans="1:22" ht="15" customHeight="1" x14ac:dyDescent="0.25">
      <c r="A253" s="48">
        <v>43010</v>
      </c>
      <c r="B253" s="4">
        <v>252</v>
      </c>
      <c r="C253" s="74" t="str">
        <f t="shared" si="17"/>
        <v>102017</v>
      </c>
      <c r="D253" s="44" t="s">
        <v>735</v>
      </c>
      <c r="E253" s="43" t="str">
        <f>IF(MID(D253,1,1)="C",+VLOOKUP(D253,'BASE DE DATOS LEGALES'!C:E,3,FALSE),IF(MID(D253,1,1)="G",VLOOKUP(D253,'BASE DE DATOS LEGALES GASECO'!C:D,2,FALSE),IF(MID(D253,1,4)="ARRG",+VLOOKUP(D253,'BASE DE DATOS LEGALES ARRG'!C:F,2,FALSE)," ")))</f>
        <v>CORPORATIVO IDEOS S DE RL DE CV</v>
      </c>
      <c r="F253" s="12" t="s">
        <v>1155</v>
      </c>
      <c r="G253" s="7"/>
      <c r="I253" s="4" t="str">
        <f>+CONCATENATE(F253,"-",G253," ",H253)</f>
        <v xml:space="preserve">AMZN- </v>
      </c>
      <c r="J253" s="11">
        <v>49900</v>
      </c>
      <c r="S253" s="6"/>
      <c r="T253" s="32"/>
    </row>
    <row r="254" spans="1:22" ht="15" customHeight="1" x14ac:dyDescent="0.25">
      <c r="A254" s="48">
        <v>43010</v>
      </c>
      <c r="B254" s="74">
        <v>253</v>
      </c>
      <c r="C254" s="74" t="str">
        <f t="shared" si="17"/>
        <v>102017</v>
      </c>
      <c r="D254" s="44" t="s">
        <v>731</v>
      </c>
      <c r="E254" s="43" t="str">
        <f>IF(MID(D254,1,1)="C",+VLOOKUP(D254,'BASE DE DATOS LEGALES'!C:E,3,FALSE),IF(MID(D254,1,1)="G",VLOOKUP(D254,'BASE DE DATOS LEGALES GASECO'!C:D,2,FALSE),IF(MID(D254,1,4)="ARRG",+VLOOKUP(D254,'BASE DE DATOS LEGALES ARRG'!C:F,2,FALSE)," ")))</f>
        <v>HILDA CEBALLOS MONTES</v>
      </c>
      <c r="F254" s="12" t="s">
        <v>1155</v>
      </c>
      <c r="J254" s="11">
        <v>50000</v>
      </c>
    </row>
    <row r="255" spans="1:22" ht="15" customHeight="1" x14ac:dyDescent="0.25">
      <c r="A255" s="48">
        <v>43010</v>
      </c>
      <c r="B255" s="4">
        <v>254</v>
      </c>
      <c r="C255" s="74" t="str">
        <f t="shared" si="17"/>
        <v>102017</v>
      </c>
      <c r="D255" s="44" t="s">
        <v>1039</v>
      </c>
      <c r="E255" s="43" t="str">
        <f>IF(MID(D255,1,1)="C",+VLOOKUP(D255,'BASE DE DATOS LEGALES'!C:E,3,FALSE),IF(MID(D255,1,1)="G",VLOOKUP(D255,'BASE DE DATOS LEGALES GASECO'!C:D,2,FALSE),IF(MID(D255,1,4)="ARRG",+VLOOKUP(D255,'BASE DE DATOS LEGALES ARRG'!C:F,2,FALSE)," ")))</f>
        <v>ENRIQUE ARCADIO HERNÁNDEZ CHÁVEZ</v>
      </c>
      <c r="F255" s="12" t="s">
        <v>1279</v>
      </c>
      <c r="G255" s="7" t="str">
        <f t="shared" ref="G255:G256" si="21">MID(D255,3,3)</f>
        <v>089</v>
      </c>
      <c r="J255" s="11">
        <f>Q255</f>
        <v>20777.61</v>
      </c>
      <c r="Q255" s="8">
        <v>20777.61</v>
      </c>
    </row>
    <row r="256" spans="1:22" ht="15" customHeight="1" x14ac:dyDescent="0.25">
      <c r="A256" s="48">
        <v>43010</v>
      </c>
      <c r="B256" s="4">
        <v>255</v>
      </c>
      <c r="C256" s="74" t="str">
        <f t="shared" si="17"/>
        <v>102017</v>
      </c>
      <c r="D256" s="44" t="s">
        <v>1046</v>
      </c>
      <c r="E256" s="43" t="str">
        <f>IF(MID(D256,1,1)="C",+VLOOKUP(D256,'BASE DE DATOS LEGALES'!C:E,3,FALSE),IF(MID(D256,1,1)="G",VLOOKUP(D256,'BASE DE DATOS LEGALES GASECO'!C:D,2,FALSE),IF(MID(D256,1,4)="ARRG",+VLOOKUP(D256,'BASE DE DATOS LEGALES ARRG'!C:F,2,FALSE)," ")))</f>
        <v>JOSÉ GARCÍA CORTÉS</v>
      </c>
      <c r="F256" s="12" t="s">
        <v>1279</v>
      </c>
      <c r="G256" s="7" t="str">
        <f t="shared" si="21"/>
        <v>096</v>
      </c>
      <c r="J256" s="11">
        <f>Q256</f>
        <v>20777.61</v>
      </c>
      <c r="Q256" s="8">
        <v>20777.61</v>
      </c>
    </row>
    <row r="257" spans="1:20" ht="15" customHeight="1" x14ac:dyDescent="0.25">
      <c r="A257" s="48">
        <v>43010</v>
      </c>
      <c r="B257" s="74">
        <v>256</v>
      </c>
      <c r="C257" s="74" t="str">
        <f t="shared" si="17"/>
        <v>102017</v>
      </c>
      <c r="D257" s="44" t="s">
        <v>720</v>
      </c>
      <c r="E257" s="43" t="str">
        <f>IF(MID(D257,1,1)="C",+VLOOKUP(D257,'BASE DE DATOS LEGALES'!C:E,3,FALSE),IF(MID(D257,1,1)="G",VLOOKUP(D257,'BASE DE DATOS LEGALES GASECO'!C:D,2,FALSE),IF(MID(D257,1,4)="ARRG",+VLOOKUP(D257,'BASE DE DATOS LEGALES ARRG'!C:F,2,FALSE)," ")))</f>
        <v>GILBERTO DEL R&amp;Iacute;O PIECARCHIC</v>
      </c>
      <c r="F257" s="12" t="s">
        <v>83</v>
      </c>
      <c r="J257" s="11">
        <f>N257-O257</f>
        <v>129594</v>
      </c>
      <c r="N257" s="8">
        <v>187920</v>
      </c>
      <c r="O257" s="8">
        <v>58326</v>
      </c>
      <c r="P257" s="6" t="s">
        <v>210</v>
      </c>
      <c r="S257" s="6"/>
    </row>
    <row r="258" spans="1:20" ht="15" customHeight="1" x14ac:dyDescent="0.25">
      <c r="A258" s="48">
        <v>43011</v>
      </c>
      <c r="B258" s="4">
        <v>257</v>
      </c>
      <c r="C258" s="74" t="str">
        <f t="shared" ref="C258:C321" si="22">+MONTH(A258)&amp;YEAR(A258)</f>
        <v>102017</v>
      </c>
      <c r="D258" s="44" t="s">
        <v>687</v>
      </c>
      <c r="E258" s="43" t="str">
        <f>IF(MID(D258,1,1)="C",+VLOOKUP(D258,'BASE DE DATOS LEGALES'!C:E,3,FALSE),IF(MID(D258,1,1)="G",VLOOKUP(D258,'BASE DE DATOS LEGALES GASECO'!C:D,2,FALSE),IF(MID(D258,1,4)="ARRG",+VLOOKUP(D258,'BASE DE DATOS LEGALES ARRG'!C:F,2,FALSE)," ")))</f>
        <v>RANDALL COVER Y ASOCIADOS S.A. DE C.V.</v>
      </c>
      <c r="F258" s="12" t="s">
        <v>56</v>
      </c>
      <c r="G258" s="7"/>
      <c r="I258" s="4" t="str">
        <f>+CONCATENATE(F258,"-",G258," ",H258)</f>
        <v xml:space="preserve">CS- </v>
      </c>
      <c r="J258" s="11">
        <v>300000</v>
      </c>
      <c r="S258" s="6"/>
      <c r="T258" s="32"/>
    </row>
    <row r="259" spans="1:20" ht="15" customHeight="1" x14ac:dyDescent="0.25">
      <c r="A259" s="48">
        <v>43011</v>
      </c>
      <c r="B259" s="4">
        <v>258</v>
      </c>
      <c r="C259" s="74" t="str">
        <f t="shared" si="22"/>
        <v>102017</v>
      </c>
      <c r="D259" s="44" t="s">
        <v>736</v>
      </c>
      <c r="E259" s="43" t="str">
        <f>IF(MID(D259,1,1)="C",+VLOOKUP(D259,'BASE DE DATOS LEGALES'!C:E,3,FALSE),IF(MID(D259,1,1)="G",VLOOKUP(D259,'BASE DE DATOS LEGALES GASECO'!C:D,2,FALSE),IF(MID(D259,1,4)="ARRG",+VLOOKUP(D259,'BASE DE DATOS LEGALES ARRG'!C:F,2,FALSE)," ")))</f>
        <v>GRUPO CELMI (DANIEL ARTURO VIZCAINO)</v>
      </c>
      <c r="F259" s="12" t="s">
        <v>1155</v>
      </c>
      <c r="J259" s="11">
        <v>900000</v>
      </c>
    </row>
    <row r="260" spans="1:20" ht="15" customHeight="1" x14ac:dyDescent="0.25">
      <c r="A260" s="48">
        <v>43013</v>
      </c>
      <c r="B260" s="74">
        <v>259</v>
      </c>
      <c r="C260" s="74" t="str">
        <f t="shared" si="22"/>
        <v>102017</v>
      </c>
      <c r="D260" s="44" t="s">
        <v>736</v>
      </c>
      <c r="E260" s="43" t="str">
        <f>IF(MID(D260,1,1)="C",+VLOOKUP(D260,'BASE DE DATOS LEGALES'!C:E,3,FALSE),IF(MID(D260,1,1)="G",VLOOKUP(D260,'BASE DE DATOS LEGALES GASECO'!C:D,2,FALSE),IF(MID(D260,1,4)="ARRG",+VLOOKUP(D260,'BASE DE DATOS LEGALES ARRG'!C:F,2,FALSE)," ")))</f>
        <v>GRUPO CELMI (DANIEL ARTURO VIZCAINO)</v>
      </c>
      <c r="F260" s="12" t="s">
        <v>1155</v>
      </c>
      <c r="J260" s="11">
        <v>210000</v>
      </c>
    </row>
    <row r="261" spans="1:20" ht="15" customHeight="1" x14ac:dyDescent="0.25">
      <c r="A261" s="48">
        <v>43014</v>
      </c>
      <c r="B261" s="4">
        <v>260</v>
      </c>
      <c r="C261" s="74" t="str">
        <f t="shared" si="22"/>
        <v>102017</v>
      </c>
      <c r="D261" s="44" t="s">
        <v>726</v>
      </c>
      <c r="E261" s="43" t="str">
        <f>IF(MID(D261,1,1)="C",+VLOOKUP(D261,'BASE DE DATOS LEGALES'!C:E,3,FALSE),IF(MID(D261,1,1)="G",VLOOKUP(D261,'BASE DE DATOS LEGALES GASECO'!C:D,2,FALSE),IF(MID(D261,1,4)="ARRG",+VLOOKUP(D261,'BASE DE DATOS LEGALES ARRG'!C:F,2,FALSE)," ")))</f>
        <v>MG ACABADOS</v>
      </c>
      <c r="F261" s="12" t="s">
        <v>82</v>
      </c>
      <c r="G261" s="7"/>
      <c r="I261" s="4" t="str">
        <f>+CONCATENATE(F261,"-",G261," ",H261)</f>
        <v xml:space="preserve">FAC- </v>
      </c>
      <c r="J261" s="11">
        <v>300000</v>
      </c>
      <c r="S261" s="6"/>
      <c r="T261" s="32"/>
    </row>
    <row r="262" spans="1:20" ht="15" customHeight="1" x14ac:dyDescent="0.25">
      <c r="A262" s="48">
        <v>43014</v>
      </c>
      <c r="B262" s="4">
        <v>261</v>
      </c>
      <c r="C262" s="74" t="str">
        <f t="shared" si="22"/>
        <v>102017</v>
      </c>
      <c r="D262" s="44" t="s">
        <v>1020</v>
      </c>
      <c r="E262" s="43" t="str">
        <f>IF(MID(D262,1,1)="C",+VLOOKUP(D262,'BASE DE DATOS LEGALES'!C:E,3,FALSE),IF(MID(D262,1,1)="G",VLOOKUP(D262,'BASE DE DATOS LEGALES GASECO'!C:D,2,FALSE),IF(MID(D262,1,4)="ARRG",+VLOOKUP(D262,'BASE DE DATOS LEGALES ARRG'!C:F,2,FALSE)," ")))</f>
        <v>JOSÉ LUIS PINTOR</v>
      </c>
      <c r="F262" s="12" t="s">
        <v>1279</v>
      </c>
      <c r="G262" s="7" t="str">
        <f t="shared" ref="G262:G263" si="23">MID(D262,3,3)</f>
        <v>070</v>
      </c>
      <c r="J262" s="11">
        <f>Q262</f>
        <v>12377.61</v>
      </c>
      <c r="Q262" s="8">
        <v>12377.61</v>
      </c>
      <c r="S262" s="6"/>
    </row>
    <row r="263" spans="1:20" ht="15" customHeight="1" x14ac:dyDescent="0.25">
      <c r="A263" s="48">
        <v>43014</v>
      </c>
      <c r="B263" s="74">
        <v>262</v>
      </c>
      <c r="C263" s="74" t="str">
        <f t="shared" si="22"/>
        <v>102017</v>
      </c>
      <c r="D263" s="44" t="s">
        <v>1041</v>
      </c>
      <c r="E263" s="43" t="str">
        <f>IF(MID(D263,1,1)="C",+VLOOKUP(D263,'BASE DE DATOS LEGALES'!C:E,3,FALSE),IF(MID(D263,1,1)="G",VLOOKUP(D263,'BASE DE DATOS LEGALES GASECO'!C:D,2,FALSE),IF(MID(D263,1,4)="ARRG",+VLOOKUP(D263,'BASE DE DATOS LEGALES ARRG'!C:F,2,FALSE)," ")))</f>
        <v>FIDEL CRISTHIAN ARREGUÍN PÉREZ</v>
      </c>
      <c r="F263" s="12" t="s">
        <v>1279</v>
      </c>
      <c r="G263" s="7" t="str">
        <f t="shared" si="23"/>
        <v>091</v>
      </c>
      <c r="J263" s="11">
        <f>Q263</f>
        <v>12377.61</v>
      </c>
      <c r="Q263" s="8">
        <v>12377.61</v>
      </c>
      <c r="S263" s="6"/>
    </row>
    <row r="264" spans="1:20" ht="15" customHeight="1" x14ac:dyDescent="0.25">
      <c r="A264" s="48">
        <v>43017</v>
      </c>
      <c r="B264" s="4">
        <v>263</v>
      </c>
      <c r="C264" s="74" t="str">
        <f t="shared" si="22"/>
        <v>102017</v>
      </c>
      <c r="D264" s="44" t="s">
        <v>732</v>
      </c>
      <c r="E264" s="43" t="str">
        <f>IF(MID(D264,1,1)="C",+VLOOKUP(D264,'BASE DE DATOS LEGALES'!C:E,3,FALSE),IF(MID(D264,1,1)="G",VLOOKUP(D264,'BASE DE DATOS LEGALES GASECO'!C:D,2,FALSE),IF(MID(D264,1,4)="ARRG",+VLOOKUP(D264,'BASE DE DATOS LEGALES ARRG'!C:F,2,FALSE)," ")))</f>
        <v>CARLOS JAVIER GUTIERREZ MONTEMAYOR</v>
      </c>
      <c r="F264" s="12" t="s">
        <v>1155</v>
      </c>
      <c r="G264" s="7">
        <v>2</v>
      </c>
      <c r="I264" s="4" t="str">
        <f>+CONCATENATE(F264,"-",G264," ",H264)</f>
        <v xml:space="preserve">AMZN-2 </v>
      </c>
      <c r="J264" s="11">
        <v>120706.07</v>
      </c>
    </row>
    <row r="265" spans="1:20" ht="15" customHeight="1" x14ac:dyDescent="0.25">
      <c r="A265" s="48">
        <v>43019</v>
      </c>
      <c r="B265" s="4">
        <v>264</v>
      </c>
      <c r="C265" s="74" t="str">
        <f t="shared" si="22"/>
        <v>102017</v>
      </c>
      <c r="D265" s="44" t="s">
        <v>706</v>
      </c>
      <c r="E265" s="43" t="str">
        <f>IF(MID(D265,1,1)="C",+VLOOKUP(D265,'BASE DE DATOS LEGALES'!C:E,3,FALSE),IF(MID(D265,1,1)="G",VLOOKUP(D265,'BASE DE DATOS LEGALES GASECO'!C:D,2,FALSE),IF(MID(D265,1,4)="ARRG",+VLOOKUP(D265,'BASE DE DATOS LEGALES ARRG'!C:F,2,FALSE)," ")))</f>
        <v>SANDRA LUZ MENDEZ MARTINEZ</v>
      </c>
      <c r="F265" s="12" t="s">
        <v>56</v>
      </c>
      <c r="G265" s="7">
        <v>83</v>
      </c>
      <c r="I265" s="4" t="str">
        <f>+CONCATENATE(F265,"-",G265," ",H265)</f>
        <v xml:space="preserve">CS-83 </v>
      </c>
      <c r="J265" s="11">
        <v>100000</v>
      </c>
      <c r="S265" s="6"/>
      <c r="T265" s="32"/>
    </row>
    <row r="266" spans="1:20" ht="15" customHeight="1" x14ac:dyDescent="0.25">
      <c r="A266" s="48">
        <v>43019</v>
      </c>
      <c r="B266" s="74">
        <v>265</v>
      </c>
      <c r="C266" s="74" t="str">
        <f t="shared" si="22"/>
        <v>102017</v>
      </c>
      <c r="D266" s="44" t="s">
        <v>1045</v>
      </c>
      <c r="E266" s="43" t="str">
        <f>IF(MID(D266,1,1)="C",+VLOOKUP(D266,'BASE DE DATOS LEGALES'!C:E,3,FALSE),IF(MID(D266,1,1)="G",VLOOKUP(D266,'BASE DE DATOS LEGALES GASECO'!C:D,2,FALSE),IF(MID(D266,1,4)="ARRG",+VLOOKUP(D266,'BASE DE DATOS LEGALES ARRG'!C:F,2,FALSE)," ")))</f>
        <v>JOSÉ ANTONIO DÍAZ CONTRERAS</v>
      </c>
      <c r="F266" s="12" t="s">
        <v>1279</v>
      </c>
      <c r="G266" s="7" t="str">
        <f>MID(D266,3,3)</f>
        <v>095</v>
      </c>
      <c r="J266" s="11">
        <f>Q266</f>
        <v>12377.61</v>
      </c>
      <c r="Q266" s="8">
        <v>12377.61</v>
      </c>
      <c r="S266" s="6"/>
    </row>
    <row r="267" spans="1:20" ht="15" customHeight="1" x14ac:dyDescent="0.25">
      <c r="A267" s="48">
        <v>43019</v>
      </c>
      <c r="B267" s="4">
        <v>266</v>
      </c>
      <c r="C267" s="74" t="str">
        <f t="shared" si="22"/>
        <v>102017</v>
      </c>
      <c r="D267" s="44" t="s">
        <v>719</v>
      </c>
      <c r="E267" s="43" t="str">
        <f>IF(MID(D267,1,1)="C",+VLOOKUP(D267,'BASE DE DATOS LEGALES'!C:E,3,FALSE),IF(MID(D267,1,1)="G",VLOOKUP(D267,'BASE DE DATOS LEGALES GASECO'!C:D,2,FALSE),IF(MID(D267,1,4)="ARRG",+VLOOKUP(D267,'BASE DE DATOS LEGALES ARRG'!C:F,2,FALSE)," ")))</f>
        <v>LA TAM</v>
      </c>
      <c r="F267" s="7" t="s">
        <v>1285</v>
      </c>
      <c r="I267" s="4" t="str">
        <f>+CONCATENATE(F267,"-",G267," ",H267)</f>
        <v xml:space="preserve">ARR-G- </v>
      </c>
      <c r="J267" s="8">
        <f>+N267+Q267+R267+S267-O267</f>
        <v>168317.61</v>
      </c>
      <c r="N267" s="92">
        <v>155940</v>
      </c>
      <c r="P267" s="6" t="s">
        <v>210</v>
      </c>
      <c r="Q267" s="11">
        <v>12377.61</v>
      </c>
    </row>
    <row r="268" spans="1:20" ht="15" customHeight="1" x14ac:dyDescent="0.25">
      <c r="A268" s="48">
        <v>43019</v>
      </c>
      <c r="B268" s="74">
        <v>267</v>
      </c>
      <c r="C268" s="74" t="str">
        <f t="shared" si="22"/>
        <v>102017</v>
      </c>
      <c r="D268" s="44" t="s">
        <v>719</v>
      </c>
      <c r="E268" s="43" t="str">
        <f>IF(MID(D268,1,1)="C",+VLOOKUP(D268,'BASE DE DATOS LEGALES'!C:E,3,FALSE),IF(MID(D268,1,1)="G",VLOOKUP(D268,'BASE DE DATOS LEGALES GASECO'!C:D,2,FALSE),IF(MID(D268,1,4)="ARRG",+VLOOKUP(D268,'BASE DE DATOS LEGALES ARRG'!C:F,2,FALSE)," ")))</f>
        <v>LA TAM</v>
      </c>
      <c r="F268" s="7" t="s">
        <v>1285</v>
      </c>
      <c r="I268" s="4" t="str">
        <f>+CONCATENATE(F268,"-",G268," ",H268)</f>
        <v xml:space="preserve">ARR-G- </v>
      </c>
      <c r="J268" s="8">
        <f>+N268+Q268+R268+S268-O268</f>
        <v>168317.61</v>
      </c>
      <c r="N268" s="92">
        <v>155940</v>
      </c>
      <c r="P268" s="6" t="s">
        <v>210</v>
      </c>
      <c r="Q268" s="11">
        <v>12377.61</v>
      </c>
    </row>
    <row r="269" spans="1:20" ht="15" customHeight="1" x14ac:dyDescent="0.25">
      <c r="A269" s="48">
        <v>43020</v>
      </c>
      <c r="B269" s="4">
        <v>268</v>
      </c>
      <c r="C269" s="74" t="str">
        <f t="shared" si="22"/>
        <v>102017</v>
      </c>
      <c r="D269" s="44" t="s">
        <v>731</v>
      </c>
      <c r="E269" s="43" t="str">
        <f>IF(MID(D269,1,1)="C",+VLOOKUP(D269,'BASE DE DATOS LEGALES'!C:E,3,FALSE),IF(MID(D269,1,1)="G",VLOOKUP(D269,'BASE DE DATOS LEGALES GASECO'!C:D,2,FALSE),IF(MID(D269,1,4)="ARRG",+VLOOKUP(D269,'BASE DE DATOS LEGALES ARRG'!C:F,2,FALSE)," ")))</f>
        <v>HILDA CEBALLOS MONTES</v>
      </c>
      <c r="F269" s="12" t="s">
        <v>1155</v>
      </c>
      <c r="G269" s="7"/>
      <c r="I269" s="4" t="str">
        <f>+CONCATENATE(F269,"-",G269," ",H269)</f>
        <v xml:space="preserve">AMZN- </v>
      </c>
      <c r="J269" s="11">
        <v>100000</v>
      </c>
      <c r="S269" s="6"/>
      <c r="T269" s="32"/>
    </row>
    <row r="270" spans="1:20" ht="15" customHeight="1" x14ac:dyDescent="0.25">
      <c r="A270" s="48">
        <v>43020</v>
      </c>
      <c r="B270" s="74">
        <v>269</v>
      </c>
      <c r="C270" s="74" t="str">
        <f t="shared" si="22"/>
        <v>102017</v>
      </c>
      <c r="D270" s="44" t="s">
        <v>737</v>
      </c>
      <c r="E270" s="43" t="str">
        <f>IF(MID(D270,1,1)="C",+VLOOKUP(D270,'BASE DE DATOS LEGALES'!C:E,3,FALSE),IF(MID(D270,1,1)="G",VLOOKUP(D270,'BASE DE DATOS LEGALES GASECO'!C:D,2,FALSE),IF(MID(D270,1,4)="ARRG",+VLOOKUP(D270,'BASE DE DATOS LEGALES ARRG'!C:F,2,FALSE)," ")))</f>
        <v>HECTOR DIAZ</v>
      </c>
      <c r="F270" s="12" t="s">
        <v>83</v>
      </c>
      <c r="J270" s="11">
        <f>N270-O270</f>
        <v>65307.570000000007</v>
      </c>
      <c r="N270" s="8">
        <v>90577.57</v>
      </c>
      <c r="O270" s="8">
        <v>25270</v>
      </c>
      <c r="P270" s="6" t="s">
        <v>210</v>
      </c>
    </row>
    <row r="271" spans="1:20" ht="15" customHeight="1" x14ac:dyDescent="0.25">
      <c r="A271" s="48">
        <v>43021</v>
      </c>
      <c r="B271" s="4">
        <v>270</v>
      </c>
      <c r="C271" s="74" t="str">
        <f t="shared" si="22"/>
        <v>102017</v>
      </c>
      <c r="D271" s="44" t="s">
        <v>694</v>
      </c>
      <c r="E271" s="43" t="str">
        <f>IF(MID(D271,1,1)="C",+VLOOKUP(D271,'BASE DE DATOS LEGALES'!C:E,3,FALSE),IF(MID(D271,1,1)="G",VLOOKUP(D271,'BASE DE DATOS LEGALES GASECO'!C:D,2,FALSE),IF(MID(D271,1,4)="ARRG",+VLOOKUP(D271,'BASE DE DATOS LEGALES ARRG'!C:F,2,FALSE)," ")))</f>
        <v>DANIEL RUIZ MARTINEZ</v>
      </c>
      <c r="F271" s="12" t="s">
        <v>56</v>
      </c>
      <c r="G271" s="7">
        <v>84</v>
      </c>
      <c r="I271" s="4" t="str">
        <f>+CONCATENATE(F271,"-",G271," ",H271)</f>
        <v xml:space="preserve">CS-84 </v>
      </c>
      <c r="J271" s="11">
        <v>20000</v>
      </c>
      <c r="S271" s="6"/>
      <c r="T271" s="32"/>
    </row>
    <row r="272" spans="1:20" ht="15" customHeight="1" x14ac:dyDescent="0.25">
      <c r="A272" s="48">
        <v>43021</v>
      </c>
      <c r="B272" s="4">
        <v>271</v>
      </c>
      <c r="C272" s="74" t="str">
        <f t="shared" si="22"/>
        <v>102017</v>
      </c>
      <c r="D272" s="44" t="s">
        <v>1033</v>
      </c>
      <c r="E272" s="43" t="str">
        <f>IF(MID(D272,1,1)="C",+VLOOKUP(D272,'BASE DE DATOS LEGALES'!C:E,3,FALSE),IF(MID(D272,1,1)="G",VLOOKUP(D272,'BASE DE DATOS LEGALES GASECO'!C:D,2,FALSE),IF(MID(D272,1,4)="ARRG",+VLOOKUP(D272,'BASE DE DATOS LEGALES ARRG'!C:F,2,FALSE)," ")))</f>
        <v>MANUEL DE JESÚS RODRÍGUEZ MARTÍNEZ</v>
      </c>
      <c r="F272" s="12" t="s">
        <v>1279</v>
      </c>
      <c r="G272" s="7" t="str">
        <f t="shared" ref="G272:G274" si="24">MID(D272,3,3)</f>
        <v>083</v>
      </c>
      <c r="J272" s="11">
        <f>Q272</f>
        <v>12377.61</v>
      </c>
      <c r="Q272" s="8">
        <v>12377.61</v>
      </c>
      <c r="S272" s="6"/>
    </row>
    <row r="273" spans="1:20" ht="15" customHeight="1" x14ac:dyDescent="0.25">
      <c r="A273" s="48">
        <v>43021</v>
      </c>
      <c r="B273" s="74">
        <v>272</v>
      </c>
      <c r="C273" s="74" t="str">
        <f t="shared" si="22"/>
        <v>102017</v>
      </c>
      <c r="D273" s="44" t="s">
        <v>1051</v>
      </c>
      <c r="E273" s="43" t="str">
        <f>IF(MID(D273,1,1)="C",+VLOOKUP(D273,'BASE DE DATOS LEGALES'!C:E,3,FALSE),IF(MID(D273,1,1)="G",VLOOKUP(D273,'BASE DE DATOS LEGALES GASECO'!C:D,2,FALSE),IF(MID(D273,1,4)="ARRG",+VLOOKUP(D273,'BASE DE DATOS LEGALES ARRG'!C:F,2,FALSE)," ")))</f>
        <v>MARCO ANTONIO PÉREZ SÁNCHEZ</v>
      </c>
      <c r="F273" s="12" t="s">
        <v>1279</v>
      </c>
      <c r="G273" s="7" t="str">
        <f t="shared" si="24"/>
        <v>099</v>
      </c>
      <c r="J273" s="11">
        <f>Q273</f>
        <v>12377.61</v>
      </c>
      <c r="Q273" s="8">
        <v>12377.61</v>
      </c>
      <c r="S273" s="6"/>
    </row>
    <row r="274" spans="1:20" ht="15" customHeight="1" x14ac:dyDescent="0.25">
      <c r="A274" s="48">
        <v>43021</v>
      </c>
      <c r="B274" s="4">
        <v>273</v>
      </c>
      <c r="C274" s="74" t="str">
        <f t="shared" si="22"/>
        <v>102017</v>
      </c>
      <c r="D274" s="44" t="s">
        <v>1056</v>
      </c>
      <c r="E274" s="43" t="str">
        <f>IF(MID(D274,1,1)="C",+VLOOKUP(D274,'BASE DE DATOS LEGALES'!C:E,3,FALSE),IF(MID(D274,1,1)="G",VLOOKUP(D274,'BASE DE DATOS LEGALES GASECO'!C:D,2,FALSE),IF(MID(D274,1,4)="ARRG",+VLOOKUP(D274,'BASE DE DATOS LEGALES ARRG'!C:F,2,FALSE)," ")))</f>
        <v>MARIANO CORTÉS PÉREZ</v>
      </c>
      <c r="F274" s="12" t="s">
        <v>1279</v>
      </c>
      <c r="G274" s="7" t="str">
        <f t="shared" si="24"/>
        <v>104</v>
      </c>
      <c r="J274" s="11">
        <f>Q274</f>
        <v>12377.61</v>
      </c>
      <c r="Q274" s="8">
        <v>12377.61</v>
      </c>
      <c r="S274" s="6"/>
    </row>
    <row r="275" spans="1:20" ht="15" customHeight="1" x14ac:dyDescent="0.25">
      <c r="A275" s="48">
        <v>43021</v>
      </c>
      <c r="B275" s="4">
        <v>274</v>
      </c>
      <c r="C275" s="74" t="str">
        <f t="shared" si="22"/>
        <v>102017</v>
      </c>
      <c r="D275" s="44" t="s">
        <v>728</v>
      </c>
      <c r="E275" s="43" t="str">
        <f>IF(MID(D275,1,1)="C",+VLOOKUP(D275,'BASE DE DATOS LEGALES'!C:E,3,FALSE),IF(MID(D275,1,1)="G",VLOOKUP(D275,'BASE DE DATOS LEGALES GASECO'!C:D,2,FALSE),IF(MID(D275,1,4)="ARRG",+VLOOKUP(D275,'BASE DE DATOS LEGALES ARRG'!C:F,2,FALSE)," ")))</f>
        <v>MARGARITA N&amp;Uacute;&amp;Ntilde;EZ</v>
      </c>
      <c r="F275" s="12" t="s">
        <v>83</v>
      </c>
      <c r="J275" s="11">
        <f>N275-O275</f>
        <v>184537.44</v>
      </c>
      <c r="N275" s="8">
        <v>276834</v>
      </c>
      <c r="O275" s="8">
        <v>92296.56</v>
      </c>
      <c r="P275" s="6" t="s">
        <v>210</v>
      </c>
      <c r="S275" s="6"/>
    </row>
    <row r="276" spans="1:20" ht="15" customHeight="1" x14ac:dyDescent="0.25">
      <c r="A276" s="48">
        <v>43024</v>
      </c>
      <c r="B276" s="74">
        <v>275</v>
      </c>
      <c r="C276" s="74" t="str">
        <f t="shared" si="22"/>
        <v>102017</v>
      </c>
      <c r="D276" s="44" t="s">
        <v>1022</v>
      </c>
      <c r="E276" s="43" t="str">
        <f>IF(MID(D276,1,1)="C",+VLOOKUP(D276,'BASE DE DATOS LEGALES'!C:E,3,FALSE),IF(MID(D276,1,1)="G",VLOOKUP(D276,'BASE DE DATOS LEGALES GASECO'!C:D,2,FALSE),IF(MID(D276,1,4)="ARRG",+VLOOKUP(D276,'BASE DE DATOS LEGALES ARRG'!C:F,2,FALSE)," ")))</f>
        <v>JOSÉ RUBÉN GUTIÉRREZ RAMÍREZ</v>
      </c>
      <c r="F276" s="12" t="s">
        <v>1279</v>
      </c>
      <c r="G276" s="7" t="str">
        <f t="shared" ref="G276:G277" si="25">MID(D276,3,3)</f>
        <v>072</v>
      </c>
      <c r="J276" s="11">
        <f>Q276</f>
        <v>12377.61</v>
      </c>
      <c r="Q276" s="8">
        <v>12377.61</v>
      </c>
      <c r="S276" s="6"/>
    </row>
    <row r="277" spans="1:20" ht="15" customHeight="1" x14ac:dyDescent="0.25">
      <c r="A277" s="48">
        <v>43024</v>
      </c>
      <c r="B277" s="4">
        <v>276</v>
      </c>
      <c r="C277" s="74" t="str">
        <f t="shared" si="22"/>
        <v>102017</v>
      </c>
      <c r="D277" s="44" t="s">
        <v>1065</v>
      </c>
      <c r="E277" s="43" t="str">
        <f>IF(MID(D277,1,1)="C",+VLOOKUP(D277,'BASE DE DATOS LEGALES'!C:E,3,FALSE),IF(MID(D277,1,1)="G",VLOOKUP(D277,'BASE DE DATOS LEGALES GASECO'!C:D,2,FALSE),IF(MID(D277,1,4)="ARRG",+VLOOKUP(D277,'BASE DE DATOS LEGALES ARRG'!C:F,2,FALSE)," ")))</f>
        <v>JUAN OMAR AGUILAR CABALLERO</v>
      </c>
      <c r="F277" s="12" t="s">
        <v>1279</v>
      </c>
      <c r="G277" s="7" t="str">
        <f t="shared" si="25"/>
        <v>113</v>
      </c>
      <c r="J277" s="11">
        <f>Q277</f>
        <v>12377.61</v>
      </c>
      <c r="Q277" s="8">
        <v>12377.61</v>
      </c>
      <c r="S277" s="6"/>
    </row>
    <row r="278" spans="1:20" ht="15" customHeight="1" x14ac:dyDescent="0.25">
      <c r="A278" s="48">
        <v>43025</v>
      </c>
      <c r="B278" s="4">
        <v>277</v>
      </c>
      <c r="C278" s="74" t="str">
        <f t="shared" si="22"/>
        <v>102017</v>
      </c>
      <c r="D278" s="44" t="s">
        <v>731</v>
      </c>
      <c r="E278" s="43" t="str">
        <f>IF(MID(D278,1,1)="C",+VLOOKUP(D278,'BASE DE DATOS LEGALES'!C:E,3,FALSE),IF(MID(D278,1,1)="G",VLOOKUP(D278,'BASE DE DATOS LEGALES GASECO'!C:D,2,FALSE),IF(MID(D278,1,4)="ARRG",+VLOOKUP(D278,'BASE DE DATOS LEGALES ARRG'!C:F,2,FALSE)," ")))</f>
        <v>HILDA CEBALLOS MONTES</v>
      </c>
      <c r="F278" s="12" t="s">
        <v>1155</v>
      </c>
      <c r="G278" s="7"/>
      <c r="I278" s="4" t="str">
        <f>+CONCATENATE(F278,"-",G278," ",H278)</f>
        <v xml:space="preserve">AMZN- </v>
      </c>
      <c r="J278" s="11">
        <v>100000</v>
      </c>
      <c r="S278" s="6"/>
      <c r="T278" s="32"/>
    </row>
    <row r="279" spans="1:20" ht="15" customHeight="1" x14ac:dyDescent="0.25">
      <c r="A279" s="48">
        <v>43025</v>
      </c>
      <c r="B279" s="74">
        <v>278</v>
      </c>
      <c r="C279" s="74" t="str">
        <f t="shared" si="22"/>
        <v>102017</v>
      </c>
      <c r="D279" s="44" t="s">
        <v>1007</v>
      </c>
      <c r="E279" s="43" t="str">
        <f>IF(MID(D279,1,1)="C",+VLOOKUP(D279,'BASE DE DATOS LEGALES'!C:E,3,FALSE),IF(MID(D279,1,1)="G",VLOOKUP(D279,'BASE DE DATOS LEGALES GASECO'!C:D,2,FALSE),IF(MID(D279,1,4)="ARRG",+VLOOKUP(D279,'BASE DE DATOS LEGALES ARRG'!C:F,2,FALSE)," ")))</f>
        <v>ANDRÉS TENA MUÑOZ</v>
      </c>
      <c r="F279" s="82" t="s">
        <v>1279</v>
      </c>
      <c r="G279" s="7" t="str">
        <f t="shared" ref="G279:G281" si="26">MID(D279,3,3)</f>
        <v>057</v>
      </c>
      <c r="J279" s="11">
        <f>Q279+S279+R279</f>
        <v>19377.61</v>
      </c>
      <c r="P279" s="6" t="s">
        <v>210</v>
      </c>
      <c r="Q279" s="8">
        <v>12377.61</v>
      </c>
      <c r="R279" s="8">
        <v>7000</v>
      </c>
    </row>
    <row r="280" spans="1:20" ht="15" customHeight="1" x14ac:dyDescent="0.25">
      <c r="A280" s="48">
        <v>43025</v>
      </c>
      <c r="B280" s="4">
        <v>279</v>
      </c>
      <c r="C280" s="74" t="str">
        <f t="shared" si="22"/>
        <v>102017</v>
      </c>
      <c r="D280" s="44" t="s">
        <v>1034</v>
      </c>
      <c r="E280" s="43" t="str">
        <f>IF(MID(D280,1,1)="C",+VLOOKUP(D280,'BASE DE DATOS LEGALES'!C:E,3,FALSE),IF(MID(D280,1,1)="G",VLOOKUP(D280,'BASE DE DATOS LEGALES GASECO'!C:D,2,FALSE),IF(MID(D280,1,4)="ARRG",+VLOOKUP(D280,'BASE DE DATOS LEGALES ARRG'!C:F,2,FALSE)," ")))</f>
        <v>CLAUDIO HERNÁNDEZ PIÑÓN</v>
      </c>
      <c r="F280" s="82" t="s">
        <v>1279</v>
      </c>
      <c r="G280" s="7" t="str">
        <f t="shared" si="26"/>
        <v>084</v>
      </c>
      <c r="J280" s="11">
        <f>Q280</f>
        <v>12377.61</v>
      </c>
      <c r="Q280" s="8">
        <v>12377.61</v>
      </c>
    </row>
    <row r="281" spans="1:20" ht="15" customHeight="1" x14ac:dyDescent="0.25">
      <c r="A281" s="48">
        <v>43025</v>
      </c>
      <c r="B281" s="4">
        <v>280</v>
      </c>
      <c r="C281" s="74" t="str">
        <f t="shared" si="22"/>
        <v>102017</v>
      </c>
      <c r="D281" s="44" t="s">
        <v>1035</v>
      </c>
      <c r="E281" s="43" t="str">
        <f>IF(MID(D281,1,1)="C",+VLOOKUP(D281,'BASE DE DATOS LEGALES'!C:E,3,FALSE),IF(MID(D281,1,1)="G",VLOOKUP(D281,'BASE DE DATOS LEGALES GASECO'!C:D,2,FALSE),IF(MID(D281,1,4)="ARRG",+VLOOKUP(D281,'BASE DE DATOS LEGALES ARRG'!C:F,2,FALSE)," ")))</f>
        <v>FILEMÓN BUCIO JURADO</v>
      </c>
      <c r="F281" s="82" t="s">
        <v>1279</v>
      </c>
      <c r="G281" s="7" t="str">
        <f t="shared" si="26"/>
        <v>085</v>
      </c>
      <c r="J281" s="11">
        <f>Q281</f>
        <v>12377.61</v>
      </c>
      <c r="Q281" s="8">
        <v>12377.61</v>
      </c>
    </row>
    <row r="282" spans="1:20" ht="15" customHeight="1" x14ac:dyDescent="0.25">
      <c r="A282" s="48">
        <v>43026</v>
      </c>
      <c r="B282" s="74">
        <v>281</v>
      </c>
      <c r="C282" s="74" t="str">
        <f t="shared" si="22"/>
        <v>102017</v>
      </c>
      <c r="D282" s="44" t="s">
        <v>727</v>
      </c>
      <c r="E282" s="43" t="str">
        <f>IF(MID(D282,1,1)="C",+VLOOKUP(D282,'BASE DE DATOS LEGALES'!C:E,3,FALSE),IF(MID(D282,1,1)="G",VLOOKUP(D282,'BASE DE DATOS LEGALES GASECO'!C:D,2,FALSE),IF(MID(D282,1,4)="ARRG",+VLOOKUP(D282,'BASE DE DATOS LEGALES ARRG'!C:F,2,FALSE)," ")))</f>
        <v>JOS&amp;Eacute; SCHNAIDER</v>
      </c>
      <c r="F282" s="12" t="s">
        <v>56</v>
      </c>
      <c r="G282" s="7"/>
      <c r="I282" s="4" t="str">
        <f>+CONCATENATE(F282,"-",G282," ",H282)</f>
        <v xml:space="preserve">CS- </v>
      </c>
      <c r="J282" s="11">
        <v>50000</v>
      </c>
      <c r="S282" s="6"/>
      <c r="T282" s="32"/>
    </row>
    <row r="283" spans="1:20" ht="15" customHeight="1" x14ac:dyDescent="0.25">
      <c r="A283" s="48">
        <v>43026</v>
      </c>
      <c r="B283" s="4">
        <v>282</v>
      </c>
      <c r="C283" s="74" t="str">
        <f t="shared" si="22"/>
        <v>102017</v>
      </c>
      <c r="D283" s="44" t="s">
        <v>1025</v>
      </c>
      <c r="E283" s="43" t="str">
        <f>IF(MID(D283,1,1)="C",+VLOOKUP(D283,'BASE DE DATOS LEGALES'!C:E,3,FALSE),IF(MID(D283,1,1)="G",VLOOKUP(D283,'BASE DE DATOS LEGALES GASECO'!C:D,2,FALSE),IF(MID(D283,1,4)="ARRG",+VLOOKUP(D283,'BASE DE DATOS LEGALES ARRG'!C:F,2,FALSE)," ")))</f>
        <v>RAYMUNDO CORNEJO GÓMEZ</v>
      </c>
      <c r="F283" s="12" t="s">
        <v>1279</v>
      </c>
      <c r="G283" s="7" t="str">
        <f>MID(D283,3,3)</f>
        <v>075</v>
      </c>
      <c r="J283" s="11">
        <f>Q283</f>
        <v>12377.61</v>
      </c>
      <c r="Q283" s="8">
        <v>12377.61</v>
      </c>
      <c r="S283" s="6"/>
    </row>
    <row r="284" spans="1:20" ht="15" customHeight="1" x14ac:dyDescent="0.25">
      <c r="A284" s="48">
        <v>43027</v>
      </c>
      <c r="B284" s="4">
        <v>283</v>
      </c>
      <c r="C284" s="74" t="str">
        <f t="shared" si="22"/>
        <v>102017</v>
      </c>
      <c r="D284" s="44" t="s">
        <v>668</v>
      </c>
      <c r="E284" s="43" t="str">
        <f>IF(MID(D284,1,1)="C",+VLOOKUP(D284,'BASE DE DATOS LEGALES'!C:E,3,FALSE),IF(MID(D284,1,1)="G",VLOOKUP(D284,'BASE DE DATOS LEGALES GASECO'!C:D,2,FALSE),IF(MID(D284,1,4)="ARRG",+VLOOKUP(D284,'BASE DE DATOS LEGALES ARRG'!C:F,2,FALSE)," ")))</f>
        <v>COMERCIALIZADORA DE DESTILADOS RG S.A. DE C.V.</v>
      </c>
      <c r="F284" s="12" t="s">
        <v>56</v>
      </c>
      <c r="G284" s="7"/>
      <c r="I284" s="4" t="str">
        <f>+CONCATENATE(F284,"-",G284," ",H284)</f>
        <v xml:space="preserve">CS- </v>
      </c>
      <c r="J284" s="11">
        <v>141910.92000000001</v>
      </c>
      <c r="S284" s="6"/>
      <c r="T284" s="32"/>
    </row>
    <row r="285" spans="1:20" ht="15" customHeight="1" x14ac:dyDescent="0.25">
      <c r="A285" s="48">
        <v>43027</v>
      </c>
      <c r="B285" s="74">
        <v>284</v>
      </c>
      <c r="C285" s="74" t="str">
        <f t="shared" si="22"/>
        <v>102017</v>
      </c>
      <c r="D285" s="44" t="s">
        <v>729</v>
      </c>
      <c r="E285" s="43" t="str">
        <f>IF(MID(D285,1,1)="C",+VLOOKUP(D285,'BASE DE DATOS LEGALES'!C:E,3,FALSE),IF(MID(D285,1,1)="G",VLOOKUP(D285,'BASE DE DATOS LEGALES GASECO'!C:D,2,FALSE),IF(MID(D285,1,4)="ARRG",+VLOOKUP(D285,'BASE DE DATOS LEGALES ARRG'!C:F,2,FALSE)," ")))</f>
        <v>ENRIQUE ROMAN PE&amp;Ntilde;A</v>
      </c>
      <c r="F285" s="12" t="s">
        <v>1157</v>
      </c>
      <c r="J285" s="11">
        <v>35000</v>
      </c>
      <c r="S285" s="6"/>
    </row>
    <row r="286" spans="1:20" ht="15" customHeight="1" x14ac:dyDescent="0.25">
      <c r="A286" s="48">
        <v>43028</v>
      </c>
      <c r="B286" s="4">
        <v>285</v>
      </c>
      <c r="C286" s="74" t="str">
        <f t="shared" si="22"/>
        <v>102017</v>
      </c>
      <c r="D286" s="44" t="s">
        <v>735</v>
      </c>
      <c r="E286" s="43" t="str">
        <f>IF(MID(D286,1,1)="C",+VLOOKUP(D286,'BASE DE DATOS LEGALES'!C:E,3,FALSE),IF(MID(D286,1,1)="G",VLOOKUP(D286,'BASE DE DATOS LEGALES GASECO'!C:D,2,FALSE),IF(MID(D286,1,4)="ARRG",+VLOOKUP(D286,'BASE DE DATOS LEGALES ARRG'!C:F,2,FALSE)," ")))</f>
        <v>CORPORATIVO IDEOS S DE RL DE CV</v>
      </c>
      <c r="F286" s="12" t="s">
        <v>1155</v>
      </c>
      <c r="J286" s="11">
        <v>234000</v>
      </c>
    </row>
    <row r="287" spans="1:20" ht="15" customHeight="1" x14ac:dyDescent="0.25">
      <c r="A287" s="48">
        <v>43028</v>
      </c>
      <c r="B287" s="4">
        <v>286</v>
      </c>
      <c r="C287" s="74" t="str">
        <f t="shared" si="22"/>
        <v>102017</v>
      </c>
      <c r="D287" s="44" t="s">
        <v>729</v>
      </c>
      <c r="E287" s="43" t="str">
        <f>IF(MID(D287,1,1)="C",+VLOOKUP(D287,'BASE DE DATOS LEGALES'!C:E,3,FALSE),IF(MID(D287,1,1)="G",VLOOKUP(D287,'BASE DE DATOS LEGALES GASECO'!C:D,2,FALSE),IF(MID(D287,1,4)="ARRG",+VLOOKUP(D287,'BASE DE DATOS LEGALES ARRG'!C:F,2,FALSE)," ")))</f>
        <v>ENRIQUE ROMAN PE&amp;Ntilde;A</v>
      </c>
      <c r="F287" s="12" t="s">
        <v>1157</v>
      </c>
      <c r="J287" s="11">
        <v>14500</v>
      </c>
      <c r="S287" s="6"/>
    </row>
    <row r="288" spans="1:20" ht="15" customHeight="1" x14ac:dyDescent="0.25">
      <c r="A288" s="48">
        <v>43028</v>
      </c>
      <c r="B288" s="74">
        <v>287</v>
      </c>
      <c r="C288" s="74" t="str">
        <f t="shared" si="22"/>
        <v>102017</v>
      </c>
      <c r="D288" s="44" t="s">
        <v>998</v>
      </c>
      <c r="E288" s="43" t="str">
        <f>IF(MID(D288,1,1)="C",+VLOOKUP(D288,'BASE DE DATOS LEGALES'!C:E,3,FALSE),IF(MID(D288,1,1)="G",VLOOKUP(D288,'BASE DE DATOS LEGALES GASECO'!C:D,2,FALSE),IF(MID(D288,1,4)="ARRG",+VLOOKUP(D288,'BASE DE DATOS LEGALES ARRG'!C:F,2,FALSE)," ")))</f>
        <v>MARCOS ALEJANDRO PASAYE FLORES</v>
      </c>
      <c r="F288" s="12" t="s">
        <v>1279</v>
      </c>
      <c r="G288" s="7" t="str">
        <f t="shared" ref="G288:G290" si="27">MID(D288,3,3)</f>
        <v>048</v>
      </c>
      <c r="J288" s="11">
        <f>Q288</f>
        <v>12377.61</v>
      </c>
      <c r="Q288" s="8">
        <v>12377.61</v>
      </c>
      <c r="S288" s="6"/>
    </row>
    <row r="289" spans="1:20" ht="15" customHeight="1" x14ac:dyDescent="0.25">
      <c r="A289" s="48">
        <v>43028</v>
      </c>
      <c r="B289" s="4">
        <v>288</v>
      </c>
      <c r="C289" s="74" t="str">
        <f t="shared" si="22"/>
        <v>102017</v>
      </c>
      <c r="D289" s="44" t="s">
        <v>1060</v>
      </c>
      <c r="E289" s="43" t="str">
        <f>IF(MID(D289,1,1)="C",+VLOOKUP(D289,'BASE DE DATOS LEGALES'!C:E,3,FALSE),IF(MID(D289,1,1)="G",VLOOKUP(D289,'BASE DE DATOS LEGALES GASECO'!C:D,2,FALSE),IF(MID(D289,1,4)="ARRG",+VLOOKUP(D289,'BASE DE DATOS LEGALES ARRG'!C:F,2,FALSE)," ")))</f>
        <v>MARÍA ELENA HUERTA GUERRERO</v>
      </c>
      <c r="F289" s="12" t="s">
        <v>1279</v>
      </c>
      <c r="G289" s="7" t="str">
        <f t="shared" si="27"/>
        <v>108</v>
      </c>
      <c r="J289" s="11">
        <f>Q289</f>
        <v>20778</v>
      </c>
      <c r="Q289" s="8">
        <v>20778</v>
      </c>
      <c r="S289" s="6"/>
    </row>
    <row r="290" spans="1:20" ht="15" customHeight="1" x14ac:dyDescent="0.25">
      <c r="A290" s="48">
        <v>43028</v>
      </c>
      <c r="B290" s="4">
        <v>289</v>
      </c>
      <c r="C290" s="74" t="str">
        <f t="shared" si="22"/>
        <v>102017</v>
      </c>
      <c r="D290" s="44" t="s">
        <v>1064</v>
      </c>
      <c r="E290" s="43" t="str">
        <f>IF(MID(D290,1,1)="C",+VLOOKUP(D290,'BASE DE DATOS LEGALES'!C:E,3,FALSE),IF(MID(D290,1,1)="G",VLOOKUP(D290,'BASE DE DATOS LEGALES GASECO'!C:D,2,FALSE),IF(MID(D290,1,4)="ARRG",+VLOOKUP(D290,'BASE DE DATOS LEGALES ARRG'!C:F,2,FALSE)," ")))</f>
        <v>JUAN SALVADOR PÉREZ ORTEGA</v>
      </c>
      <c r="F290" s="12" t="s">
        <v>1279</v>
      </c>
      <c r="G290" s="7" t="str">
        <f t="shared" si="27"/>
        <v>112</v>
      </c>
      <c r="J290" s="11">
        <f>Q290</f>
        <v>12377.61</v>
      </c>
      <c r="Q290" s="8">
        <v>12377.61</v>
      </c>
      <c r="S290" s="6"/>
    </row>
    <row r="291" spans="1:20" ht="15" customHeight="1" x14ac:dyDescent="0.25">
      <c r="A291" s="48">
        <v>43030</v>
      </c>
      <c r="B291" s="74">
        <v>290</v>
      </c>
      <c r="C291" s="74" t="str">
        <f t="shared" si="22"/>
        <v>102017</v>
      </c>
      <c r="D291" s="44" t="s">
        <v>1324</v>
      </c>
      <c r="E291" s="43" t="str">
        <f>IF(MID(D291,1,1)="C",+VLOOKUP(D291,'BASE DE DATOS LEGALES'!C:E,3,FALSE),IF(MID(D291,1,1)="G",VLOOKUP(D291,'BASE DE DATOS LEGALES GASECO'!C:D,2,FALSE),IF(MID(D291,1,4)="ARRG",+VLOOKUP(D291,'BASE DE DATOS LEGALES ARRG'!C:F,2,FALSE)," ")))</f>
        <v>ROGELIO RAMIREZ VALADEZ</v>
      </c>
      <c r="F291" s="12" t="s">
        <v>1285</v>
      </c>
      <c r="G291" s="7" t="str">
        <f>MID(D291,6,3)</f>
        <v>001</v>
      </c>
      <c r="I291" s="4" t="str">
        <f>+CONCATENATE(F291,"-",G291," ",H291)</f>
        <v xml:space="preserve">ARR-G-001 </v>
      </c>
      <c r="J291" s="11">
        <f>N291+Q291-O291</f>
        <v>390266.61</v>
      </c>
      <c r="N291" s="8">
        <v>369489</v>
      </c>
      <c r="O291" s="8">
        <v>0</v>
      </c>
      <c r="P291" s="6" t="s">
        <v>210</v>
      </c>
      <c r="Q291" s="8">
        <v>20777.61</v>
      </c>
    </row>
    <row r="292" spans="1:20" ht="15" customHeight="1" x14ac:dyDescent="0.25">
      <c r="A292" s="48">
        <v>43031</v>
      </c>
      <c r="B292" s="4">
        <v>291</v>
      </c>
      <c r="C292" s="74" t="str">
        <f t="shared" si="22"/>
        <v>102017</v>
      </c>
      <c r="D292" s="44" t="s">
        <v>658</v>
      </c>
      <c r="E292" s="43" t="str">
        <f>IF(MID(D292,1,1)="C",+VLOOKUP(D292,'BASE DE DATOS LEGALES'!C:E,3,FALSE),IF(MID(D292,1,1)="G",VLOOKUP(D292,'BASE DE DATOS LEGALES GASECO'!C:D,2,FALSE),IF(MID(D292,1,4)="ARRG",+VLOOKUP(D292,'BASE DE DATOS LEGALES ARRG'!C:F,2,FALSE)," ")))</f>
        <v>INGENIO CG S.A. DE C.V.</v>
      </c>
      <c r="F292" s="12" t="s">
        <v>82</v>
      </c>
      <c r="G292" s="7"/>
      <c r="I292" s="4" t="str">
        <f>+CONCATENATE(F292,"-",G292," ",H292)</f>
        <v xml:space="preserve">FAC- </v>
      </c>
      <c r="J292" s="11">
        <v>291004.38</v>
      </c>
      <c r="S292" s="6"/>
      <c r="T292" s="32"/>
    </row>
    <row r="293" spans="1:20" ht="15" customHeight="1" x14ac:dyDescent="0.25">
      <c r="A293" s="48">
        <v>43031</v>
      </c>
      <c r="B293" s="4">
        <v>292</v>
      </c>
      <c r="C293" s="74" t="str">
        <f t="shared" si="22"/>
        <v>102017</v>
      </c>
      <c r="D293" s="44" t="s">
        <v>673</v>
      </c>
      <c r="E293" s="43" t="str">
        <f>IF(MID(D293,1,1)="C",+VLOOKUP(D293,'BASE DE DATOS LEGALES'!C:E,3,FALSE),IF(MID(D293,1,1)="G",VLOOKUP(D293,'BASE DE DATOS LEGALES GASECO'!C:D,2,FALSE),IF(MID(D293,1,4)="ARRG",+VLOOKUP(D293,'BASE DE DATOS LEGALES ARRG'!C:F,2,FALSE)," ")))</f>
        <v>LUCIFERASA 360 S.A. DE C.V.</v>
      </c>
      <c r="F293" s="12" t="s">
        <v>1157</v>
      </c>
      <c r="G293" s="7"/>
      <c r="I293" s="4" t="str">
        <f>+CONCATENATE(F293,"-",G293," ",H293)</f>
        <v xml:space="preserve">CR- </v>
      </c>
      <c r="J293" s="11">
        <v>6400</v>
      </c>
      <c r="S293" s="6"/>
      <c r="T293" s="32"/>
    </row>
    <row r="294" spans="1:20" ht="15" customHeight="1" x14ac:dyDescent="0.25">
      <c r="A294" s="48">
        <v>43031</v>
      </c>
      <c r="B294" s="74">
        <v>293</v>
      </c>
      <c r="C294" s="74" t="str">
        <f t="shared" si="22"/>
        <v>102017</v>
      </c>
      <c r="D294" s="44" t="s">
        <v>1053</v>
      </c>
      <c r="E294" s="43" t="str">
        <f>IF(MID(D294,1,1)="C",+VLOOKUP(D294,'BASE DE DATOS LEGALES'!C:E,3,FALSE),IF(MID(D294,1,1)="G",VLOOKUP(D294,'BASE DE DATOS LEGALES GASECO'!C:D,2,FALSE),IF(MID(D294,1,4)="ARRG",+VLOOKUP(D294,'BASE DE DATOS LEGALES ARRG'!C:F,2,FALSE)," ")))</f>
        <v>RAMÓN GONZÁLEZ CALDERÓN</v>
      </c>
      <c r="F294" s="12" t="s">
        <v>1279</v>
      </c>
      <c r="G294" s="7" t="str">
        <f t="shared" ref="G294:G296" si="28">MID(D294,3,3)</f>
        <v>101</v>
      </c>
      <c r="J294" s="11">
        <f>Q294</f>
        <v>12377.61</v>
      </c>
      <c r="Q294" s="8">
        <v>12377.61</v>
      </c>
      <c r="S294" s="6"/>
    </row>
    <row r="295" spans="1:20" ht="15" customHeight="1" x14ac:dyDescent="0.25">
      <c r="A295" s="48">
        <v>43031</v>
      </c>
      <c r="B295" s="4">
        <v>294</v>
      </c>
      <c r="C295" s="74" t="str">
        <f t="shared" si="22"/>
        <v>102017</v>
      </c>
      <c r="D295" s="44" t="s">
        <v>1057</v>
      </c>
      <c r="E295" s="43" t="str">
        <f>IF(MID(D295,1,1)="C",+VLOOKUP(D295,'BASE DE DATOS LEGALES'!C:E,3,FALSE),IF(MID(D295,1,1)="G",VLOOKUP(D295,'BASE DE DATOS LEGALES GASECO'!C:D,2,FALSE),IF(MID(D295,1,4)="ARRG",+VLOOKUP(D295,'BASE DE DATOS LEGALES ARRG'!C:F,2,FALSE)," ")))</f>
        <v>HUMBERTO MOISÉS SARABIA COMPEAN</v>
      </c>
      <c r="F295" s="12" t="s">
        <v>1279</v>
      </c>
      <c r="G295" s="7" t="str">
        <f t="shared" si="28"/>
        <v>105</v>
      </c>
      <c r="J295" s="11">
        <f>Q295</f>
        <v>12377.61</v>
      </c>
      <c r="Q295" s="8">
        <v>12377.61</v>
      </c>
      <c r="S295" s="6"/>
    </row>
    <row r="296" spans="1:20" ht="15" customHeight="1" x14ac:dyDescent="0.25">
      <c r="A296" s="48">
        <v>43031</v>
      </c>
      <c r="B296" s="74">
        <v>295</v>
      </c>
      <c r="C296" s="74" t="str">
        <f t="shared" si="22"/>
        <v>102017</v>
      </c>
      <c r="D296" s="44" t="s">
        <v>1066</v>
      </c>
      <c r="E296" s="43" t="str">
        <f>IF(MID(D296,1,1)="C",+VLOOKUP(D296,'BASE DE DATOS LEGALES'!C:E,3,FALSE),IF(MID(D296,1,1)="G",VLOOKUP(D296,'BASE DE DATOS LEGALES GASECO'!C:D,2,FALSE),IF(MID(D296,1,4)="ARRG",+VLOOKUP(D296,'BASE DE DATOS LEGALES ARRG'!C:F,2,FALSE)," ")))</f>
        <v>ANTONIO AGUILERA RAMÍREZ</v>
      </c>
      <c r="F296" s="12" t="s">
        <v>1279</v>
      </c>
      <c r="G296" s="7" t="str">
        <f t="shared" si="28"/>
        <v>114</v>
      </c>
      <c r="J296" s="11">
        <f>Q296</f>
        <v>12377.61</v>
      </c>
      <c r="Q296" s="8">
        <v>12377.61</v>
      </c>
      <c r="S296" s="6"/>
    </row>
    <row r="297" spans="1:20" ht="15" customHeight="1" x14ac:dyDescent="0.25">
      <c r="A297" s="48">
        <v>43032</v>
      </c>
      <c r="B297" s="4">
        <v>296</v>
      </c>
      <c r="C297" s="74" t="str">
        <f t="shared" si="22"/>
        <v>102017</v>
      </c>
      <c r="D297" s="44" t="s">
        <v>658</v>
      </c>
      <c r="E297" s="43" t="str">
        <f>IF(MID(D297,1,1)="C",+VLOOKUP(D297,'BASE DE DATOS LEGALES'!C:E,3,FALSE),IF(MID(D297,1,1)="G",VLOOKUP(D297,'BASE DE DATOS LEGALES GASECO'!C:D,2,FALSE),IF(MID(D297,1,4)="ARRG",+VLOOKUP(D297,'BASE DE DATOS LEGALES ARRG'!C:F,2,FALSE)," ")))</f>
        <v>INGENIO CG S.A. DE C.V.</v>
      </c>
      <c r="F297" s="12" t="s">
        <v>82</v>
      </c>
      <c r="G297" s="7"/>
      <c r="I297" s="4" t="str">
        <f>+CONCATENATE(F297,"-",G297," ",H297)</f>
        <v xml:space="preserve">FAC- </v>
      </c>
      <c r="J297" s="11">
        <v>395912.27</v>
      </c>
      <c r="S297" s="6"/>
      <c r="T297" s="32"/>
    </row>
    <row r="298" spans="1:20" ht="15" customHeight="1" x14ac:dyDescent="0.25">
      <c r="A298" s="48">
        <v>43032</v>
      </c>
      <c r="B298" s="74">
        <v>297</v>
      </c>
      <c r="C298" s="74" t="str">
        <f t="shared" si="22"/>
        <v>102017</v>
      </c>
      <c r="D298" s="44" t="s">
        <v>729</v>
      </c>
      <c r="E298" s="43" t="str">
        <f>IF(MID(D298,1,1)="C",+VLOOKUP(D298,'BASE DE DATOS LEGALES'!C:E,3,FALSE),IF(MID(D298,1,1)="G",VLOOKUP(D298,'BASE DE DATOS LEGALES GASECO'!C:D,2,FALSE),IF(MID(D298,1,4)="ARRG",+VLOOKUP(D298,'BASE DE DATOS LEGALES ARRG'!C:F,2,FALSE)," ")))</f>
        <v>ENRIQUE ROMAN PE&amp;Ntilde;A</v>
      </c>
      <c r="F298" s="12" t="s">
        <v>1157</v>
      </c>
      <c r="J298" s="11">
        <v>137000</v>
      </c>
      <c r="S298" s="6"/>
    </row>
    <row r="299" spans="1:20" ht="15" customHeight="1" x14ac:dyDescent="0.25">
      <c r="A299" s="48">
        <v>43032</v>
      </c>
      <c r="B299" s="4">
        <v>298</v>
      </c>
      <c r="C299" s="74" t="str">
        <f t="shared" si="22"/>
        <v>102017</v>
      </c>
      <c r="D299" s="44" t="s">
        <v>1044</v>
      </c>
      <c r="E299" s="43" t="str">
        <f>IF(MID(D299,1,1)="C",+VLOOKUP(D299,'BASE DE DATOS LEGALES'!C:E,3,FALSE),IF(MID(D299,1,1)="G",VLOOKUP(D299,'BASE DE DATOS LEGALES GASECO'!C:D,2,FALSE),IF(MID(D299,1,4)="ARRG",+VLOOKUP(D299,'BASE DE DATOS LEGALES ARRG'!C:F,2,FALSE)," ")))</f>
        <v>MARGARITO VILCHIS MARTÍNEZ</v>
      </c>
      <c r="F299" s="12" t="s">
        <v>1279</v>
      </c>
      <c r="G299" s="7" t="str">
        <f>MID(D299,3,3)</f>
        <v>094</v>
      </c>
      <c r="I299" s="4" t="str">
        <f>+CONCATENATE(F299,"-",G299," ",H299)</f>
        <v xml:space="preserve">GE-094 </v>
      </c>
      <c r="J299" s="11">
        <f>Q299+S299+R299</f>
        <v>27777.61</v>
      </c>
      <c r="P299" s="6" t="s">
        <v>210</v>
      </c>
      <c r="Q299" s="8">
        <v>20777.61</v>
      </c>
      <c r="R299" s="8">
        <v>7000</v>
      </c>
      <c r="S299" s="6"/>
    </row>
    <row r="300" spans="1:20" ht="15" customHeight="1" x14ac:dyDescent="0.25">
      <c r="A300" s="48">
        <v>43033</v>
      </c>
      <c r="B300" s="4">
        <v>299</v>
      </c>
      <c r="C300" s="74" t="str">
        <f t="shared" si="22"/>
        <v>102017</v>
      </c>
      <c r="D300" s="44" t="s">
        <v>728</v>
      </c>
      <c r="E300" s="43" t="str">
        <f>IF(MID(D300,1,1)="C",+VLOOKUP(D300,'BASE DE DATOS LEGALES'!C:E,3,FALSE),IF(MID(D300,1,1)="G",VLOOKUP(D300,'BASE DE DATOS LEGALES GASECO'!C:D,2,FALSE),IF(MID(D300,1,4)="ARRG",+VLOOKUP(D300,'BASE DE DATOS LEGALES ARRG'!C:F,2,FALSE)," ")))</f>
        <v>MARGARITA N&amp;Uacute;&amp;Ntilde;EZ</v>
      </c>
      <c r="F300" s="12" t="s">
        <v>82</v>
      </c>
      <c r="G300" s="7"/>
      <c r="I300" s="4" t="str">
        <f>+CONCATENATE(F300,"-",G300," ",H300)</f>
        <v xml:space="preserve">FAC- </v>
      </c>
      <c r="J300" s="11">
        <v>49394.32</v>
      </c>
      <c r="S300" s="6"/>
      <c r="T300" s="32"/>
    </row>
    <row r="301" spans="1:20" ht="15" customHeight="1" x14ac:dyDescent="0.25">
      <c r="A301" s="48">
        <v>43034</v>
      </c>
      <c r="B301" s="74">
        <v>300</v>
      </c>
      <c r="C301" s="74" t="str">
        <f t="shared" si="22"/>
        <v>102017</v>
      </c>
      <c r="D301" s="44" t="s">
        <v>658</v>
      </c>
      <c r="E301" s="43" t="str">
        <f>IF(MID(D301,1,1)="C",+VLOOKUP(D301,'BASE DE DATOS LEGALES'!C:E,3,FALSE),IF(MID(D301,1,1)="G",VLOOKUP(D301,'BASE DE DATOS LEGALES GASECO'!C:D,2,FALSE),IF(MID(D301,1,4)="ARRG",+VLOOKUP(D301,'BASE DE DATOS LEGALES ARRG'!C:F,2,FALSE)," ")))</f>
        <v>INGENIO CG S.A. DE C.V.</v>
      </c>
      <c r="F301" s="12" t="s">
        <v>82</v>
      </c>
      <c r="G301" s="7"/>
      <c r="I301" s="4" t="str">
        <f>+CONCATENATE(F301,"-",G301," ",H301)</f>
        <v xml:space="preserve">FAC- </v>
      </c>
      <c r="J301" s="11">
        <v>166049.32999999999</v>
      </c>
      <c r="S301" s="6"/>
    </row>
    <row r="302" spans="1:20" ht="15" customHeight="1" x14ac:dyDescent="0.25">
      <c r="A302" s="48">
        <v>43034</v>
      </c>
      <c r="B302" s="4">
        <v>301</v>
      </c>
      <c r="C302" s="74" t="str">
        <f t="shared" si="22"/>
        <v>102017</v>
      </c>
      <c r="D302" s="44" t="s">
        <v>726</v>
      </c>
      <c r="E302" s="43" t="str">
        <f>IF(MID(D302,1,1)="C",+VLOOKUP(D302,'BASE DE DATOS LEGALES'!C:E,3,FALSE),IF(MID(D302,1,1)="G",VLOOKUP(D302,'BASE DE DATOS LEGALES GASECO'!C:D,2,FALSE),IF(MID(D302,1,4)="ARRG",+VLOOKUP(D302,'BASE DE DATOS LEGALES ARRG'!C:F,2,FALSE)," ")))</f>
        <v>MG ACABADOS</v>
      </c>
      <c r="F302" s="12" t="s">
        <v>82</v>
      </c>
      <c r="J302" s="11">
        <v>101203.3</v>
      </c>
      <c r="S302" s="6"/>
    </row>
    <row r="303" spans="1:20" ht="15" customHeight="1" x14ac:dyDescent="0.25">
      <c r="A303" s="48">
        <v>43035</v>
      </c>
      <c r="B303" s="4">
        <v>302</v>
      </c>
      <c r="C303" s="74" t="str">
        <f t="shared" si="22"/>
        <v>102017</v>
      </c>
      <c r="D303" s="44" t="s">
        <v>739</v>
      </c>
      <c r="E303" s="43" t="str">
        <f>IF(MID(D303,1,1)="C",+VLOOKUP(D303,'BASE DE DATOS LEGALES'!C:E,3,FALSE),IF(MID(D303,1,1)="G",VLOOKUP(D303,'BASE DE DATOS LEGALES GASECO'!C:D,2,FALSE),IF(MID(D303,1,4)="ARRG",+VLOOKUP(D303,'BASE DE DATOS LEGALES ARRG'!C:F,2,FALSE)," ")))</f>
        <v>GLADYS YUVININI FLORES DOMINGUEZ</v>
      </c>
      <c r="F303" s="12" t="s">
        <v>56</v>
      </c>
      <c r="J303" s="11">
        <v>60000</v>
      </c>
      <c r="S303" s="6"/>
    </row>
    <row r="304" spans="1:20" ht="15" customHeight="1" x14ac:dyDescent="0.25">
      <c r="A304" s="48">
        <v>43035</v>
      </c>
      <c r="B304" s="74">
        <v>303</v>
      </c>
      <c r="C304" s="74" t="str">
        <f t="shared" si="22"/>
        <v>102017</v>
      </c>
      <c r="D304" s="44" t="s">
        <v>732</v>
      </c>
      <c r="E304" s="43" t="str">
        <f>IF(MID(D304,1,1)="C",+VLOOKUP(D304,'BASE DE DATOS LEGALES'!C:E,3,FALSE),IF(MID(D304,1,1)="G",VLOOKUP(D304,'BASE DE DATOS LEGALES GASECO'!C:D,2,FALSE),IF(MID(D304,1,4)="ARRG",+VLOOKUP(D304,'BASE DE DATOS LEGALES ARRG'!C:F,2,FALSE)," ")))</f>
        <v>CARLOS JAVIER GUTIERREZ MONTEMAYOR</v>
      </c>
      <c r="F304" s="12" t="s">
        <v>1155</v>
      </c>
      <c r="G304" s="7"/>
      <c r="J304" s="11">
        <v>47707.25</v>
      </c>
      <c r="S304" s="6"/>
    </row>
    <row r="305" spans="1:20" ht="15" customHeight="1" x14ac:dyDescent="0.25">
      <c r="A305" s="48">
        <v>43035</v>
      </c>
      <c r="B305" s="4">
        <v>304</v>
      </c>
      <c r="C305" s="74" t="str">
        <f t="shared" si="22"/>
        <v>102017</v>
      </c>
      <c r="D305" s="44" t="s">
        <v>1326</v>
      </c>
      <c r="E305" s="43" t="str">
        <f>IF(MID(D305,1,1)="C",+VLOOKUP(D305,'BASE DE DATOS LEGALES'!C:E,3,FALSE),IF(MID(D305,1,1)="G",VLOOKUP(D305,'BASE DE DATOS LEGALES GASECO'!C:D,2,FALSE),IF(MID(D305,1,4)="ARRG",+VLOOKUP(D305,'BASE DE DATOS LEGALES ARRG'!C:F,2,FALSE)," ")))</f>
        <v>EFRAIN CORDOVA HEREDIA</v>
      </c>
      <c r="F305" s="12" t="s">
        <v>1285</v>
      </c>
      <c r="G305" s="7" t="str">
        <f>MID(D305,6,3)</f>
        <v>002</v>
      </c>
      <c r="I305" s="4" t="str">
        <f>+CONCATENATE(F305,"-",G305," ",H305)</f>
        <v xml:space="preserve">ARR-G-002 </v>
      </c>
      <c r="J305" s="11">
        <f>N305+Q305-O305</f>
        <v>280266.61</v>
      </c>
      <c r="N305" s="8">
        <v>369489</v>
      </c>
      <c r="O305" s="8">
        <v>110000</v>
      </c>
      <c r="P305" s="6" t="s">
        <v>210</v>
      </c>
      <c r="Q305" s="8">
        <v>20777.61</v>
      </c>
      <c r="S305" s="6"/>
    </row>
    <row r="306" spans="1:20" ht="15" customHeight="1" x14ac:dyDescent="0.25">
      <c r="A306" s="48">
        <v>43035</v>
      </c>
      <c r="B306" s="4">
        <v>305</v>
      </c>
      <c r="C306" s="74" t="str">
        <f t="shared" si="22"/>
        <v>102017</v>
      </c>
      <c r="D306" s="44" t="s">
        <v>1003</v>
      </c>
      <c r="E306" s="43" t="str">
        <f>IF(MID(D306,1,1)="C",+VLOOKUP(D306,'BASE DE DATOS LEGALES'!C:E,3,FALSE),IF(MID(D306,1,1)="G",VLOOKUP(D306,'BASE DE DATOS LEGALES GASECO'!C:D,2,FALSE),IF(MID(D306,1,4)="ARRG",+VLOOKUP(D306,'BASE DE DATOS LEGALES ARRG'!C:F,2,FALSE)," ")))</f>
        <v>ESTER MEJÍA DUEÑAZ</v>
      </c>
      <c r="F306" s="12" t="s">
        <v>1279</v>
      </c>
      <c r="G306" s="7" t="str">
        <f t="shared" ref="G306:G311" si="29">MID(D306,3,3)</f>
        <v>053</v>
      </c>
      <c r="J306" s="11">
        <f>Q306</f>
        <v>12377.61</v>
      </c>
      <c r="Q306" s="8">
        <v>12377.61</v>
      </c>
    </row>
    <row r="307" spans="1:20" ht="15" customHeight="1" x14ac:dyDescent="0.25">
      <c r="A307" s="48">
        <v>43035</v>
      </c>
      <c r="B307" s="74">
        <v>306</v>
      </c>
      <c r="C307" s="74" t="str">
        <f t="shared" si="22"/>
        <v>102017</v>
      </c>
      <c r="D307" s="44" t="s">
        <v>1061</v>
      </c>
      <c r="E307" s="43" t="str">
        <f>IF(MID(D307,1,1)="C",+VLOOKUP(D307,'BASE DE DATOS LEGALES'!C:E,3,FALSE),IF(MID(D307,1,1)="G",VLOOKUP(D307,'BASE DE DATOS LEGALES GASECO'!C:D,2,FALSE),IF(MID(D307,1,4)="ARRG",+VLOOKUP(D307,'BASE DE DATOS LEGALES ARRG'!C:F,2,FALSE)," ")))</f>
        <v>JOSÉ RAÚL MARTÍNEZ PÉREZ</v>
      </c>
      <c r="F307" s="12" t="s">
        <v>1279</v>
      </c>
      <c r="G307" s="7" t="str">
        <f t="shared" si="29"/>
        <v>109</v>
      </c>
      <c r="J307" s="11">
        <f>Q307+S307+R307</f>
        <v>38383.509999999995</v>
      </c>
      <c r="P307" s="6" t="s">
        <v>210</v>
      </c>
      <c r="Q307" s="8">
        <v>31383.51</v>
      </c>
      <c r="R307" s="8">
        <v>7000</v>
      </c>
    </row>
    <row r="308" spans="1:20" ht="15" customHeight="1" x14ac:dyDescent="0.25">
      <c r="A308" s="48">
        <v>43035</v>
      </c>
      <c r="B308" s="4">
        <v>307</v>
      </c>
      <c r="C308" s="74" t="str">
        <f t="shared" si="22"/>
        <v>102017</v>
      </c>
      <c r="D308" s="44" t="s">
        <v>1063</v>
      </c>
      <c r="E308" s="43" t="str">
        <f>IF(MID(D308,1,1)="C",+VLOOKUP(D308,'BASE DE DATOS LEGALES'!C:E,3,FALSE),IF(MID(D308,1,1)="G",VLOOKUP(D308,'BASE DE DATOS LEGALES GASECO'!C:D,2,FALSE),IF(MID(D308,1,4)="ARRG",+VLOOKUP(D308,'BASE DE DATOS LEGALES ARRG'!C:F,2,FALSE)," ")))</f>
        <v>ERASTO PADILLA MARTÍNEZ</v>
      </c>
      <c r="F308" s="12" t="s">
        <v>1279</v>
      </c>
      <c r="G308" s="7" t="str">
        <f t="shared" si="29"/>
        <v>111</v>
      </c>
      <c r="J308" s="11">
        <f>Q308</f>
        <v>12377.61</v>
      </c>
      <c r="Q308" s="8">
        <v>12377.61</v>
      </c>
    </row>
    <row r="309" spans="1:20" ht="15" customHeight="1" x14ac:dyDescent="0.25">
      <c r="A309" s="48">
        <v>43035</v>
      </c>
      <c r="B309" s="4">
        <v>308</v>
      </c>
      <c r="C309" s="74" t="str">
        <f t="shared" si="22"/>
        <v>102017</v>
      </c>
      <c r="D309" s="44" t="s">
        <v>1067</v>
      </c>
      <c r="E309" s="43" t="str">
        <f>IF(MID(D309,1,1)="C",+VLOOKUP(D309,'BASE DE DATOS LEGALES'!C:E,3,FALSE),IF(MID(D309,1,1)="G",VLOOKUP(D309,'BASE DE DATOS LEGALES GASECO'!C:D,2,FALSE),IF(MID(D309,1,4)="ARRG",+VLOOKUP(D309,'BASE DE DATOS LEGALES ARRG'!C:F,2,FALSE)," ")))</f>
        <v>JOSÉ LEONEL LUNA GARCÍA</v>
      </c>
      <c r="F309" s="12" t="s">
        <v>1279</v>
      </c>
      <c r="G309" s="7" t="str">
        <f t="shared" si="29"/>
        <v>115</v>
      </c>
      <c r="J309" s="11">
        <f>Q309</f>
        <v>12377.61</v>
      </c>
      <c r="Q309" s="8">
        <v>12377.61</v>
      </c>
    </row>
    <row r="310" spans="1:20" ht="15" customHeight="1" x14ac:dyDescent="0.25">
      <c r="A310" s="48">
        <v>43035</v>
      </c>
      <c r="B310" s="74">
        <v>309</v>
      </c>
      <c r="C310" s="74" t="str">
        <f t="shared" si="22"/>
        <v>102017</v>
      </c>
      <c r="D310" s="44" t="s">
        <v>1068</v>
      </c>
      <c r="E310" s="43" t="str">
        <f>IF(MID(D310,1,1)="C",+VLOOKUP(D310,'BASE DE DATOS LEGALES'!C:E,3,FALSE),IF(MID(D310,1,1)="G",VLOOKUP(D310,'BASE DE DATOS LEGALES GASECO'!C:D,2,FALSE),IF(MID(D310,1,4)="ARRG",+VLOOKUP(D310,'BASE DE DATOS LEGALES ARRG'!C:F,2,FALSE)," ")))</f>
        <v>FERNANDO JAIR JAIMES ESTRADA</v>
      </c>
      <c r="F310" s="12" t="s">
        <v>1279</v>
      </c>
      <c r="G310" s="7" t="str">
        <f t="shared" si="29"/>
        <v>116</v>
      </c>
      <c r="J310" s="11">
        <f>Q310</f>
        <v>12377.61</v>
      </c>
      <c r="Q310" s="8">
        <v>12377.61</v>
      </c>
    </row>
    <row r="311" spans="1:20" ht="15" customHeight="1" x14ac:dyDescent="0.25">
      <c r="A311" s="48">
        <v>43035</v>
      </c>
      <c r="B311" s="4">
        <v>310</v>
      </c>
      <c r="C311" s="74" t="str">
        <f t="shared" si="22"/>
        <v>102017</v>
      </c>
      <c r="D311" s="44" t="s">
        <v>1074</v>
      </c>
      <c r="E311" s="43" t="str">
        <f>IF(MID(D311,1,1)="C",+VLOOKUP(D311,'BASE DE DATOS LEGALES'!C:E,3,FALSE),IF(MID(D311,1,1)="G",VLOOKUP(D311,'BASE DE DATOS LEGALES GASECO'!C:D,2,FALSE),IF(MID(D311,1,4)="ARRG",+VLOOKUP(D311,'BASE DE DATOS LEGALES ARRG'!C:F,2,FALSE)," ")))</f>
        <v>JOSÉ ROBERTO FLORES SANTA CRUZ</v>
      </c>
      <c r="F311" s="12" t="s">
        <v>1279</v>
      </c>
      <c r="G311" s="7" t="str">
        <f t="shared" si="29"/>
        <v>122</v>
      </c>
      <c r="J311" s="11">
        <f>Q311</f>
        <v>12377.61</v>
      </c>
      <c r="Q311" s="8">
        <v>12377.61</v>
      </c>
    </row>
    <row r="312" spans="1:20" ht="15" customHeight="1" x14ac:dyDescent="0.25">
      <c r="A312" s="48">
        <v>43038</v>
      </c>
      <c r="B312" s="4">
        <v>311</v>
      </c>
      <c r="C312" s="74" t="str">
        <f t="shared" si="22"/>
        <v>102017</v>
      </c>
      <c r="D312" s="44" t="s">
        <v>644</v>
      </c>
      <c r="E312" s="43" t="str">
        <f>IF(MID(D312,1,1)="C",+VLOOKUP(D312,'BASE DE DATOS LEGALES'!C:E,3,FALSE),IF(MID(D312,1,1)="G",VLOOKUP(D312,'BASE DE DATOS LEGALES GASECO'!C:D,2,FALSE),IF(MID(D312,1,4)="ARRG",+VLOOKUP(D312,'BASE DE DATOS LEGALES ARRG'!C:F,2,FALSE)," ")))</f>
        <v>SUNSCOPE MX S.A. DE C.V.</v>
      </c>
      <c r="F312" s="12" t="s">
        <v>82</v>
      </c>
      <c r="J312" s="11">
        <v>174880.4</v>
      </c>
      <c r="S312" s="6"/>
    </row>
    <row r="313" spans="1:20" ht="15" customHeight="1" x14ac:dyDescent="0.25">
      <c r="A313" s="48">
        <v>43038</v>
      </c>
      <c r="B313" s="74">
        <v>312</v>
      </c>
      <c r="C313" s="74" t="str">
        <f t="shared" si="22"/>
        <v>102017</v>
      </c>
      <c r="D313" s="44" t="s">
        <v>730</v>
      </c>
      <c r="E313" s="43" t="str">
        <f>IF(MID(D313,1,1)="C",+VLOOKUP(D313,'BASE DE DATOS LEGALES'!C:E,3,FALSE),IF(MID(D313,1,1)="G",VLOOKUP(D313,'BASE DE DATOS LEGALES GASECO'!C:D,2,FALSE),IF(MID(D313,1,4)="ARRG",+VLOOKUP(D313,'BASE DE DATOS LEGALES ARRG'!C:F,2,FALSE)," ")))</f>
        <v>AULAS AMIGAS</v>
      </c>
      <c r="F313" s="12" t="s">
        <v>56</v>
      </c>
      <c r="G313" s="44" t="s">
        <v>638</v>
      </c>
      <c r="J313" s="11">
        <v>143178.76</v>
      </c>
      <c r="S313" s="6"/>
    </row>
    <row r="314" spans="1:20" ht="15" customHeight="1" x14ac:dyDescent="0.25">
      <c r="A314" s="48">
        <v>43038</v>
      </c>
      <c r="B314" s="4">
        <v>313</v>
      </c>
      <c r="C314" s="74" t="str">
        <f t="shared" si="22"/>
        <v>102017</v>
      </c>
      <c r="D314" s="44" t="s">
        <v>729</v>
      </c>
      <c r="E314" s="43" t="str">
        <f>IF(MID(D314,1,1)="C",+VLOOKUP(D314,'BASE DE DATOS LEGALES'!C:E,3,FALSE),IF(MID(D314,1,1)="G",VLOOKUP(D314,'BASE DE DATOS LEGALES GASECO'!C:D,2,FALSE),IF(MID(D314,1,4)="ARRG",+VLOOKUP(D314,'BASE DE DATOS LEGALES ARRG'!C:F,2,FALSE)," ")))</f>
        <v>ENRIQUE ROMAN PE&amp;Ntilde;A</v>
      </c>
      <c r="F314" s="12" t="s">
        <v>1157</v>
      </c>
      <c r="J314" s="11">
        <v>95000</v>
      </c>
      <c r="S314" s="6"/>
    </row>
    <row r="315" spans="1:20" ht="15" customHeight="1" x14ac:dyDescent="0.25">
      <c r="A315" s="48">
        <v>43039</v>
      </c>
      <c r="B315" s="4">
        <v>314</v>
      </c>
      <c r="C315" s="74" t="str">
        <f t="shared" si="22"/>
        <v>102017</v>
      </c>
      <c r="D315" s="44" t="s">
        <v>735</v>
      </c>
      <c r="E315" s="43" t="str">
        <f>IF(MID(D315,1,1)="C",+VLOOKUP(D315,'BASE DE DATOS LEGALES'!C:E,3,FALSE),IF(MID(D315,1,1)="G",VLOOKUP(D315,'BASE DE DATOS LEGALES GASECO'!C:D,2,FALSE),IF(MID(D315,1,4)="ARRG",+VLOOKUP(D315,'BASE DE DATOS LEGALES ARRG'!C:F,2,FALSE)," ")))</f>
        <v>CORPORATIVO IDEOS S DE RL DE CV</v>
      </c>
      <c r="F315" s="12" t="s">
        <v>1155</v>
      </c>
      <c r="J315" s="11">
        <v>153780</v>
      </c>
    </row>
    <row r="316" spans="1:20" ht="15" customHeight="1" x14ac:dyDescent="0.25">
      <c r="A316" s="48">
        <v>43040</v>
      </c>
      <c r="B316" s="74">
        <v>315</v>
      </c>
      <c r="C316" s="74" t="str">
        <f t="shared" si="22"/>
        <v>112017</v>
      </c>
      <c r="D316" s="44" t="s">
        <v>738</v>
      </c>
      <c r="E316" s="43" t="str">
        <f>IF(MID(D316,1,1)="C",+VLOOKUP(D316,'BASE DE DATOS LEGALES'!C:E,3,FALSE),IF(MID(D316,1,1)="G",VLOOKUP(D316,'BASE DE DATOS LEGALES GASECO'!C:D,2,FALSE),IF(MID(D316,1,4)="ARRG",+VLOOKUP(D316,'BASE DE DATOS LEGALES ARRG'!C:F,2,FALSE)," ")))</f>
        <v>NANCY LARA RAMIREZ</v>
      </c>
      <c r="F316" s="12" t="s">
        <v>56</v>
      </c>
      <c r="G316" s="7" t="str">
        <f>MID(D316,3,3)</f>
        <v>097</v>
      </c>
      <c r="I316" s="4" t="str">
        <f>+CONCATENATE(F316,"-",G316," ",H316)</f>
        <v xml:space="preserve">CS-097 </v>
      </c>
      <c r="J316" s="11">
        <f>N316+Q316-O316</f>
        <v>280266.61</v>
      </c>
      <c r="N316" s="8">
        <v>369489</v>
      </c>
      <c r="O316" s="8">
        <v>110000</v>
      </c>
      <c r="P316" s="6" t="s">
        <v>210</v>
      </c>
      <c r="Q316" s="8">
        <v>20777.61</v>
      </c>
      <c r="S316" s="6"/>
      <c r="T316" s="32"/>
    </row>
    <row r="317" spans="1:20" ht="15" customHeight="1" x14ac:dyDescent="0.25">
      <c r="A317" s="48">
        <v>43040</v>
      </c>
      <c r="B317" s="4">
        <v>316</v>
      </c>
      <c r="C317" s="74" t="str">
        <f t="shared" si="22"/>
        <v>112017</v>
      </c>
      <c r="D317" s="44" t="s">
        <v>91</v>
      </c>
      <c r="E317" s="43" t="str">
        <f>IF(MID(D317,1,1)="C",+VLOOKUP(D317,'BASE DE DATOS LEGALES'!C:E,3,FALSE),IF(MID(D317,1,1)="G",VLOOKUP(D317,'BASE DE DATOS LEGALES GASECO'!C:D,2,FALSE),IF(MID(D317,1,4)="ARRG",+VLOOKUP(D317,'BASE DE DATOS LEGALES ARRG'!C:F,2,FALSE)," ")))</f>
        <v>RADIOTAXI LA HUERTA</v>
      </c>
      <c r="F317" s="12" t="s">
        <v>1285</v>
      </c>
      <c r="J317" s="57">
        <f>+N317+Q317-O317</f>
        <v>165373.60999999999</v>
      </c>
      <c r="N317" s="8">
        <v>152996</v>
      </c>
      <c r="Q317" s="8">
        <v>12377.61</v>
      </c>
    </row>
    <row r="318" spans="1:20" ht="15" customHeight="1" x14ac:dyDescent="0.25">
      <c r="A318" s="48">
        <v>43040</v>
      </c>
      <c r="B318" s="4">
        <v>317</v>
      </c>
      <c r="C318" s="74" t="str">
        <f t="shared" si="22"/>
        <v>112017</v>
      </c>
      <c r="D318" s="44" t="s">
        <v>719</v>
      </c>
      <c r="E318" s="43" t="str">
        <f>IF(MID(D318,1,1)="C",+VLOOKUP(D318,'BASE DE DATOS LEGALES'!C:E,3,FALSE),IF(MID(D318,1,1)="G",VLOOKUP(D318,'BASE DE DATOS LEGALES GASECO'!C:D,2,FALSE),IF(MID(D318,1,4)="ARRG",+VLOOKUP(D318,'BASE DE DATOS LEGALES ARRG'!C:F,2,FALSE)," ")))</f>
        <v>LA TAM</v>
      </c>
      <c r="F318" s="7" t="s">
        <v>1285</v>
      </c>
      <c r="I318" s="4" t="str">
        <f>+CONCATENATE(F318,"-",G318," ",H318)</f>
        <v xml:space="preserve">ARR-G- </v>
      </c>
      <c r="J318" s="8">
        <f>+N318+Q318+R318+S318-O318</f>
        <v>168317.61</v>
      </c>
      <c r="N318" s="92">
        <v>155940</v>
      </c>
      <c r="P318" s="6" t="s">
        <v>210</v>
      </c>
      <c r="Q318" s="11">
        <v>12377.61</v>
      </c>
    </row>
    <row r="319" spans="1:20" ht="15" customHeight="1" x14ac:dyDescent="0.25">
      <c r="A319" s="48">
        <v>43040</v>
      </c>
      <c r="B319" s="74">
        <v>318</v>
      </c>
      <c r="C319" s="74" t="str">
        <f t="shared" si="22"/>
        <v>112017</v>
      </c>
      <c r="D319" s="44" t="s">
        <v>719</v>
      </c>
      <c r="E319" s="43" t="str">
        <f>IF(MID(D319,1,1)="C",+VLOOKUP(D319,'BASE DE DATOS LEGALES'!C:E,3,FALSE),IF(MID(D319,1,1)="G",VLOOKUP(D319,'BASE DE DATOS LEGALES GASECO'!C:D,2,FALSE),IF(MID(D319,1,4)="ARRG",+VLOOKUP(D319,'BASE DE DATOS LEGALES ARRG'!C:F,2,FALSE)," ")))</f>
        <v>LA TAM</v>
      </c>
      <c r="F319" s="7" t="s">
        <v>1285</v>
      </c>
      <c r="I319" s="4" t="str">
        <f>+CONCATENATE(F319,"-",G319," ",H319)</f>
        <v xml:space="preserve">ARR-G- </v>
      </c>
      <c r="J319" s="8">
        <f>+N319+Q319+R319+S319-O319</f>
        <v>168317.61</v>
      </c>
      <c r="N319" s="92">
        <v>155940</v>
      </c>
      <c r="P319" s="6" t="s">
        <v>210</v>
      </c>
      <c r="Q319" s="11">
        <v>12377.61</v>
      </c>
    </row>
    <row r="320" spans="1:20" ht="15" customHeight="1" x14ac:dyDescent="0.25">
      <c r="A320" s="48">
        <v>43041</v>
      </c>
      <c r="B320" s="4">
        <v>319</v>
      </c>
      <c r="C320" s="74" t="str">
        <f t="shared" si="22"/>
        <v>112017</v>
      </c>
      <c r="D320" s="44" t="s">
        <v>1327</v>
      </c>
      <c r="E320" s="43" t="str">
        <f>IF(MID(D320,1,1)="C",+VLOOKUP(D320,'BASE DE DATOS LEGALES'!C:E,3,FALSE),IF(MID(D320,1,1)="G",VLOOKUP(D320,'BASE DE DATOS LEGALES GASECO'!C:D,2,FALSE),IF(MID(D320,1,4)="ARRG",+VLOOKUP(D320,'BASE DE DATOS LEGALES ARRG'!C:F,2,FALSE)," ")))</f>
        <v>LUIS ALBERTO HERNANDEZ MALDONADO</v>
      </c>
      <c r="F320" s="12" t="s">
        <v>1285</v>
      </c>
      <c r="G320" s="7" t="str">
        <f>MID(D320,6,3)</f>
        <v>003</v>
      </c>
      <c r="J320" s="11">
        <f>N320-O320</f>
        <v>259489</v>
      </c>
      <c r="N320" s="8">
        <v>369489</v>
      </c>
      <c r="O320" s="8">
        <v>110000</v>
      </c>
      <c r="S320" s="6"/>
    </row>
    <row r="321" spans="1:18" ht="15" customHeight="1" x14ac:dyDescent="0.25">
      <c r="A321" s="48">
        <v>43042</v>
      </c>
      <c r="B321" s="4">
        <v>320</v>
      </c>
      <c r="C321" s="74" t="str">
        <f t="shared" si="22"/>
        <v>112017</v>
      </c>
      <c r="D321" s="44" t="s">
        <v>735</v>
      </c>
      <c r="E321" s="43" t="str">
        <f>IF(MID(D321,1,1)="C",+VLOOKUP(D321,'BASE DE DATOS LEGALES'!C:E,3,FALSE),IF(MID(D321,1,1)="G",VLOOKUP(D321,'BASE DE DATOS LEGALES GASECO'!C:D,2,FALSE),IF(MID(D321,1,4)="ARRG",+VLOOKUP(D321,'BASE DE DATOS LEGALES ARRG'!C:F,2,FALSE)," ")))</f>
        <v>CORPORATIVO IDEOS S DE RL DE CV</v>
      </c>
      <c r="F321" s="12" t="s">
        <v>1155</v>
      </c>
      <c r="J321" s="11">
        <v>138600</v>
      </c>
    </row>
    <row r="322" spans="1:18" ht="15" customHeight="1" x14ac:dyDescent="0.25">
      <c r="A322" s="48">
        <v>43042</v>
      </c>
      <c r="B322" s="74">
        <v>321</v>
      </c>
      <c r="C322" s="74" t="str">
        <f t="shared" ref="C322:C385" si="30">+MONTH(A322)&amp;YEAR(A322)</f>
        <v>112017</v>
      </c>
      <c r="D322" s="44" t="s">
        <v>726</v>
      </c>
      <c r="E322" s="43" t="str">
        <f>IF(MID(D322,1,1)="C",+VLOOKUP(D322,'BASE DE DATOS LEGALES'!C:E,3,FALSE),IF(MID(D322,1,1)="G",VLOOKUP(D322,'BASE DE DATOS LEGALES GASECO'!C:D,2,FALSE),IF(MID(D322,1,4)="ARRG",+VLOOKUP(D322,'BASE DE DATOS LEGALES ARRG'!C:F,2,FALSE)," ")))</f>
        <v>MG ACABADOS</v>
      </c>
      <c r="F322" s="12" t="s">
        <v>82</v>
      </c>
      <c r="J322" s="11">
        <v>298796.7</v>
      </c>
    </row>
    <row r="323" spans="1:18" ht="15" customHeight="1" x14ac:dyDescent="0.25">
      <c r="A323" s="48">
        <v>43042</v>
      </c>
      <c r="B323" s="4">
        <v>322</v>
      </c>
      <c r="C323" s="74" t="str">
        <f t="shared" si="30"/>
        <v>112017</v>
      </c>
      <c r="D323" s="44" t="s">
        <v>731</v>
      </c>
      <c r="E323" s="43" t="str">
        <f>IF(MID(D323,1,1)="C",+VLOOKUP(D323,'BASE DE DATOS LEGALES'!C:E,3,FALSE),IF(MID(D323,1,1)="G",VLOOKUP(D323,'BASE DE DATOS LEGALES GASECO'!C:D,2,FALSE),IF(MID(D323,1,4)="ARRG",+VLOOKUP(D323,'BASE DE DATOS LEGALES ARRG'!C:F,2,FALSE)," ")))</f>
        <v>HILDA CEBALLOS MONTES</v>
      </c>
      <c r="F323" s="12" t="s">
        <v>1155</v>
      </c>
      <c r="I323" s="4" t="str">
        <f>+CONCATENATE(F323,"-",G323," ",H323)</f>
        <v xml:space="preserve">AMZN- </v>
      </c>
      <c r="J323" s="11">
        <v>200000</v>
      </c>
    </row>
    <row r="324" spans="1:18" ht="15" customHeight="1" x14ac:dyDescent="0.25">
      <c r="A324" s="48">
        <v>43042</v>
      </c>
      <c r="B324" s="74">
        <v>323</v>
      </c>
      <c r="C324" s="74" t="str">
        <f t="shared" si="30"/>
        <v>112017</v>
      </c>
      <c r="D324" s="44" t="s">
        <v>1328</v>
      </c>
      <c r="E324" s="43" t="str">
        <f>IF(MID(D324,1,1)="C",+VLOOKUP(D324,'BASE DE DATOS LEGALES'!C:E,3,FALSE),IF(MID(D324,1,1)="G",VLOOKUP(D324,'BASE DE DATOS LEGALES GASECO'!C:D,2,FALSE),IF(MID(D324,1,4)="ARRG",+VLOOKUP(D324,'BASE DE DATOS LEGALES ARRG'!C:F,2,FALSE)," ")))</f>
        <v>MARIA EFIGENIA RUIZ ARREDONDO</v>
      </c>
      <c r="F324" s="12" t="s">
        <v>1285</v>
      </c>
      <c r="G324" s="7" t="str">
        <f>MID(D324,6,3)</f>
        <v>004</v>
      </c>
      <c r="J324" s="11">
        <f>N324-O324</f>
        <v>294489</v>
      </c>
      <c r="N324" s="8">
        <v>369489</v>
      </c>
      <c r="O324" s="8">
        <v>75000</v>
      </c>
    </row>
    <row r="325" spans="1:18" ht="15" customHeight="1" x14ac:dyDescent="0.25">
      <c r="A325" s="48">
        <v>43046</v>
      </c>
      <c r="B325" s="4">
        <v>324</v>
      </c>
      <c r="C325" s="74" t="str">
        <f t="shared" si="30"/>
        <v>112017</v>
      </c>
      <c r="D325" s="44" t="s">
        <v>644</v>
      </c>
      <c r="E325" s="43" t="str">
        <f>IF(MID(D325,1,1)="C",+VLOOKUP(D325,'BASE DE DATOS LEGALES'!C:E,3,FALSE),IF(MID(D325,1,1)="G",VLOOKUP(D325,'BASE DE DATOS LEGALES GASECO'!C:D,2,FALSE),IF(MID(D325,1,4)="ARRG",+VLOOKUP(D325,'BASE DE DATOS LEGALES ARRG'!C:F,2,FALSE)," ")))</f>
        <v>SUNSCOPE MX S.A. DE C.V.</v>
      </c>
      <c r="F325" s="12" t="s">
        <v>56</v>
      </c>
      <c r="G325" s="44">
        <v>90</v>
      </c>
      <c r="J325" s="11">
        <v>1000000</v>
      </c>
    </row>
    <row r="326" spans="1:18" ht="15" customHeight="1" x14ac:dyDescent="0.25">
      <c r="A326" s="48">
        <v>43046</v>
      </c>
      <c r="B326" s="74">
        <v>325</v>
      </c>
      <c r="C326" s="74" t="str">
        <f t="shared" si="30"/>
        <v>112017</v>
      </c>
      <c r="D326" s="44" t="s">
        <v>658</v>
      </c>
      <c r="E326" s="43" t="str">
        <f>IF(MID(D326,1,1)="C",+VLOOKUP(D326,'BASE DE DATOS LEGALES'!C:E,3,FALSE),IF(MID(D326,1,1)="G",VLOOKUP(D326,'BASE DE DATOS LEGALES GASECO'!C:D,2,FALSE),IF(MID(D326,1,4)="ARRG",+VLOOKUP(D326,'BASE DE DATOS LEGALES ARRG'!C:F,2,FALSE)," ")))</f>
        <v>INGENIO CG S.A. DE C.V.</v>
      </c>
      <c r="F326" s="12" t="s">
        <v>82</v>
      </c>
      <c r="J326" s="11">
        <v>60000</v>
      </c>
    </row>
    <row r="327" spans="1:18" ht="15" customHeight="1" x14ac:dyDescent="0.25">
      <c r="A327" s="48">
        <v>43047</v>
      </c>
      <c r="B327" s="4">
        <v>326</v>
      </c>
      <c r="C327" s="74" t="str">
        <f t="shared" si="30"/>
        <v>112017</v>
      </c>
      <c r="D327" s="44" t="s">
        <v>668</v>
      </c>
      <c r="E327" s="43" t="str">
        <f>IF(MID(D327,1,1)="C",+VLOOKUP(D327,'BASE DE DATOS LEGALES'!C:E,3,FALSE),IF(MID(D327,1,1)="G",VLOOKUP(D327,'BASE DE DATOS LEGALES GASECO'!C:D,2,FALSE),IF(MID(D327,1,4)="ARRG",+VLOOKUP(D327,'BASE DE DATOS LEGALES ARRG'!C:F,2,FALSE)," ")))</f>
        <v>COMERCIALIZADORA DE DESTILADOS RG S.A. DE C.V.</v>
      </c>
      <c r="F327" s="12" t="s">
        <v>82</v>
      </c>
      <c r="J327" s="11">
        <v>116244.46</v>
      </c>
    </row>
    <row r="328" spans="1:18" ht="15" customHeight="1" x14ac:dyDescent="0.25">
      <c r="A328" s="48">
        <v>43047</v>
      </c>
      <c r="B328" s="4">
        <v>327</v>
      </c>
      <c r="C328" s="74" t="str">
        <f t="shared" si="30"/>
        <v>112017</v>
      </c>
      <c r="D328" s="44" t="s">
        <v>736</v>
      </c>
      <c r="E328" s="43" t="str">
        <f>IF(MID(D328,1,1)="C",+VLOOKUP(D328,'BASE DE DATOS LEGALES'!C:E,3,FALSE),IF(MID(D328,1,1)="G",VLOOKUP(D328,'BASE DE DATOS LEGALES GASECO'!C:D,2,FALSE),IF(MID(D328,1,4)="ARRG",+VLOOKUP(D328,'BASE DE DATOS LEGALES ARRG'!C:F,2,FALSE)," ")))</f>
        <v>GRUPO CELMI (DANIEL ARTURO VIZCAINO)</v>
      </c>
      <c r="F328" s="12" t="s">
        <v>1155</v>
      </c>
      <c r="J328" s="11">
        <v>411200</v>
      </c>
    </row>
    <row r="329" spans="1:18" ht="15" customHeight="1" x14ac:dyDescent="0.25">
      <c r="A329" s="48">
        <v>43047</v>
      </c>
      <c r="B329" s="74">
        <v>328</v>
      </c>
      <c r="C329" s="74" t="str">
        <f t="shared" si="30"/>
        <v>112017</v>
      </c>
      <c r="D329" s="44" t="s">
        <v>729</v>
      </c>
      <c r="E329" s="43" t="str">
        <f>IF(MID(D329,1,1)="C",+VLOOKUP(D329,'BASE DE DATOS LEGALES'!C:E,3,FALSE),IF(MID(D329,1,1)="G",VLOOKUP(D329,'BASE DE DATOS LEGALES GASECO'!C:D,2,FALSE),IF(MID(D329,1,4)="ARRG",+VLOOKUP(D329,'BASE DE DATOS LEGALES ARRG'!C:F,2,FALSE)," ")))</f>
        <v>ENRIQUE ROMAN PE&amp;Ntilde;A</v>
      </c>
      <c r="F329" s="12" t="s">
        <v>1157</v>
      </c>
      <c r="J329" s="11">
        <v>95000</v>
      </c>
    </row>
    <row r="330" spans="1:18" ht="15" customHeight="1" x14ac:dyDescent="0.25">
      <c r="A330" s="48">
        <v>43047</v>
      </c>
      <c r="B330" s="4">
        <v>329</v>
      </c>
      <c r="C330" s="74" t="str">
        <f t="shared" si="30"/>
        <v>112017</v>
      </c>
      <c r="D330" s="44" t="s">
        <v>1076</v>
      </c>
      <c r="E330" s="43" t="str">
        <f>IF(MID(D330,1,1)="C",+VLOOKUP(D330,'BASE DE DATOS LEGALES'!C:E,3,FALSE),IF(MID(D330,1,1)="G",VLOOKUP(D330,'BASE DE DATOS LEGALES GASECO'!C:D,2,FALSE),IF(MID(D330,1,4)="ARRG",+VLOOKUP(D330,'BASE DE DATOS LEGALES ARRG'!C:F,2,FALSE)," ")))</f>
        <v>AGNI SADID RAMÍREZ BENÍTEZ</v>
      </c>
      <c r="F330" s="12" t="s">
        <v>1279</v>
      </c>
      <c r="G330" s="7" t="str">
        <f>MID(D330,3,3)</f>
        <v>124</v>
      </c>
      <c r="J330" s="11">
        <f>Q330+R330</f>
        <v>38383.509999999995</v>
      </c>
      <c r="Q330" s="8">
        <v>31383.51</v>
      </c>
      <c r="R330" s="8">
        <v>7000</v>
      </c>
    </row>
    <row r="331" spans="1:18" ht="15" customHeight="1" x14ac:dyDescent="0.25">
      <c r="A331" s="48">
        <v>43048</v>
      </c>
      <c r="B331" s="4">
        <v>330</v>
      </c>
      <c r="C331" s="74" t="str">
        <f t="shared" si="30"/>
        <v>112017</v>
      </c>
      <c r="D331" s="44" t="s">
        <v>1325</v>
      </c>
      <c r="E331" s="43" t="str">
        <f>IF(MID(D331,1,1)="C",+VLOOKUP(D331,'BASE DE DATOS LEGALES'!C:E,3,FALSE),IF(MID(D331,1,1)="G",VLOOKUP(D331,'BASE DE DATOS LEGALES GASECO'!C:D,2,FALSE),IF(MID(D331,1,4)="ARRG",+VLOOKUP(D331,'BASE DE DATOS LEGALES ARRG'!C:F,2,FALSE)," ")))</f>
        <v>JUAN FRANCISCO MARTINEZ CALDERON</v>
      </c>
      <c r="F331" s="12" t="s">
        <v>1285</v>
      </c>
      <c r="G331" s="7" t="str">
        <f>MID(D331,6,3)</f>
        <v>006</v>
      </c>
      <c r="J331" s="11">
        <f>N331-O331</f>
        <v>259489</v>
      </c>
      <c r="N331" s="8">
        <v>369489</v>
      </c>
      <c r="O331" s="8">
        <v>110000</v>
      </c>
    </row>
    <row r="332" spans="1:18" ht="15" customHeight="1" x14ac:dyDescent="0.25">
      <c r="A332" s="48">
        <v>43048</v>
      </c>
      <c r="B332" s="74">
        <v>331</v>
      </c>
      <c r="C332" s="74" t="str">
        <f t="shared" si="30"/>
        <v>112017</v>
      </c>
      <c r="D332" s="44" t="s">
        <v>736</v>
      </c>
      <c r="E332" s="43" t="str">
        <f>IF(MID(D332,1,1)="C",+VLOOKUP(D332,'BASE DE DATOS LEGALES'!C:E,3,FALSE),IF(MID(D332,1,1)="G",VLOOKUP(D332,'BASE DE DATOS LEGALES GASECO'!C:D,2,FALSE),IF(MID(D332,1,4)="ARRG",+VLOOKUP(D332,'BASE DE DATOS LEGALES ARRG'!C:F,2,FALSE)," ")))</f>
        <v>GRUPO CELMI (DANIEL ARTURO VIZCAINO)</v>
      </c>
      <c r="F332" s="12" t="s">
        <v>1155</v>
      </c>
      <c r="J332" s="11">
        <v>411200</v>
      </c>
    </row>
    <row r="333" spans="1:18" ht="15" customHeight="1" x14ac:dyDescent="0.25">
      <c r="A333" s="48">
        <v>43048</v>
      </c>
      <c r="B333" s="4">
        <v>332</v>
      </c>
      <c r="C333" s="74" t="str">
        <f t="shared" si="30"/>
        <v>112017</v>
      </c>
      <c r="D333" s="44" t="s">
        <v>729</v>
      </c>
      <c r="E333" s="43" t="str">
        <f>IF(MID(D333,1,1)="C",+VLOOKUP(D333,'BASE DE DATOS LEGALES'!C:E,3,FALSE),IF(MID(D333,1,1)="G",VLOOKUP(D333,'BASE DE DATOS LEGALES GASECO'!C:D,2,FALSE),IF(MID(D333,1,4)="ARRG",+VLOOKUP(D333,'BASE DE DATOS LEGALES ARRG'!C:F,2,FALSE)," ")))</f>
        <v>ENRIQUE ROMAN PE&amp;Ntilde;A</v>
      </c>
      <c r="F333" s="12" t="s">
        <v>1157</v>
      </c>
      <c r="J333" s="11">
        <v>117700</v>
      </c>
    </row>
    <row r="334" spans="1:18" ht="15" customHeight="1" x14ac:dyDescent="0.25">
      <c r="A334" s="48">
        <v>43048</v>
      </c>
      <c r="B334" s="4">
        <v>333</v>
      </c>
      <c r="C334" s="74" t="str">
        <f t="shared" si="30"/>
        <v>112017</v>
      </c>
      <c r="D334" s="44" t="s">
        <v>731</v>
      </c>
      <c r="E334" s="43" t="str">
        <f>IF(MID(D334,1,1)="C",+VLOOKUP(D334,'BASE DE DATOS LEGALES'!C:E,3,FALSE),IF(MID(D334,1,1)="G",VLOOKUP(D334,'BASE DE DATOS LEGALES GASECO'!C:D,2,FALSE),IF(MID(D334,1,4)="ARRG",+VLOOKUP(D334,'BASE DE DATOS LEGALES ARRG'!C:F,2,FALSE)," ")))</f>
        <v>HILDA CEBALLOS MONTES</v>
      </c>
      <c r="F334" s="12" t="s">
        <v>1155</v>
      </c>
      <c r="J334" s="11">
        <v>240000</v>
      </c>
    </row>
    <row r="335" spans="1:18" ht="15" customHeight="1" x14ac:dyDescent="0.25">
      <c r="A335" s="48">
        <v>43049</v>
      </c>
      <c r="B335" s="74">
        <v>334</v>
      </c>
      <c r="C335" s="74" t="str">
        <f t="shared" si="30"/>
        <v>112017</v>
      </c>
      <c r="D335" s="44" t="s">
        <v>1321</v>
      </c>
      <c r="E335" s="43" t="str">
        <f>IF(MID(D335,1,1)="C",+VLOOKUP(D335,'BASE DE DATOS LEGALES'!C:E,3,FALSE),IF(MID(D335,1,1)="G",VLOOKUP(D335,'BASE DE DATOS LEGALES GASECO'!C:D,2,FALSE),IF(MID(D335,1,4)="ARRG",+VLOOKUP(D335,'BASE DE DATOS LEGALES ARRG'!C:F,2,FALSE)," ")))</f>
        <v>CESAR CORTES RANGEL</v>
      </c>
      <c r="F335" s="12" t="s">
        <v>1285</v>
      </c>
      <c r="G335" s="7" t="str">
        <f>MID(D335,6,3)</f>
        <v>005</v>
      </c>
      <c r="J335" s="11">
        <f>N335-O335</f>
        <v>259489</v>
      </c>
      <c r="N335" s="8">
        <v>369489</v>
      </c>
      <c r="O335" s="8">
        <v>110000</v>
      </c>
    </row>
    <row r="336" spans="1:18" ht="15" customHeight="1" x14ac:dyDescent="0.25">
      <c r="A336" s="48">
        <v>43052</v>
      </c>
      <c r="B336" s="4">
        <v>335</v>
      </c>
      <c r="C336" s="74" t="str">
        <f t="shared" si="30"/>
        <v>112017</v>
      </c>
      <c r="D336" s="44" t="s">
        <v>740</v>
      </c>
      <c r="E336" s="43" t="str">
        <f>IF(MID(D336,1,1)="C",+VLOOKUP(D336,'BASE DE DATOS LEGALES'!C:E,3,FALSE),IF(MID(D336,1,1)="G",VLOOKUP(D336,'BASE DE DATOS LEGALES GASECO'!C:D,2,FALSE),IF(MID(D336,1,4)="ARRG",+VLOOKUP(D336,'BASE DE DATOS LEGALES ARRG'!C:F,2,FALSE)," ")))</f>
        <v>Mónica Beatriz Grajales Romo</v>
      </c>
      <c r="F336" s="12" t="s">
        <v>56</v>
      </c>
      <c r="G336" s="44">
        <v>91</v>
      </c>
      <c r="J336" s="11">
        <v>50000</v>
      </c>
    </row>
    <row r="337" spans="1:17" ht="15" customHeight="1" x14ac:dyDescent="0.25">
      <c r="A337" s="48">
        <v>43053</v>
      </c>
      <c r="B337" s="4">
        <v>336</v>
      </c>
      <c r="C337" s="74" t="str">
        <f t="shared" si="30"/>
        <v>112017</v>
      </c>
      <c r="D337" s="44" t="s">
        <v>658</v>
      </c>
      <c r="E337" s="43" t="str">
        <f>IF(MID(D337,1,1)="C",+VLOOKUP(D337,'BASE DE DATOS LEGALES'!C:E,3,FALSE),IF(MID(D337,1,1)="G",VLOOKUP(D337,'BASE DE DATOS LEGALES GASECO'!C:D,2,FALSE),IF(MID(D337,1,4)="ARRG",+VLOOKUP(D337,'BASE DE DATOS LEGALES ARRG'!C:F,2,FALSE)," ")))</f>
        <v>INGENIO CG S.A. DE C.V.</v>
      </c>
      <c r="F337" s="12" t="s">
        <v>82</v>
      </c>
      <c r="J337" s="11">
        <v>134719.01</v>
      </c>
    </row>
    <row r="338" spans="1:17" ht="15" customHeight="1" x14ac:dyDescent="0.25">
      <c r="A338" s="48">
        <v>43053</v>
      </c>
      <c r="B338" s="74">
        <v>337</v>
      </c>
      <c r="C338" s="74" t="str">
        <f t="shared" si="30"/>
        <v>112017</v>
      </c>
      <c r="D338" s="44" t="s">
        <v>732</v>
      </c>
      <c r="E338" s="43" t="str">
        <f>IF(MID(D338,1,1)="C",+VLOOKUP(D338,'BASE DE DATOS LEGALES'!C:E,3,FALSE),IF(MID(D338,1,1)="G",VLOOKUP(D338,'BASE DE DATOS LEGALES GASECO'!C:D,2,FALSE),IF(MID(D338,1,4)="ARRG",+VLOOKUP(D338,'BASE DE DATOS LEGALES ARRG'!C:F,2,FALSE)," ")))</f>
        <v>CARLOS JAVIER GUTIERREZ MONTEMAYOR</v>
      </c>
      <c r="F338" s="12" t="s">
        <v>1155</v>
      </c>
      <c r="J338" s="11">
        <v>278498.36</v>
      </c>
    </row>
    <row r="339" spans="1:17" ht="15" customHeight="1" x14ac:dyDescent="0.25">
      <c r="A339" s="48">
        <v>43054</v>
      </c>
      <c r="B339" s="4">
        <v>338</v>
      </c>
      <c r="C339" s="74" t="str">
        <f t="shared" si="30"/>
        <v>112017</v>
      </c>
      <c r="D339" s="44" t="s">
        <v>91</v>
      </c>
      <c r="E339" s="43" t="str">
        <f>IF(MID(D339,1,1)="C",+VLOOKUP(D339,'BASE DE DATOS LEGALES'!C:E,3,FALSE),IF(MID(D339,1,1)="G",VLOOKUP(D339,'BASE DE DATOS LEGALES GASECO'!C:D,2,FALSE),IF(MID(D339,1,4)="ARRG",+VLOOKUP(D339,'BASE DE DATOS LEGALES ARRG'!C:F,2,FALSE)," ")))</f>
        <v>RADIOTAXI LA HUERTA</v>
      </c>
      <c r="F339" s="12" t="s">
        <v>1285</v>
      </c>
      <c r="J339" s="57">
        <f>+N339+Q339-O339</f>
        <v>330747.21999999997</v>
      </c>
      <c r="N339" s="8">
        <v>305992</v>
      </c>
      <c r="Q339" s="8">
        <v>24755.22</v>
      </c>
    </row>
    <row r="340" spans="1:17" ht="15" customHeight="1" x14ac:dyDescent="0.25">
      <c r="A340" s="48">
        <v>43055</v>
      </c>
      <c r="B340" s="4">
        <v>339</v>
      </c>
      <c r="C340" s="74" t="str">
        <f t="shared" si="30"/>
        <v>112017</v>
      </c>
      <c r="D340" s="44" t="s">
        <v>668</v>
      </c>
      <c r="E340" s="43" t="str">
        <f>IF(MID(D340,1,1)="C",+VLOOKUP(D340,'BASE DE DATOS LEGALES'!C:E,3,FALSE),IF(MID(D340,1,1)="G",VLOOKUP(D340,'BASE DE DATOS LEGALES GASECO'!C:D,2,FALSE),IF(MID(D340,1,4)="ARRG",+VLOOKUP(D340,'BASE DE DATOS LEGALES ARRG'!C:F,2,FALSE)," ")))</f>
        <v>COMERCIALIZADORA DE DESTILADOS RG S.A. DE C.V.</v>
      </c>
      <c r="F340" s="12" t="s">
        <v>1549</v>
      </c>
      <c r="J340" s="11">
        <v>8140.49</v>
      </c>
    </row>
    <row r="341" spans="1:17" ht="15" customHeight="1" x14ac:dyDescent="0.25">
      <c r="A341" s="48">
        <v>43055</v>
      </c>
      <c r="B341" s="74">
        <v>340</v>
      </c>
      <c r="C341" s="74" t="str">
        <f t="shared" si="30"/>
        <v>112017</v>
      </c>
      <c r="D341" s="44" t="s">
        <v>682</v>
      </c>
      <c r="E341" s="43" t="str">
        <f>IF(MID(D341,1,1)="C",+VLOOKUP(D341,'BASE DE DATOS LEGALES'!C:E,3,FALSE),IF(MID(D341,1,1)="G",VLOOKUP(D341,'BASE DE DATOS LEGALES GASECO'!C:D,2,FALSE),IF(MID(D341,1,4)="ARRG",+VLOOKUP(D341,'BASE DE DATOS LEGALES ARRG'!C:F,2,FALSE)," ")))</f>
        <v>PIADENA S.A. DE C.V.</v>
      </c>
      <c r="F341" s="12" t="s">
        <v>82</v>
      </c>
      <c r="J341" s="11">
        <v>356995.9</v>
      </c>
    </row>
    <row r="342" spans="1:17" ht="15" customHeight="1" x14ac:dyDescent="0.25">
      <c r="A342" s="48">
        <v>43056</v>
      </c>
      <c r="B342" s="4">
        <v>341</v>
      </c>
      <c r="C342" s="74" t="str">
        <f t="shared" si="30"/>
        <v>112017</v>
      </c>
      <c r="D342" s="44" t="s">
        <v>735</v>
      </c>
      <c r="E342" s="43" t="str">
        <f>IF(MID(D342,1,1)="C",+VLOOKUP(D342,'BASE DE DATOS LEGALES'!C:E,3,FALSE),IF(MID(D342,1,1)="G",VLOOKUP(D342,'BASE DE DATOS LEGALES GASECO'!C:D,2,FALSE),IF(MID(D342,1,4)="ARRG",+VLOOKUP(D342,'BASE DE DATOS LEGALES ARRG'!C:F,2,FALSE)," ")))</f>
        <v>CORPORATIVO IDEOS S DE RL DE CV</v>
      </c>
      <c r="F342" s="12" t="s">
        <v>1155</v>
      </c>
      <c r="J342" s="11">
        <v>224190</v>
      </c>
    </row>
    <row r="343" spans="1:17" ht="15" customHeight="1" x14ac:dyDescent="0.25">
      <c r="A343" s="48">
        <v>43060</v>
      </c>
      <c r="B343" s="4">
        <v>342</v>
      </c>
      <c r="C343" s="74" t="str">
        <f t="shared" si="30"/>
        <v>112017</v>
      </c>
      <c r="D343" s="44" t="s">
        <v>1329</v>
      </c>
      <c r="E343" s="43" t="str">
        <f>IF(MID(D343,1,1)="C",+VLOOKUP(D343,'BASE DE DATOS LEGALES'!C:E,3,FALSE),IF(MID(D343,1,1)="G",VLOOKUP(D343,'BASE DE DATOS LEGALES GASECO'!C:D,2,FALSE),IF(MID(D343,1,4)="ARRG",+VLOOKUP(D343,'BASE DE DATOS LEGALES ARRG'!C:F,2,FALSE)," ")))</f>
        <v>ANA ROSA CORTES TOLEDO</v>
      </c>
      <c r="F343" s="12" t="s">
        <v>1285</v>
      </c>
      <c r="G343" s="7" t="str">
        <f>MID(D343,6,3)</f>
        <v>007</v>
      </c>
      <c r="J343" s="11">
        <f>N343-O343</f>
        <v>259489</v>
      </c>
      <c r="N343" s="8">
        <v>369489</v>
      </c>
      <c r="O343" s="8">
        <v>110000</v>
      </c>
    </row>
    <row r="344" spans="1:17" ht="15" customHeight="1" x14ac:dyDescent="0.25">
      <c r="A344" s="48">
        <v>43061</v>
      </c>
      <c r="B344" s="74">
        <v>343</v>
      </c>
      <c r="C344" s="74" t="str">
        <f t="shared" si="30"/>
        <v>112017</v>
      </c>
      <c r="D344" s="44" t="s">
        <v>1330</v>
      </c>
      <c r="E344" s="43" t="str">
        <f>IF(MID(D344,1,1)="C",+VLOOKUP(D344,'BASE DE DATOS LEGALES'!C:E,3,FALSE),IF(MID(D344,1,1)="G",VLOOKUP(D344,'BASE DE DATOS LEGALES GASECO'!C:D,2,FALSE),IF(MID(D344,1,4)="ARRG",+VLOOKUP(D344,'BASE DE DATOS LEGALES ARRG'!C:F,2,FALSE)," ")))</f>
        <v>JESÚS CAMPOS CHÁVEZ</v>
      </c>
      <c r="F344" s="12" t="s">
        <v>1285</v>
      </c>
      <c r="G344" s="7" t="str">
        <f>MID(D344,6,3)</f>
        <v>008</v>
      </c>
      <c r="J344" s="11">
        <f>N344-O344</f>
        <v>259489</v>
      </c>
      <c r="N344" s="8">
        <v>369489</v>
      </c>
      <c r="O344" s="8">
        <v>110000</v>
      </c>
    </row>
    <row r="345" spans="1:17" ht="15" customHeight="1" x14ac:dyDescent="0.25">
      <c r="A345" s="48">
        <v>43062</v>
      </c>
      <c r="B345" s="4">
        <v>344</v>
      </c>
      <c r="C345" s="74" t="str">
        <f t="shared" si="30"/>
        <v>112017</v>
      </c>
      <c r="D345" s="44" t="s">
        <v>712</v>
      </c>
      <c r="E345" s="43" t="str">
        <f>IF(MID(D345,1,1)="C",+VLOOKUP(D345,'BASE DE DATOS LEGALES'!C:E,3,FALSE),IF(MID(D345,1,1)="G",VLOOKUP(D345,'BASE DE DATOS LEGALES GASECO'!C:D,2,FALSE),IF(MID(D345,1,4)="ARRG",+VLOOKUP(D345,'BASE DE DATOS LEGALES ARRG'!C:F,2,FALSE)," ")))</f>
        <v>H3 DISTRICT MEDIA</v>
      </c>
      <c r="F345" s="12" t="s">
        <v>82</v>
      </c>
      <c r="J345" s="11">
        <v>150000</v>
      </c>
    </row>
    <row r="346" spans="1:17" ht="15" customHeight="1" x14ac:dyDescent="0.25">
      <c r="A346" s="48">
        <v>43062</v>
      </c>
      <c r="B346" s="4">
        <v>345</v>
      </c>
      <c r="C346" s="74" t="str">
        <f t="shared" si="30"/>
        <v>112017</v>
      </c>
      <c r="D346" s="44" t="s">
        <v>1331</v>
      </c>
      <c r="E346" s="43" t="str">
        <f>IF(MID(D346,1,1)="C",+VLOOKUP(D346,'BASE DE DATOS LEGALES'!C:E,3,FALSE),IF(MID(D346,1,1)="G",VLOOKUP(D346,'BASE DE DATOS LEGALES GASECO'!C:D,2,FALSE),IF(MID(D346,1,4)="ARRG",+VLOOKUP(D346,'BASE DE DATOS LEGALES ARRG'!C:F,2,FALSE)," ")))</f>
        <v>RAFAEL CERDEÑO RUIZ</v>
      </c>
      <c r="F346" s="12" t="s">
        <v>1285</v>
      </c>
      <c r="G346" s="7" t="str">
        <f>MID(D346,6,3)</f>
        <v>009</v>
      </c>
      <c r="J346" s="11">
        <f>N346-O346</f>
        <v>271489</v>
      </c>
      <c r="N346" s="8">
        <v>369489</v>
      </c>
      <c r="O346" s="8">
        <v>98000</v>
      </c>
    </row>
    <row r="347" spans="1:17" ht="15" customHeight="1" x14ac:dyDescent="0.25">
      <c r="A347" s="48">
        <v>43062</v>
      </c>
      <c r="B347" s="74">
        <v>346</v>
      </c>
      <c r="C347" s="74" t="str">
        <f t="shared" si="30"/>
        <v>112017</v>
      </c>
      <c r="D347" s="44" t="s">
        <v>1332</v>
      </c>
      <c r="E347" s="43" t="str">
        <f>IF(MID(D347,1,1)="C",+VLOOKUP(D347,'BASE DE DATOS LEGALES'!C:E,3,FALSE),IF(MID(D347,1,1)="G",VLOOKUP(D347,'BASE DE DATOS LEGALES GASECO'!C:D,2,FALSE),IF(MID(D347,1,4)="ARRG",+VLOOKUP(D347,'BASE DE DATOS LEGALES ARRG'!C:F,2,FALSE)," ")))</f>
        <v>ALEJANDRO CHÁVEZ NÚÑEZ</v>
      </c>
      <c r="F347" s="12" t="s">
        <v>1285</v>
      </c>
      <c r="G347" s="7" t="str">
        <f>MID(D347,6,3)</f>
        <v>010</v>
      </c>
      <c r="J347" s="11">
        <f>N347-O347</f>
        <v>369489</v>
      </c>
      <c r="N347" s="8">
        <v>369489</v>
      </c>
      <c r="O347" s="8">
        <v>0</v>
      </c>
    </row>
    <row r="348" spans="1:17" ht="15" customHeight="1" x14ac:dyDescent="0.25">
      <c r="A348" s="48">
        <v>43067</v>
      </c>
      <c r="B348" s="4">
        <v>347</v>
      </c>
      <c r="C348" s="74" t="str">
        <f t="shared" si="30"/>
        <v>112017</v>
      </c>
      <c r="D348" s="44" t="s">
        <v>726</v>
      </c>
      <c r="E348" s="43" t="str">
        <f>IF(MID(D348,1,1)="C",+VLOOKUP(D348,'BASE DE DATOS LEGALES'!C:E,3,FALSE),IF(MID(D348,1,1)="G",VLOOKUP(D348,'BASE DE DATOS LEGALES GASECO'!C:D,2,FALSE),IF(MID(D348,1,4)="ARRG",+VLOOKUP(D348,'BASE DE DATOS LEGALES ARRG'!C:F,2,FALSE)," ")))</f>
        <v>MG ACABADOS</v>
      </c>
      <c r="F348" s="12" t="s">
        <v>82</v>
      </c>
      <c r="J348" s="11">
        <v>101272.35</v>
      </c>
    </row>
    <row r="349" spans="1:17" ht="15" customHeight="1" x14ac:dyDescent="0.25">
      <c r="A349" s="48">
        <v>43068</v>
      </c>
      <c r="B349" s="4">
        <v>348</v>
      </c>
      <c r="C349" s="74" t="str">
        <f t="shared" si="30"/>
        <v>112017</v>
      </c>
      <c r="D349" s="44" t="s">
        <v>676</v>
      </c>
      <c r="E349" s="43" t="str">
        <f>IF(MID(D349,1,1)="C",+VLOOKUP(D349,'BASE DE DATOS LEGALES'!C:E,3,FALSE),IF(MID(D349,1,1)="G",VLOOKUP(D349,'BASE DE DATOS LEGALES GASECO'!C:D,2,FALSE),IF(MID(D349,1,4)="ARRG",+VLOOKUP(D349,'BASE DE DATOS LEGALES ARRG'!C:F,2,FALSE)," ")))</f>
        <v>QUARSO ESTUDIO MULTIMEDIA S.A. DE C.V.</v>
      </c>
      <c r="F349" s="12" t="s">
        <v>82</v>
      </c>
      <c r="J349" s="11">
        <v>169136.35</v>
      </c>
    </row>
    <row r="350" spans="1:17" ht="15" customHeight="1" x14ac:dyDescent="0.25">
      <c r="A350" s="48">
        <v>43069</v>
      </c>
      <c r="B350" s="74">
        <v>349</v>
      </c>
      <c r="C350" s="74" t="str">
        <f t="shared" si="30"/>
        <v>112017</v>
      </c>
      <c r="D350" s="44" t="s">
        <v>726</v>
      </c>
      <c r="E350" s="43" t="str">
        <f>IF(MID(D350,1,1)="C",+VLOOKUP(D350,'BASE DE DATOS LEGALES'!C:E,3,FALSE),IF(MID(D350,1,1)="G",VLOOKUP(D350,'BASE DE DATOS LEGALES GASECO'!C:D,2,FALSE),IF(MID(D350,1,4)="ARRG",+VLOOKUP(D350,'BASE DE DATOS LEGALES ARRG'!C:F,2,FALSE)," ")))</f>
        <v>MG ACABADOS</v>
      </c>
      <c r="F350" s="12" t="s">
        <v>82</v>
      </c>
      <c r="J350" s="11">
        <v>298727.25</v>
      </c>
    </row>
    <row r="351" spans="1:17" ht="15" customHeight="1" x14ac:dyDescent="0.25">
      <c r="A351" s="48">
        <v>43070</v>
      </c>
      <c r="B351" s="4">
        <v>350</v>
      </c>
      <c r="C351" s="74" t="str">
        <f t="shared" si="30"/>
        <v>122017</v>
      </c>
      <c r="D351" s="44" t="s">
        <v>91</v>
      </c>
      <c r="E351" s="43" t="str">
        <f>IF(MID(D351,1,1)="C",+VLOOKUP(D351,'BASE DE DATOS LEGALES'!C:E,3,FALSE),IF(MID(D351,1,1)="G",VLOOKUP(D351,'BASE DE DATOS LEGALES GASECO'!C:D,2,FALSE),IF(MID(D351,1,4)="ARRG",+VLOOKUP(D351,'BASE DE DATOS LEGALES ARRG'!C:F,2,FALSE)," ")))</f>
        <v>RADIOTAXI LA HUERTA</v>
      </c>
      <c r="F351" s="12" t="s">
        <v>1285</v>
      </c>
      <c r="J351" s="57">
        <f>+N351+Q351-O351</f>
        <v>165373.60999999999</v>
      </c>
      <c r="N351" s="8">
        <v>152996</v>
      </c>
      <c r="Q351" s="8">
        <v>12377.61</v>
      </c>
    </row>
    <row r="352" spans="1:17" ht="15" customHeight="1" x14ac:dyDescent="0.25">
      <c r="A352" s="48">
        <v>43073</v>
      </c>
      <c r="B352" s="74">
        <v>351</v>
      </c>
      <c r="C352" s="74" t="str">
        <f t="shared" si="30"/>
        <v>122017</v>
      </c>
      <c r="D352" s="44" t="s">
        <v>1333</v>
      </c>
      <c r="E352" s="43" t="str">
        <f>IF(MID(D352,1,1)="C",+VLOOKUP(D352,'BASE DE DATOS LEGALES'!C:E,3,FALSE),IF(MID(D352,1,1)="G",VLOOKUP(D352,'BASE DE DATOS LEGALES GASECO'!C:D,2,FALSE),IF(MID(D352,1,4)="ARRG",+VLOOKUP(D352,'BASE DE DATOS LEGALES ARRG'!C:F,2,FALSE)," ")))</f>
        <v>EDITH OROZCO BARRERA</v>
      </c>
      <c r="F352" s="12" t="s">
        <v>1285</v>
      </c>
      <c r="G352" s="7" t="str">
        <f>MID(D352,6,3)</f>
        <v>011</v>
      </c>
      <c r="J352" s="11">
        <f>N352-O352</f>
        <v>259489</v>
      </c>
      <c r="N352" s="8">
        <v>369489</v>
      </c>
      <c r="O352" s="8">
        <v>110000</v>
      </c>
    </row>
    <row r="353" spans="1:15" ht="15" customHeight="1" x14ac:dyDescent="0.25">
      <c r="A353" s="48">
        <v>43073</v>
      </c>
      <c r="B353" s="4">
        <v>352</v>
      </c>
      <c r="C353" s="74" t="str">
        <f t="shared" si="30"/>
        <v>122017</v>
      </c>
      <c r="D353" s="44" t="s">
        <v>1334</v>
      </c>
      <c r="E353" s="43" t="str">
        <f>IF(MID(D353,1,1)="C",+VLOOKUP(D353,'BASE DE DATOS LEGALES'!C:E,3,FALSE),IF(MID(D353,1,1)="G",VLOOKUP(D353,'BASE DE DATOS LEGALES GASECO'!C:D,2,FALSE),IF(MID(D353,1,4)="ARRG",+VLOOKUP(D353,'BASE DE DATOS LEGALES ARRG'!C:F,2,FALSE)," ")))</f>
        <v>GERARDO ALEMAN LOBATO</v>
      </c>
      <c r="F353" s="12" t="s">
        <v>1285</v>
      </c>
      <c r="G353" s="7" t="str">
        <f>MID(D353,6,3)</f>
        <v>012</v>
      </c>
      <c r="J353" s="11">
        <f>N353-O353</f>
        <v>259489</v>
      </c>
      <c r="N353" s="8">
        <v>369489</v>
      </c>
      <c r="O353" s="8">
        <v>110000</v>
      </c>
    </row>
    <row r="354" spans="1:15" ht="15" customHeight="1" x14ac:dyDescent="0.25">
      <c r="A354" s="48">
        <v>43076</v>
      </c>
      <c r="B354" s="74">
        <v>353</v>
      </c>
      <c r="C354" s="74" t="str">
        <f t="shared" si="30"/>
        <v>122017</v>
      </c>
      <c r="D354" s="44" t="s">
        <v>1335</v>
      </c>
      <c r="E354" s="43" t="str">
        <f>IF(MID(D354,1,1)="C",+VLOOKUP(D354,'BASE DE DATOS LEGALES'!C:E,3,FALSE),IF(MID(D354,1,1)="G",VLOOKUP(D354,'BASE DE DATOS LEGALES GASECO'!C:D,2,FALSE),IF(MID(D354,1,4)="ARRG",+VLOOKUP(D354,'BASE DE DATOS LEGALES ARRG'!C:F,2,FALSE)," ")))</f>
        <v>ANA ISABEL VÁZQUEZ ABARCA</v>
      </c>
      <c r="F354" s="12" t="s">
        <v>1285</v>
      </c>
      <c r="G354" s="7" t="str">
        <f>MID(D354,6,3)</f>
        <v>013</v>
      </c>
      <c r="J354" s="11">
        <f>N354-O354</f>
        <v>259489</v>
      </c>
      <c r="N354" s="8">
        <v>369489</v>
      </c>
      <c r="O354" s="8">
        <v>110000</v>
      </c>
    </row>
    <row r="355" spans="1:15" ht="15" customHeight="1" x14ac:dyDescent="0.25">
      <c r="B355" s="4">
        <v>354</v>
      </c>
      <c r="C355" s="74" t="str">
        <f t="shared" si="30"/>
        <v>11900</v>
      </c>
      <c r="E355" s="43" t="str">
        <f>IF(MID(D355,1,1)="C",+VLOOKUP(D355,'BASE DE DATOS LEGALES'!C:E,3,FALSE),IF(MID(D355,1,1)="G",VLOOKUP(D355,'BASE DE DATOS LEGALES GASECO'!C:D,2,FALSE),IF(MID(D355,1,4)="ARRG",+VLOOKUP(D355,'BASE DE DATOS LEGALES ARRG'!C:F,2,FALSE)," ")))</f>
        <v xml:space="preserve"> </v>
      </c>
    </row>
    <row r="356" spans="1:15" ht="15" customHeight="1" x14ac:dyDescent="0.25">
      <c r="B356" s="4">
        <v>355</v>
      </c>
      <c r="C356" s="74" t="str">
        <f t="shared" si="30"/>
        <v>11900</v>
      </c>
      <c r="E356" s="43" t="str">
        <f>IF(MID(D356,1,1)="C",+VLOOKUP(D356,'BASE DE DATOS LEGALES'!C:E,3,FALSE),IF(MID(D356,1,1)="G",VLOOKUP(D356,'BASE DE DATOS LEGALES GASECO'!C:D,2,FALSE),IF(MID(D356,1,4)="ARRG",+VLOOKUP(D356,'BASE DE DATOS LEGALES ARRG'!C:F,2,FALSE)," ")))</f>
        <v xml:space="preserve"> </v>
      </c>
    </row>
    <row r="357" spans="1:15" ht="15" customHeight="1" x14ac:dyDescent="0.25">
      <c r="B357" s="74">
        <v>356</v>
      </c>
      <c r="C357" s="74" t="str">
        <f t="shared" si="30"/>
        <v>11900</v>
      </c>
      <c r="E357" s="43" t="str">
        <f>IF(MID(D357,1,1)="C",+VLOOKUP(D357,'BASE DE DATOS LEGALES'!C:E,3,FALSE),IF(MID(D357,1,1)="G",VLOOKUP(D357,'BASE DE DATOS LEGALES GASECO'!C:D,2,FALSE),IF(MID(D357,1,4)="ARRG",+VLOOKUP(D357,'BASE DE DATOS LEGALES ARRG'!C:F,2,FALSE)," ")))</f>
        <v xml:space="preserve"> </v>
      </c>
    </row>
    <row r="358" spans="1:15" ht="15" customHeight="1" x14ac:dyDescent="0.25">
      <c r="B358" s="4">
        <v>357</v>
      </c>
      <c r="C358" s="74" t="str">
        <f t="shared" si="30"/>
        <v>11900</v>
      </c>
      <c r="E358" s="43" t="str">
        <f>IF(MID(D358,1,1)="C",+VLOOKUP(D358,'BASE DE DATOS LEGALES'!C:E,3,FALSE),IF(MID(D358,1,1)="G",VLOOKUP(D358,'BASE DE DATOS LEGALES GASECO'!C:D,2,FALSE),IF(MID(D358,1,4)="ARRG",+VLOOKUP(D358,'BASE DE DATOS LEGALES ARRG'!C:F,2,FALSE)," ")))</f>
        <v xml:space="preserve"> </v>
      </c>
    </row>
    <row r="359" spans="1:15" ht="15" customHeight="1" x14ac:dyDescent="0.25">
      <c r="B359" s="4">
        <v>358</v>
      </c>
      <c r="C359" s="74" t="str">
        <f t="shared" si="30"/>
        <v>11900</v>
      </c>
      <c r="E359" s="43" t="str">
        <f>IF(MID(D359,1,1)="C",+VLOOKUP(D359,'BASE DE DATOS LEGALES'!C:E,3,FALSE),IF(MID(D359,1,1)="G",VLOOKUP(D359,'BASE DE DATOS LEGALES GASECO'!C:D,2,FALSE),IF(MID(D359,1,4)="ARRG",+VLOOKUP(D359,'BASE DE DATOS LEGALES ARRG'!C:F,2,FALSE)," ")))</f>
        <v xml:space="preserve"> </v>
      </c>
    </row>
    <row r="360" spans="1:15" ht="15" customHeight="1" x14ac:dyDescent="0.25">
      <c r="B360" s="74">
        <v>359</v>
      </c>
      <c r="C360" s="74" t="str">
        <f t="shared" si="30"/>
        <v>11900</v>
      </c>
      <c r="E360" s="43" t="str">
        <f>IF(MID(D360,1,1)="C",+VLOOKUP(D360,'BASE DE DATOS LEGALES'!C:E,3,FALSE),IF(MID(D360,1,1)="G",VLOOKUP(D360,'BASE DE DATOS LEGALES GASECO'!C:D,2,FALSE),IF(MID(D360,1,4)="ARRG",+VLOOKUP(D360,'BASE DE DATOS LEGALES ARRG'!C:F,2,FALSE)," ")))</f>
        <v xml:space="preserve"> </v>
      </c>
    </row>
    <row r="361" spans="1:15" ht="15" customHeight="1" x14ac:dyDescent="0.25">
      <c r="B361" s="4">
        <v>360</v>
      </c>
      <c r="C361" s="74" t="str">
        <f t="shared" si="30"/>
        <v>11900</v>
      </c>
      <c r="E361" s="43" t="str">
        <f>IF(MID(D361,1,1)="C",+VLOOKUP(D361,'BASE DE DATOS LEGALES'!C:E,3,FALSE),IF(MID(D361,1,1)="G",VLOOKUP(D361,'BASE DE DATOS LEGALES GASECO'!C:D,2,FALSE),IF(MID(D361,1,4)="ARRG",+VLOOKUP(D361,'BASE DE DATOS LEGALES ARRG'!C:F,2,FALSE)," ")))</f>
        <v xml:space="preserve"> </v>
      </c>
    </row>
    <row r="362" spans="1:15" ht="15" customHeight="1" x14ac:dyDescent="0.25">
      <c r="B362" s="4">
        <v>361</v>
      </c>
      <c r="C362" s="74" t="str">
        <f t="shared" si="30"/>
        <v>11900</v>
      </c>
      <c r="E362" s="43" t="str">
        <f>IF(MID(D362,1,1)="C",+VLOOKUP(D362,'BASE DE DATOS LEGALES'!C:E,3,FALSE),IF(MID(D362,1,1)="G",VLOOKUP(D362,'BASE DE DATOS LEGALES GASECO'!C:D,2,FALSE),IF(MID(D362,1,4)="ARRG",+VLOOKUP(D362,'BASE DE DATOS LEGALES ARRG'!C:F,2,FALSE)," ")))</f>
        <v xml:space="preserve"> </v>
      </c>
    </row>
    <row r="363" spans="1:15" ht="15" customHeight="1" x14ac:dyDescent="0.25">
      <c r="B363" s="74">
        <v>362</v>
      </c>
      <c r="C363" s="74" t="str">
        <f t="shared" si="30"/>
        <v>11900</v>
      </c>
      <c r="E363" s="43" t="str">
        <f>IF(MID(D363,1,1)="C",+VLOOKUP(D363,'BASE DE DATOS LEGALES'!C:E,3,FALSE),IF(MID(D363,1,1)="G",VLOOKUP(D363,'BASE DE DATOS LEGALES GASECO'!C:D,2,FALSE),IF(MID(D363,1,4)="ARRG",+VLOOKUP(D363,'BASE DE DATOS LEGALES ARRG'!C:F,2,FALSE)," ")))</f>
        <v xml:space="preserve"> </v>
      </c>
    </row>
    <row r="364" spans="1:15" ht="15" customHeight="1" x14ac:dyDescent="0.25">
      <c r="B364" s="4">
        <v>363</v>
      </c>
      <c r="C364" s="74" t="str">
        <f t="shared" si="30"/>
        <v>11900</v>
      </c>
      <c r="E364" s="43" t="str">
        <f>IF(MID(D364,1,1)="C",+VLOOKUP(D364,'BASE DE DATOS LEGALES'!C:E,3,FALSE),IF(MID(D364,1,1)="G",VLOOKUP(D364,'BASE DE DATOS LEGALES GASECO'!C:D,2,FALSE),IF(MID(D364,1,4)="ARRG",+VLOOKUP(D364,'BASE DE DATOS LEGALES ARRG'!C:F,2,FALSE)," ")))</f>
        <v xml:space="preserve"> </v>
      </c>
    </row>
    <row r="365" spans="1:15" ht="15" customHeight="1" x14ac:dyDescent="0.25">
      <c r="B365" s="4">
        <v>364</v>
      </c>
      <c r="C365" s="74" t="str">
        <f t="shared" si="30"/>
        <v>11900</v>
      </c>
      <c r="E365" s="43" t="str">
        <f>IF(MID(D365,1,1)="C",+VLOOKUP(D365,'BASE DE DATOS LEGALES'!C:E,3,FALSE),IF(MID(D365,1,1)="G",VLOOKUP(D365,'BASE DE DATOS LEGALES GASECO'!C:D,2,FALSE),IF(MID(D365,1,4)="ARRG",+VLOOKUP(D365,'BASE DE DATOS LEGALES ARRG'!C:F,2,FALSE)," ")))</f>
        <v xml:space="preserve"> </v>
      </c>
    </row>
    <row r="366" spans="1:15" ht="15" customHeight="1" x14ac:dyDescent="0.25">
      <c r="B366" s="74">
        <v>365</v>
      </c>
      <c r="C366" s="74" t="str">
        <f t="shared" si="30"/>
        <v>11900</v>
      </c>
      <c r="E366" s="43" t="str">
        <f>IF(MID(D366,1,1)="C",+VLOOKUP(D366,'BASE DE DATOS LEGALES'!C:E,3,FALSE),IF(MID(D366,1,1)="G",VLOOKUP(D366,'BASE DE DATOS LEGALES GASECO'!C:D,2,FALSE),IF(MID(D366,1,4)="ARRG",+VLOOKUP(D366,'BASE DE DATOS LEGALES ARRG'!C:F,2,FALSE)," ")))</f>
        <v xml:space="preserve"> </v>
      </c>
    </row>
    <row r="367" spans="1:15" ht="15" customHeight="1" x14ac:dyDescent="0.25">
      <c r="B367" s="4">
        <v>366</v>
      </c>
      <c r="C367" s="74" t="str">
        <f t="shared" si="30"/>
        <v>11900</v>
      </c>
      <c r="E367" s="43" t="str">
        <f>IF(MID(D367,1,1)="C",+VLOOKUP(D367,'BASE DE DATOS LEGALES'!C:E,3,FALSE),IF(MID(D367,1,1)="G",VLOOKUP(D367,'BASE DE DATOS LEGALES GASECO'!C:D,2,FALSE),IF(MID(D367,1,4)="ARRG",+VLOOKUP(D367,'BASE DE DATOS LEGALES ARRG'!C:F,2,FALSE)," ")))</f>
        <v xml:space="preserve"> </v>
      </c>
    </row>
    <row r="368" spans="1:15" ht="15" customHeight="1" x14ac:dyDescent="0.25">
      <c r="B368" s="4">
        <v>367</v>
      </c>
      <c r="C368" s="74" t="str">
        <f t="shared" si="30"/>
        <v>11900</v>
      </c>
      <c r="E368" s="43" t="str">
        <f>IF(MID(D368,1,1)="C",+VLOOKUP(D368,'BASE DE DATOS LEGALES'!C:E,3,FALSE),IF(MID(D368,1,1)="G",VLOOKUP(D368,'BASE DE DATOS LEGALES GASECO'!C:D,2,FALSE),IF(MID(D368,1,4)="ARRG",+VLOOKUP(D368,'BASE DE DATOS LEGALES ARRG'!C:F,2,FALSE)," ")))</f>
        <v xml:space="preserve"> </v>
      </c>
    </row>
    <row r="369" spans="2:5" ht="15" customHeight="1" x14ac:dyDescent="0.25">
      <c r="B369" s="74">
        <v>368</v>
      </c>
      <c r="C369" s="74" t="str">
        <f t="shared" si="30"/>
        <v>11900</v>
      </c>
      <c r="E369" s="43" t="str">
        <f>IF(MID(D369,1,1)="C",+VLOOKUP(D369,'BASE DE DATOS LEGALES'!C:E,3,FALSE),IF(MID(D369,1,1)="G",VLOOKUP(D369,'BASE DE DATOS LEGALES GASECO'!C:D,2,FALSE),IF(MID(D369,1,4)="ARRG",+VLOOKUP(D369,'BASE DE DATOS LEGALES ARRG'!C:F,2,FALSE)," ")))</f>
        <v xml:space="preserve"> </v>
      </c>
    </row>
    <row r="370" spans="2:5" ht="15" customHeight="1" x14ac:dyDescent="0.25">
      <c r="B370" s="4">
        <v>369</v>
      </c>
      <c r="C370" s="74" t="str">
        <f t="shared" si="30"/>
        <v>11900</v>
      </c>
      <c r="E370" s="43" t="str">
        <f>IF(MID(D370,1,1)="C",+VLOOKUP(D370,'BASE DE DATOS LEGALES'!C:E,3,FALSE),IF(MID(D370,1,1)="G",VLOOKUP(D370,'BASE DE DATOS LEGALES GASECO'!C:D,2,FALSE),IF(MID(D370,1,4)="ARRG",+VLOOKUP(D370,'BASE DE DATOS LEGALES ARRG'!C:F,2,FALSE)," ")))</f>
        <v xml:space="preserve"> </v>
      </c>
    </row>
    <row r="371" spans="2:5" ht="15" customHeight="1" x14ac:dyDescent="0.25">
      <c r="B371" s="4">
        <v>370</v>
      </c>
      <c r="C371" s="74" t="str">
        <f t="shared" si="30"/>
        <v>11900</v>
      </c>
      <c r="E371" s="43" t="str">
        <f>IF(MID(D371,1,1)="C",+VLOOKUP(D371,'BASE DE DATOS LEGALES'!C:E,3,FALSE),IF(MID(D371,1,1)="G",VLOOKUP(D371,'BASE DE DATOS LEGALES GASECO'!C:D,2,FALSE),IF(MID(D371,1,4)="ARRG",+VLOOKUP(D371,'BASE DE DATOS LEGALES ARRG'!C:F,2,FALSE)," ")))</f>
        <v xml:space="preserve"> </v>
      </c>
    </row>
    <row r="372" spans="2:5" ht="15" customHeight="1" x14ac:dyDescent="0.25">
      <c r="B372" s="74">
        <v>371</v>
      </c>
      <c r="C372" s="74" t="str">
        <f t="shared" si="30"/>
        <v>11900</v>
      </c>
      <c r="E372" s="43" t="str">
        <f>IF(MID(D372,1,1)="C",+VLOOKUP(D372,'BASE DE DATOS LEGALES'!C:E,3,FALSE),IF(MID(D372,1,1)="G",VLOOKUP(D372,'BASE DE DATOS LEGALES GASECO'!C:D,2,FALSE),IF(MID(D372,1,4)="ARRG",+VLOOKUP(D372,'BASE DE DATOS LEGALES ARRG'!C:F,2,FALSE)," ")))</f>
        <v xml:space="preserve"> </v>
      </c>
    </row>
    <row r="373" spans="2:5" ht="15" customHeight="1" x14ac:dyDescent="0.25">
      <c r="B373" s="4">
        <v>372</v>
      </c>
      <c r="C373" s="74" t="str">
        <f t="shared" si="30"/>
        <v>11900</v>
      </c>
      <c r="E373" s="43" t="str">
        <f>IF(MID(D373,1,1)="C",+VLOOKUP(D373,'BASE DE DATOS LEGALES'!C:E,3,FALSE),IF(MID(D373,1,1)="G",VLOOKUP(D373,'BASE DE DATOS LEGALES GASECO'!C:D,2,FALSE),IF(MID(D373,1,4)="ARRG",+VLOOKUP(D373,'BASE DE DATOS LEGALES ARRG'!C:F,2,FALSE)," ")))</f>
        <v xml:space="preserve"> </v>
      </c>
    </row>
    <row r="374" spans="2:5" ht="15" customHeight="1" x14ac:dyDescent="0.25">
      <c r="B374" s="4">
        <v>373</v>
      </c>
      <c r="C374" s="74" t="str">
        <f t="shared" si="30"/>
        <v>11900</v>
      </c>
      <c r="E374" s="43" t="str">
        <f>IF(MID(D374,1,1)="C",+VLOOKUP(D374,'BASE DE DATOS LEGALES'!C:E,3,FALSE),IF(MID(D374,1,1)="G",VLOOKUP(D374,'BASE DE DATOS LEGALES GASECO'!C:D,2,FALSE),IF(MID(D374,1,4)="ARRG",+VLOOKUP(D374,'BASE DE DATOS LEGALES ARRG'!C:F,2,FALSE)," ")))</f>
        <v xml:space="preserve"> </v>
      </c>
    </row>
    <row r="375" spans="2:5" ht="15" customHeight="1" x14ac:dyDescent="0.25">
      <c r="B375" s="74">
        <v>374</v>
      </c>
      <c r="C375" s="74" t="str">
        <f t="shared" si="30"/>
        <v>11900</v>
      </c>
      <c r="E375" s="43" t="str">
        <f>IF(MID(D375,1,1)="C",+VLOOKUP(D375,'BASE DE DATOS LEGALES'!C:E,3,FALSE),IF(MID(D375,1,1)="G",VLOOKUP(D375,'BASE DE DATOS LEGALES GASECO'!C:D,2,FALSE),IF(MID(D375,1,4)="ARRG",+VLOOKUP(D375,'BASE DE DATOS LEGALES ARRG'!C:F,2,FALSE)," ")))</f>
        <v xml:space="preserve"> </v>
      </c>
    </row>
    <row r="376" spans="2:5" ht="15" customHeight="1" x14ac:dyDescent="0.25">
      <c r="B376" s="4">
        <v>375</v>
      </c>
      <c r="C376" s="74" t="str">
        <f t="shared" si="30"/>
        <v>11900</v>
      </c>
      <c r="E376" s="43" t="str">
        <f>IF(MID(D376,1,1)="C",+VLOOKUP(D376,'BASE DE DATOS LEGALES'!C:E,3,FALSE),IF(MID(D376,1,1)="G",VLOOKUP(D376,'BASE DE DATOS LEGALES GASECO'!C:D,2,FALSE),IF(MID(D376,1,4)="ARRG",+VLOOKUP(D376,'BASE DE DATOS LEGALES ARRG'!C:F,2,FALSE)," ")))</f>
        <v xml:space="preserve"> </v>
      </c>
    </row>
    <row r="377" spans="2:5" ht="15" customHeight="1" x14ac:dyDescent="0.25">
      <c r="B377" s="4">
        <v>376</v>
      </c>
      <c r="C377" s="74" t="str">
        <f t="shared" si="30"/>
        <v>11900</v>
      </c>
      <c r="E377" s="43" t="str">
        <f>IF(MID(D377,1,1)="C",+VLOOKUP(D377,'BASE DE DATOS LEGALES'!C:E,3,FALSE),IF(MID(D377,1,1)="G",VLOOKUP(D377,'BASE DE DATOS LEGALES GASECO'!C:D,2,FALSE),IF(MID(D377,1,4)="ARRG",+VLOOKUP(D377,'BASE DE DATOS LEGALES ARRG'!C:F,2,FALSE)," ")))</f>
        <v xml:space="preserve"> </v>
      </c>
    </row>
    <row r="378" spans="2:5" ht="15" customHeight="1" x14ac:dyDescent="0.25">
      <c r="B378" s="74">
        <v>377</v>
      </c>
      <c r="C378" s="74" t="str">
        <f t="shared" si="30"/>
        <v>11900</v>
      </c>
      <c r="E378" s="43" t="str">
        <f>IF(MID(D378,1,1)="C",+VLOOKUP(D378,'BASE DE DATOS LEGALES'!C:E,3,FALSE),IF(MID(D378,1,1)="G",VLOOKUP(D378,'BASE DE DATOS LEGALES GASECO'!C:D,2,FALSE),IF(MID(D378,1,4)="ARRG",+VLOOKUP(D378,'BASE DE DATOS LEGALES ARRG'!C:F,2,FALSE)," ")))</f>
        <v xml:space="preserve"> </v>
      </c>
    </row>
    <row r="379" spans="2:5" ht="15" customHeight="1" x14ac:dyDescent="0.25">
      <c r="B379" s="4">
        <v>378</v>
      </c>
      <c r="C379" s="74" t="str">
        <f t="shared" si="30"/>
        <v>11900</v>
      </c>
      <c r="E379" s="43" t="str">
        <f>IF(MID(D379,1,1)="C",+VLOOKUP(D379,'BASE DE DATOS LEGALES'!C:E,3,FALSE),IF(MID(D379,1,1)="G",VLOOKUP(D379,'BASE DE DATOS LEGALES GASECO'!C:D,2,FALSE),IF(MID(D379,1,4)="ARRG",+VLOOKUP(D379,'BASE DE DATOS LEGALES ARRG'!C:F,2,FALSE)," ")))</f>
        <v xml:space="preserve"> </v>
      </c>
    </row>
    <row r="380" spans="2:5" ht="15" customHeight="1" x14ac:dyDescent="0.25">
      <c r="B380" s="74">
        <v>379</v>
      </c>
      <c r="C380" s="74" t="str">
        <f t="shared" si="30"/>
        <v>11900</v>
      </c>
      <c r="E380" s="43" t="str">
        <f>IF(MID(D380,1,1)="C",+VLOOKUP(D380,'BASE DE DATOS LEGALES'!C:E,3,FALSE),IF(MID(D380,1,1)="G",VLOOKUP(D380,'BASE DE DATOS LEGALES GASECO'!C:D,2,FALSE),IF(MID(D380,1,4)="ARRG",+VLOOKUP(D380,'BASE DE DATOS LEGALES ARRG'!C:F,2,FALSE)," ")))</f>
        <v xml:space="preserve"> </v>
      </c>
    </row>
    <row r="381" spans="2:5" ht="15" customHeight="1" x14ac:dyDescent="0.25">
      <c r="B381" s="4">
        <v>380</v>
      </c>
      <c r="C381" s="74" t="str">
        <f t="shared" si="30"/>
        <v>11900</v>
      </c>
      <c r="E381" s="43" t="str">
        <f>IF(MID(D381,1,1)="C",+VLOOKUP(D381,'BASE DE DATOS LEGALES'!C:E,3,FALSE),IF(MID(D381,1,1)="G",VLOOKUP(D381,'BASE DE DATOS LEGALES GASECO'!C:D,2,FALSE),IF(MID(D381,1,4)="ARRG",+VLOOKUP(D381,'BASE DE DATOS LEGALES ARRG'!C:F,2,FALSE)," ")))</f>
        <v xml:space="preserve"> </v>
      </c>
    </row>
    <row r="382" spans="2:5" ht="15" customHeight="1" x14ac:dyDescent="0.25">
      <c r="B382" s="74">
        <v>381</v>
      </c>
      <c r="C382" s="74" t="str">
        <f t="shared" si="30"/>
        <v>11900</v>
      </c>
      <c r="E382" s="43" t="str">
        <f>IF(MID(D382,1,1)="C",+VLOOKUP(D382,'BASE DE DATOS LEGALES'!C:E,3,FALSE),IF(MID(D382,1,1)="G",VLOOKUP(D382,'BASE DE DATOS LEGALES GASECO'!C:D,2,FALSE),IF(MID(D382,1,4)="ARRG",+VLOOKUP(D382,'BASE DE DATOS LEGALES ARRG'!C:F,2,FALSE)," ")))</f>
        <v xml:space="preserve"> </v>
      </c>
    </row>
    <row r="383" spans="2:5" ht="15" customHeight="1" x14ac:dyDescent="0.25">
      <c r="B383" s="4">
        <v>382</v>
      </c>
      <c r="C383" s="74" t="str">
        <f t="shared" si="30"/>
        <v>11900</v>
      </c>
      <c r="E383" s="43" t="str">
        <f>IF(MID(D383,1,1)="C",+VLOOKUP(D383,'BASE DE DATOS LEGALES'!C:E,3,FALSE),IF(MID(D383,1,1)="G",VLOOKUP(D383,'BASE DE DATOS LEGALES GASECO'!C:D,2,FALSE),IF(MID(D383,1,4)="ARRG",+VLOOKUP(D383,'BASE DE DATOS LEGALES ARRG'!C:F,2,FALSE)," ")))</f>
        <v xml:space="preserve"> </v>
      </c>
    </row>
    <row r="384" spans="2:5" ht="15" customHeight="1" x14ac:dyDescent="0.25">
      <c r="B384" s="4">
        <v>383</v>
      </c>
      <c r="C384" s="74" t="str">
        <f t="shared" si="30"/>
        <v>11900</v>
      </c>
      <c r="E384" s="43" t="str">
        <f>IF(MID(D384,1,1)="C",+VLOOKUP(D384,'BASE DE DATOS LEGALES'!C:E,3,FALSE),IF(MID(D384,1,1)="G",VLOOKUP(D384,'BASE DE DATOS LEGALES GASECO'!C:D,2,FALSE),IF(MID(D384,1,4)="ARRG",+VLOOKUP(D384,'BASE DE DATOS LEGALES ARRG'!C:F,2,FALSE)," ")))</f>
        <v xml:space="preserve"> </v>
      </c>
    </row>
    <row r="385" spans="2:5" ht="15" customHeight="1" x14ac:dyDescent="0.25">
      <c r="B385" s="74">
        <v>384</v>
      </c>
      <c r="C385" s="74" t="str">
        <f t="shared" si="30"/>
        <v>11900</v>
      </c>
      <c r="E385" s="43" t="str">
        <f>IF(MID(D385,1,1)="C",+VLOOKUP(D385,'BASE DE DATOS LEGALES'!C:E,3,FALSE),IF(MID(D385,1,1)="G",VLOOKUP(D385,'BASE DE DATOS LEGALES GASECO'!C:D,2,FALSE),IF(MID(D385,1,4)="ARRG",+VLOOKUP(D385,'BASE DE DATOS LEGALES ARRG'!C:F,2,FALSE)," ")))</f>
        <v xml:space="preserve"> </v>
      </c>
    </row>
    <row r="386" spans="2:5" ht="15" customHeight="1" x14ac:dyDescent="0.25">
      <c r="B386" s="4">
        <v>385</v>
      </c>
      <c r="C386" s="74" t="str">
        <f t="shared" ref="C386:C449" si="31">+MONTH(A386)&amp;YEAR(A386)</f>
        <v>11900</v>
      </c>
      <c r="E386" s="43" t="str">
        <f>IF(MID(D386,1,1)="C",+VLOOKUP(D386,'BASE DE DATOS LEGALES'!C:E,3,FALSE),IF(MID(D386,1,1)="G",VLOOKUP(D386,'BASE DE DATOS LEGALES GASECO'!C:D,2,FALSE),IF(MID(D386,1,4)="ARRG",+VLOOKUP(D386,'BASE DE DATOS LEGALES ARRG'!C:F,2,FALSE)," ")))</f>
        <v xml:space="preserve"> </v>
      </c>
    </row>
    <row r="387" spans="2:5" ht="15" customHeight="1" x14ac:dyDescent="0.25">
      <c r="B387" s="4">
        <v>386</v>
      </c>
      <c r="C387" s="74" t="str">
        <f t="shared" si="31"/>
        <v>11900</v>
      </c>
      <c r="E387" s="43" t="str">
        <f>IF(MID(D387,1,1)="C",+VLOOKUP(D387,'BASE DE DATOS LEGALES'!C:E,3,FALSE),IF(MID(D387,1,1)="G",VLOOKUP(D387,'BASE DE DATOS LEGALES GASECO'!C:D,2,FALSE),IF(MID(D387,1,4)="ARRG",+VLOOKUP(D387,'BASE DE DATOS LEGALES ARRG'!C:F,2,FALSE)," ")))</f>
        <v xml:space="preserve"> </v>
      </c>
    </row>
    <row r="388" spans="2:5" ht="15" customHeight="1" x14ac:dyDescent="0.25">
      <c r="B388" s="74">
        <v>387</v>
      </c>
      <c r="C388" s="74" t="str">
        <f t="shared" si="31"/>
        <v>11900</v>
      </c>
      <c r="E388" s="43" t="str">
        <f>IF(MID(D388,1,1)="C",+VLOOKUP(D388,'BASE DE DATOS LEGALES'!C:E,3,FALSE),IF(MID(D388,1,1)="G",VLOOKUP(D388,'BASE DE DATOS LEGALES GASECO'!C:D,2,FALSE),IF(MID(D388,1,4)="ARRG",+VLOOKUP(D388,'BASE DE DATOS LEGALES ARRG'!C:F,2,FALSE)," ")))</f>
        <v xml:space="preserve"> </v>
      </c>
    </row>
    <row r="389" spans="2:5" ht="15" customHeight="1" x14ac:dyDescent="0.25">
      <c r="B389" s="4">
        <v>388</v>
      </c>
      <c r="C389" s="74" t="str">
        <f t="shared" si="31"/>
        <v>11900</v>
      </c>
      <c r="E389" s="43" t="str">
        <f>IF(MID(D389,1,1)="C",+VLOOKUP(D389,'BASE DE DATOS LEGALES'!C:E,3,FALSE),IF(MID(D389,1,1)="G",VLOOKUP(D389,'BASE DE DATOS LEGALES GASECO'!C:D,2,FALSE),IF(MID(D389,1,4)="ARRG",+VLOOKUP(D389,'BASE DE DATOS LEGALES ARRG'!C:F,2,FALSE)," ")))</f>
        <v xml:space="preserve"> </v>
      </c>
    </row>
    <row r="390" spans="2:5" ht="15" customHeight="1" x14ac:dyDescent="0.25">
      <c r="B390" s="4">
        <v>389</v>
      </c>
      <c r="C390" s="74" t="str">
        <f t="shared" si="31"/>
        <v>11900</v>
      </c>
      <c r="E390" s="43" t="str">
        <f>IF(MID(D390,1,1)="C",+VLOOKUP(D390,'BASE DE DATOS LEGALES'!C:E,3,FALSE),IF(MID(D390,1,1)="G",VLOOKUP(D390,'BASE DE DATOS LEGALES GASECO'!C:D,2,FALSE),IF(MID(D390,1,4)="ARRG",+VLOOKUP(D390,'BASE DE DATOS LEGALES ARRG'!C:F,2,FALSE)," ")))</f>
        <v xml:space="preserve"> </v>
      </c>
    </row>
    <row r="391" spans="2:5" ht="15" customHeight="1" x14ac:dyDescent="0.25">
      <c r="B391" s="74">
        <v>390</v>
      </c>
      <c r="C391" s="74" t="str">
        <f t="shared" si="31"/>
        <v>11900</v>
      </c>
      <c r="E391" s="43" t="str">
        <f>IF(MID(D391,1,1)="C",+VLOOKUP(D391,'BASE DE DATOS LEGALES'!C:E,3,FALSE),IF(MID(D391,1,1)="G",VLOOKUP(D391,'BASE DE DATOS LEGALES GASECO'!C:D,2,FALSE),IF(MID(D391,1,4)="ARRG",+VLOOKUP(D391,'BASE DE DATOS LEGALES ARRG'!C:F,2,FALSE)," ")))</f>
        <v xml:space="preserve"> </v>
      </c>
    </row>
    <row r="392" spans="2:5" ht="15" customHeight="1" x14ac:dyDescent="0.25">
      <c r="B392" s="4">
        <v>391</v>
      </c>
      <c r="C392" s="74" t="str">
        <f t="shared" si="31"/>
        <v>11900</v>
      </c>
      <c r="E392" s="43" t="str">
        <f>IF(MID(D392,1,1)="C",+VLOOKUP(D392,'BASE DE DATOS LEGALES'!C:E,3,FALSE),IF(MID(D392,1,1)="G",VLOOKUP(D392,'BASE DE DATOS LEGALES GASECO'!C:D,2,FALSE),IF(MID(D392,1,4)="ARRG",+VLOOKUP(D392,'BASE DE DATOS LEGALES ARRG'!C:F,2,FALSE)," ")))</f>
        <v xml:space="preserve"> </v>
      </c>
    </row>
    <row r="393" spans="2:5" ht="15" customHeight="1" x14ac:dyDescent="0.25">
      <c r="B393" s="4">
        <v>392</v>
      </c>
      <c r="C393" s="74" t="str">
        <f t="shared" si="31"/>
        <v>11900</v>
      </c>
      <c r="E393" s="43" t="str">
        <f>IF(MID(D393,1,1)="C",+VLOOKUP(D393,'BASE DE DATOS LEGALES'!C:E,3,FALSE),IF(MID(D393,1,1)="G",VLOOKUP(D393,'BASE DE DATOS LEGALES GASECO'!C:D,2,FALSE),IF(MID(D393,1,4)="ARRG",+VLOOKUP(D393,'BASE DE DATOS LEGALES ARRG'!C:F,2,FALSE)," ")))</f>
        <v xml:space="preserve"> </v>
      </c>
    </row>
    <row r="394" spans="2:5" ht="15" customHeight="1" x14ac:dyDescent="0.25">
      <c r="B394" s="74">
        <v>393</v>
      </c>
      <c r="C394" s="74" t="str">
        <f t="shared" si="31"/>
        <v>11900</v>
      </c>
      <c r="E394" s="43" t="str">
        <f>IF(MID(D394,1,1)="C",+VLOOKUP(D394,'BASE DE DATOS LEGALES'!C:E,3,FALSE),IF(MID(D394,1,1)="G",VLOOKUP(D394,'BASE DE DATOS LEGALES GASECO'!C:D,2,FALSE),IF(MID(D394,1,4)="ARRG",+VLOOKUP(D394,'BASE DE DATOS LEGALES ARRG'!C:F,2,FALSE)," ")))</f>
        <v xml:space="preserve"> </v>
      </c>
    </row>
    <row r="395" spans="2:5" ht="15" customHeight="1" x14ac:dyDescent="0.25">
      <c r="B395" s="4">
        <v>394</v>
      </c>
      <c r="C395" s="74" t="str">
        <f t="shared" si="31"/>
        <v>11900</v>
      </c>
      <c r="E395" s="43" t="str">
        <f>IF(MID(D395,1,1)="C",+VLOOKUP(D395,'BASE DE DATOS LEGALES'!C:E,3,FALSE),IF(MID(D395,1,1)="G",VLOOKUP(D395,'BASE DE DATOS LEGALES GASECO'!C:D,2,FALSE),IF(MID(D395,1,4)="ARRG",+VLOOKUP(D395,'BASE DE DATOS LEGALES ARRG'!C:F,2,FALSE)," ")))</f>
        <v xml:space="preserve"> </v>
      </c>
    </row>
    <row r="396" spans="2:5" ht="15" customHeight="1" x14ac:dyDescent="0.25">
      <c r="B396" s="4">
        <v>395</v>
      </c>
      <c r="C396" s="74" t="str">
        <f t="shared" si="31"/>
        <v>11900</v>
      </c>
      <c r="E396" s="43" t="str">
        <f>IF(MID(D396,1,1)="C",+VLOOKUP(D396,'BASE DE DATOS LEGALES'!C:E,3,FALSE),IF(MID(D396,1,1)="G",VLOOKUP(D396,'BASE DE DATOS LEGALES GASECO'!C:D,2,FALSE),IF(MID(D396,1,4)="ARRG",+VLOOKUP(D396,'BASE DE DATOS LEGALES ARRG'!C:F,2,FALSE)," ")))</f>
        <v xml:space="preserve"> </v>
      </c>
    </row>
    <row r="397" spans="2:5" ht="15" customHeight="1" x14ac:dyDescent="0.25">
      <c r="B397" s="74">
        <v>396</v>
      </c>
      <c r="C397" s="74" t="str">
        <f t="shared" si="31"/>
        <v>11900</v>
      </c>
      <c r="E397" s="43" t="str">
        <f>IF(MID(D397,1,1)="C",+VLOOKUP(D397,'BASE DE DATOS LEGALES'!C:E,3,FALSE),IF(MID(D397,1,1)="G",VLOOKUP(D397,'BASE DE DATOS LEGALES GASECO'!C:D,2,FALSE),IF(MID(D397,1,4)="ARRG",+VLOOKUP(D397,'BASE DE DATOS LEGALES ARRG'!C:F,2,FALSE)," ")))</f>
        <v xml:space="preserve"> </v>
      </c>
    </row>
    <row r="398" spans="2:5" ht="15" customHeight="1" x14ac:dyDescent="0.25">
      <c r="B398" s="4">
        <v>397</v>
      </c>
      <c r="C398" s="74" t="str">
        <f t="shared" si="31"/>
        <v>11900</v>
      </c>
      <c r="E398" s="43" t="str">
        <f>IF(MID(D398,1,1)="C",+VLOOKUP(D398,'BASE DE DATOS LEGALES'!C:E,3,FALSE),IF(MID(D398,1,1)="G",VLOOKUP(D398,'BASE DE DATOS LEGALES GASECO'!C:D,2,FALSE),IF(MID(D398,1,4)="ARRG",+VLOOKUP(D398,'BASE DE DATOS LEGALES ARRG'!C:F,2,FALSE)," ")))</f>
        <v xml:space="preserve"> </v>
      </c>
    </row>
    <row r="399" spans="2:5" ht="15" customHeight="1" x14ac:dyDescent="0.25">
      <c r="B399" s="4">
        <v>398</v>
      </c>
      <c r="C399" s="74" t="str">
        <f t="shared" si="31"/>
        <v>11900</v>
      </c>
      <c r="E399" s="43" t="str">
        <f>IF(MID(D399,1,1)="C",+VLOOKUP(D399,'BASE DE DATOS LEGALES'!C:E,3,FALSE),IF(MID(D399,1,1)="G",VLOOKUP(D399,'BASE DE DATOS LEGALES GASECO'!C:D,2,FALSE),IF(MID(D399,1,4)="ARRG",+VLOOKUP(D399,'BASE DE DATOS LEGALES ARRG'!C:F,2,FALSE)," ")))</f>
        <v xml:space="preserve"> </v>
      </c>
    </row>
    <row r="400" spans="2:5" ht="15" customHeight="1" x14ac:dyDescent="0.25">
      <c r="B400" s="74">
        <v>399</v>
      </c>
      <c r="C400" s="74" t="str">
        <f t="shared" si="31"/>
        <v>11900</v>
      </c>
      <c r="E400" s="43" t="str">
        <f>IF(MID(D400,1,1)="C",+VLOOKUP(D400,'BASE DE DATOS LEGALES'!C:E,3,FALSE),IF(MID(D400,1,1)="G",VLOOKUP(D400,'BASE DE DATOS LEGALES GASECO'!C:D,2,FALSE),IF(MID(D400,1,4)="ARRG",+VLOOKUP(D400,'BASE DE DATOS LEGALES ARRG'!C:F,2,FALSE)," ")))</f>
        <v xml:space="preserve"> </v>
      </c>
    </row>
    <row r="401" spans="2:5" ht="15" customHeight="1" x14ac:dyDescent="0.25">
      <c r="B401" s="4">
        <v>400</v>
      </c>
      <c r="C401" s="74" t="str">
        <f t="shared" si="31"/>
        <v>11900</v>
      </c>
      <c r="E401" s="43" t="str">
        <f>IF(MID(D401,1,1)="C",+VLOOKUP(D401,'BASE DE DATOS LEGALES'!C:E,3,FALSE),IF(MID(D401,1,1)="G",VLOOKUP(D401,'BASE DE DATOS LEGALES GASECO'!C:D,2,FALSE),IF(MID(D401,1,4)="ARRG",+VLOOKUP(D401,'BASE DE DATOS LEGALES ARRG'!C:F,2,FALSE)," ")))</f>
        <v xml:space="preserve"> </v>
      </c>
    </row>
    <row r="402" spans="2:5" ht="15" customHeight="1" x14ac:dyDescent="0.25">
      <c r="B402" s="4">
        <v>401</v>
      </c>
      <c r="C402" s="74" t="str">
        <f t="shared" si="31"/>
        <v>11900</v>
      </c>
      <c r="E402" s="43" t="str">
        <f>IF(MID(D402,1,1)="C",+VLOOKUP(D402,'BASE DE DATOS LEGALES'!C:E,3,FALSE),IF(MID(D402,1,1)="G",VLOOKUP(D402,'BASE DE DATOS LEGALES GASECO'!C:D,2,FALSE),IF(MID(D402,1,4)="ARRG",+VLOOKUP(D402,'BASE DE DATOS LEGALES ARRG'!C:F,2,FALSE)," ")))</f>
        <v xml:space="preserve"> </v>
      </c>
    </row>
    <row r="403" spans="2:5" ht="15" customHeight="1" x14ac:dyDescent="0.25">
      <c r="B403" s="74">
        <v>402</v>
      </c>
      <c r="C403" s="74" t="str">
        <f t="shared" si="31"/>
        <v>11900</v>
      </c>
      <c r="E403" s="43" t="str">
        <f>IF(MID(D403,1,1)="C",+VLOOKUP(D403,'BASE DE DATOS LEGALES'!C:E,3,FALSE),IF(MID(D403,1,1)="G",VLOOKUP(D403,'BASE DE DATOS LEGALES GASECO'!C:D,2,FALSE),IF(MID(D403,1,4)="ARRG",+VLOOKUP(D403,'BASE DE DATOS LEGALES ARRG'!C:F,2,FALSE)," ")))</f>
        <v xml:space="preserve"> </v>
      </c>
    </row>
    <row r="404" spans="2:5" ht="15" customHeight="1" x14ac:dyDescent="0.25">
      <c r="B404" s="4">
        <v>403</v>
      </c>
      <c r="C404" s="74" t="str">
        <f t="shared" si="31"/>
        <v>11900</v>
      </c>
      <c r="E404" s="43" t="str">
        <f>IF(MID(D404,1,1)="C",+VLOOKUP(D404,'BASE DE DATOS LEGALES'!C:E,3,FALSE),IF(MID(D404,1,1)="G",VLOOKUP(D404,'BASE DE DATOS LEGALES GASECO'!C:D,2,FALSE),IF(MID(D404,1,4)="ARRG",+VLOOKUP(D404,'BASE DE DATOS LEGALES ARRG'!C:F,2,FALSE)," ")))</f>
        <v xml:space="preserve"> </v>
      </c>
    </row>
    <row r="405" spans="2:5" ht="15" customHeight="1" x14ac:dyDescent="0.25">
      <c r="B405" s="4">
        <v>404</v>
      </c>
      <c r="C405" s="74" t="str">
        <f t="shared" si="31"/>
        <v>11900</v>
      </c>
      <c r="E405" s="43" t="str">
        <f>IF(MID(D405,1,1)="C",+VLOOKUP(D405,'BASE DE DATOS LEGALES'!C:E,3,FALSE),IF(MID(D405,1,1)="G",VLOOKUP(D405,'BASE DE DATOS LEGALES GASECO'!C:D,2,FALSE),IF(MID(D405,1,4)="ARRG",+VLOOKUP(D405,'BASE DE DATOS LEGALES ARRG'!C:F,2,FALSE)," ")))</f>
        <v xml:space="preserve"> </v>
      </c>
    </row>
    <row r="406" spans="2:5" ht="15" customHeight="1" x14ac:dyDescent="0.25">
      <c r="B406" s="74">
        <v>405</v>
      </c>
      <c r="C406" s="74" t="str">
        <f t="shared" si="31"/>
        <v>11900</v>
      </c>
      <c r="E406" s="43" t="str">
        <f>IF(MID(D406,1,1)="C",+VLOOKUP(D406,'BASE DE DATOS LEGALES'!C:E,3,FALSE),IF(MID(D406,1,1)="G",VLOOKUP(D406,'BASE DE DATOS LEGALES GASECO'!C:D,2,FALSE),IF(MID(D406,1,4)="ARRG",+VLOOKUP(D406,'BASE DE DATOS LEGALES ARRG'!C:F,2,FALSE)," ")))</f>
        <v xml:space="preserve"> </v>
      </c>
    </row>
    <row r="407" spans="2:5" ht="15" customHeight="1" x14ac:dyDescent="0.25">
      <c r="B407" s="4">
        <v>406</v>
      </c>
      <c r="C407" s="74" t="str">
        <f t="shared" si="31"/>
        <v>11900</v>
      </c>
      <c r="E407" s="43" t="str">
        <f>IF(MID(D407,1,1)="C",+VLOOKUP(D407,'BASE DE DATOS LEGALES'!C:E,3,FALSE),IF(MID(D407,1,1)="G",VLOOKUP(D407,'BASE DE DATOS LEGALES GASECO'!C:D,2,FALSE),IF(MID(D407,1,4)="ARRG",+VLOOKUP(D407,'BASE DE DATOS LEGALES ARRG'!C:F,2,FALSE)," ")))</f>
        <v xml:space="preserve"> </v>
      </c>
    </row>
    <row r="408" spans="2:5" ht="15" customHeight="1" x14ac:dyDescent="0.25">
      <c r="B408" s="74">
        <v>407</v>
      </c>
      <c r="C408" s="74" t="str">
        <f t="shared" si="31"/>
        <v>11900</v>
      </c>
      <c r="E408" s="43" t="str">
        <f>IF(MID(D408,1,1)="C",+VLOOKUP(D408,'BASE DE DATOS LEGALES'!C:E,3,FALSE),IF(MID(D408,1,1)="G",VLOOKUP(D408,'BASE DE DATOS LEGALES GASECO'!C:D,2,FALSE),IF(MID(D408,1,4)="ARRG",+VLOOKUP(D408,'BASE DE DATOS LEGALES ARRG'!C:F,2,FALSE)," ")))</f>
        <v xml:space="preserve"> </v>
      </c>
    </row>
    <row r="409" spans="2:5" ht="15" customHeight="1" x14ac:dyDescent="0.25">
      <c r="B409" s="4">
        <v>408</v>
      </c>
      <c r="C409" s="74" t="str">
        <f t="shared" si="31"/>
        <v>11900</v>
      </c>
      <c r="E409" s="43" t="str">
        <f>IF(MID(D409,1,1)="C",+VLOOKUP(D409,'BASE DE DATOS LEGALES'!C:E,3,FALSE),IF(MID(D409,1,1)="G",VLOOKUP(D409,'BASE DE DATOS LEGALES GASECO'!C:D,2,FALSE),IF(MID(D409,1,4)="ARRG",+VLOOKUP(D409,'BASE DE DATOS LEGALES ARRG'!C:F,2,FALSE)," ")))</f>
        <v xml:space="preserve"> </v>
      </c>
    </row>
    <row r="410" spans="2:5" ht="15" customHeight="1" x14ac:dyDescent="0.25">
      <c r="B410" s="74">
        <v>409</v>
      </c>
      <c r="C410" s="74" t="str">
        <f t="shared" si="31"/>
        <v>11900</v>
      </c>
      <c r="E410" s="43" t="str">
        <f>IF(MID(D410,1,1)="C",+VLOOKUP(D410,'BASE DE DATOS LEGALES'!C:E,3,FALSE),IF(MID(D410,1,1)="G",VLOOKUP(D410,'BASE DE DATOS LEGALES GASECO'!C:D,2,FALSE),IF(MID(D410,1,4)="ARRG",+VLOOKUP(D410,'BASE DE DATOS LEGALES ARRG'!C:F,2,FALSE)," ")))</f>
        <v xml:space="preserve"> </v>
      </c>
    </row>
    <row r="411" spans="2:5" ht="15" customHeight="1" x14ac:dyDescent="0.25">
      <c r="B411" s="4">
        <v>410</v>
      </c>
      <c r="C411" s="74" t="str">
        <f t="shared" si="31"/>
        <v>11900</v>
      </c>
      <c r="E411" s="43" t="str">
        <f>IF(MID(D411,1,1)="C",+VLOOKUP(D411,'BASE DE DATOS LEGALES'!C:E,3,FALSE),IF(MID(D411,1,1)="G",VLOOKUP(D411,'BASE DE DATOS LEGALES GASECO'!C:D,2,FALSE),IF(MID(D411,1,4)="ARRG",+VLOOKUP(D411,'BASE DE DATOS LEGALES ARRG'!C:F,2,FALSE)," ")))</f>
        <v xml:space="preserve"> </v>
      </c>
    </row>
    <row r="412" spans="2:5" ht="15" customHeight="1" x14ac:dyDescent="0.25">
      <c r="B412" s="4">
        <v>411</v>
      </c>
      <c r="C412" s="74" t="str">
        <f t="shared" si="31"/>
        <v>11900</v>
      </c>
      <c r="E412" s="43" t="str">
        <f>IF(MID(D412,1,1)="C",+VLOOKUP(D412,'BASE DE DATOS LEGALES'!C:E,3,FALSE),IF(MID(D412,1,1)="G",VLOOKUP(D412,'BASE DE DATOS LEGALES GASECO'!C:D,2,FALSE),IF(MID(D412,1,4)="ARRG",+VLOOKUP(D412,'BASE DE DATOS LEGALES ARRG'!C:F,2,FALSE)," ")))</f>
        <v xml:space="preserve"> </v>
      </c>
    </row>
    <row r="413" spans="2:5" ht="15" customHeight="1" x14ac:dyDescent="0.25">
      <c r="B413" s="74">
        <v>412</v>
      </c>
      <c r="C413" s="74" t="str">
        <f t="shared" si="31"/>
        <v>11900</v>
      </c>
      <c r="E413" s="43" t="str">
        <f>IF(MID(D413,1,1)="C",+VLOOKUP(D413,'BASE DE DATOS LEGALES'!C:E,3,FALSE),IF(MID(D413,1,1)="G",VLOOKUP(D413,'BASE DE DATOS LEGALES GASECO'!C:D,2,FALSE),IF(MID(D413,1,4)="ARRG",+VLOOKUP(D413,'BASE DE DATOS LEGALES ARRG'!C:F,2,FALSE)," ")))</f>
        <v xml:space="preserve"> </v>
      </c>
    </row>
    <row r="414" spans="2:5" ht="15" customHeight="1" x14ac:dyDescent="0.25">
      <c r="B414" s="4">
        <v>413</v>
      </c>
      <c r="C414" s="74" t="str">
        <f t="shared" si="31"/>
        <v>11900</v>
      </c>
      <c r="E414" s="43" t="str">
        <f>IF(MID(D414,1,1)="C",+VLOOKUP(D414,'BASE DE DATOS LEGALES'!C:E,3,FALSE),IF(MID(D414,1,1)="G",VLOOKUP(D414,'BASE DE DATOS LEGALES GASECO'!C:D,2,FALSE),IF(MID(D414,1,4)="ARRG",+VLOOKUP(D414,'BASE DE DATOS LEGALES ARRG'!C:F,2,FALSE)," ")))</f>
        <v xml:space="preserve"> </v>
      </c>
    </row>
    <row r="415" spans="2:5" ht="15" customHeight="1" x14ac:dyDescent="0.25">
      <c r="B415" s="4">
        <v>414</v>
      </c>
      <c r="C415" s="74" t="str">
        <f t="shared" si="31"/>
        <v>11900</v>
      </c>
      <c r="E415" s="43" t="str">
        <f>IF(MID(D415,1,1)="C",+VLOOKUP(D415,'BASE DE DATOS LEGALES'!C:E,3,FALSE),IF(MID(D415,1,1)="G",VLOOKUP(D415,'BASE DE DATOS LEGALES GASECO'!C:D,2,FALSE),IF(MID(D415,1,4)="ARRG",+VLOOKUP(D415,'BASE DE DATOS LEGALES ARRG'!C:F,2,FALSE)," ")))</f>
        <v xml:space="preserve"> </v>
      </c>
    </row>
    <row r="416" spans="2:5" ht="15" customHeight="1" x14ac:dyDescent="0.25">
      <c r="B416" s="74">
        <v>415</v>
      </c>
      <c r="C416" s="74" t="str">
        <f t="shared" si="31"/>
        <v>11900</v>
      </c>
      <c r="E416" s="43" t="str">
        <f>IF(MID(D416,1,1)="C",+VLOOKUP(D416,'BASE DE DATOS LEGALES'!C:E,3,FALSE),IF(MID(D416,1,1)="G",VLOOKUP(D416,'BASE DE DATOS LEGALES GASECO'!C:D,2,FALSE),IF(MID(D416,1,4)="ARRG",+VLOOKUP(D416,'BASE DE DATOS LEGALES ARRG'!C:F,2,FALSE)," ")))</f>
        <v xml:space="preserve"> </v>
      </c>
    </row>
    <row r="417" spans="2:5" ht="15" customHeight="1" x14ac:dyDescent="0.25">
      <c r="B417" s="4">
        <v>416</v>
      </c>
      <c r="C417" s="74" t="str">
        <f t="shared" si="31"/>
        <v>11900</v>
      </c>
      <c r="E417" s="43" t="str">
        <f>IF(MID(D417,1,1)="C",+VLOOKUP(D417,'BASE DE DATOS LEGALES'!C:E,3,FALSE),IF(MID(D417,1,1)="G",VLOOKUP(D417,'BASE DE DATOS LEGALES GASECO'!C:D,2,FALSE),IF(MID(D417,1,4)="ARRG",+VLOOKUP(D417,'BASE DE DATOS LEGALES ARRG'!C:F,2,FALSE)," ")))</f>
        <v xml:space="preserve"> </v>
      </c>
    </row>
    <row r="418" spans="2:5" ht="15" customHeight="1" x14ac:dyDescent="0.25">
      <c r="B418" s="4">
        <v>417</v>
      </c>
      <c r="C418" s="74" t="str">
        <f t="shared" si="31"/>
        <v>11900</v>
      </c>
      <c r="E418" s="43" t="str">
        <f>IF(MID(D418,1,1)="C",+VLOOKUP(D418,'BASE DE DATOS LEGALES'!C:E,3,FALSE),IF(MID(D418,1,1)="G",VLOOKUP(D418,'BASE DE DATOS LEGALES GASECO'!C:D,2,FALSE),IF(MID(D418,1,4)="ARRG",+VLOOKUP(D418,'BASE DE DATOS LEGALES ARRG'!C:F,2,FALSE)," ")))</f>
        <v xml:space="preserve"> </v>
      </c>
    </row>
    <row r="419" spans="2:5" ht="15" customHeight="1" x14ac:dyDescent="0.25">
      <c r="B419" s="74">
        <v>418</v>
      </c>
      <c r="C419" s="74" t="str">
        <f t="shared" si="31"/>
        <v>11900</v>
      </c>
      <c r="E419" s="43" t="str">
        <f>IF(MID(D419,1,1)="C",+VLOOKUP(D419,'BASE DE DATOS LEGALES'!C:E,3,FALSE),IF(MID(D419,1,1)="G",VLOOKUP(D419,'BASE DE DATOS LEGALES GASECO'!C:D,2,FALSE),IF(MID(D419,1,4)="ARRG",+VLOOKUP(D419,'BASE DE DATOS LEGALES ARRG'!C:F,2,FALSE)," ")))</f>
        <v xml:space="preserve"> </v>
      </c>
    </row>
    <row r="420" spans="2:5" ht="15" customHeight="1" x14ac:dyDescent="0.25">
      <c r="B420" s="4">
        <v>419</v>
      </c>
      <c r="C420" s="74" t="str">
        <f t="shared" si="31"/>
        <v>11900</v>
      </c>
      <c r="E420" s="43" t="str">
        <f>IF(MID(D420,1,1)="C",+VLOOKUP(D420,'BASE DE DATOS LEGALES'!C:E,3,FALSE),IF(MID(D420,1,1)="G",VLOOKUP(D420,'BASE DE DATOS LEGALES GASECO'!C:D,2,FALSE),IF(MID(D420,1,4)="ARRG",+VLOOKUP(D420,'BASE DE DATOS LEGALES ARRG'!C:F,2,FALSE)," ")))</f>
        <v xml:space="preserve"> </v>
      </c>
    </row>
    <row r="421" spans="2:5" ht="15" customHeight="1" x14ac:dyDescent="0.25">
      <c r="B421" s="4">
        <v>420</v>
      </c>
      <c r="C421" s="74" t="str">
        <f t="shared" si="31"/>
        <v>11900</v>
      </c>
      <c r="E421" s="43" t="str">
        <f>IF(MID(D421,1,1)="C",+VLOOKUP(D421,'BASE DE DATOS LEGALES'!C:E,3,FALSE),IF(MID(D421,1,1)="G",VLOOKUP(D421,'BASE DE DATOS LEGALES GASECO'!C:D,2,FALSE),IF(MID(D421,1,4)="ARRG",+VLOOKUP(D421,'BASE DE DATOS LEGALES ARRG'!C:F,2,FALSE)," ")))</f>
        <v xml:space="preserve"> </v>
      </c>
    </row>
    <row r="422" spans="2:5" ht="15" customHeight="1" x14ac:dyDescent="0.25">
      <c r="B422" s="74">
        <v>421</v>
      </c>
      <c r="C422" s="74" t="str">
        <f t="shared" si="31"/>
        <v>11900</v>
      </c>
      <c r="E422" s="43" t="str">
        <f>IF(MID(D422,1,1)="C",+VLOOKUP(D422,'BASE DE DATOS LEGALES'!C:E,3,FALSE),IF(MID(D422,1,1)="G",VLOOKUP(D422,'BASE DE DATOS LEGALES GASECO'!C:D,2,FALSE),IF(MID(D422,1,4)="ARRG",+VLOOKUP(D422,'BASE DE DATOS LEGALES ARRG'!C:F,2,FALSE)," ")))</f>
        <v xml:space="preserve"> </v>
      </c>
    </row>
    <row r="423" spans="2:5" ht="15" customHeight="1" x14ac:dyDescent="0.25">
      <c r="B423" s="4">
        <v>422</v>
      </c>
      <c r="C423" s="74" t="str">
        <f t="shared" si="31"/>
        <v>11900</v>
      </c>
      <c r="E423" s="43" t="str">
        <f>IF(MID(D423,1,1)="C",+VLOOKUP(D423,'BASE DE DATOS LEGALES'!C:E,3,FALSE),IF(MID(D423,1,1)="G",VLOOKUP(D423,'BASE DE DATOS LEGALES GASECO'!C:D,2,FALSE),IF(MID(D423,1,4)="ARRG",+VLOOKUP(D423,'BASE DE DATOS LEGALES ARRG'!C:F,2,FALSE)," ")))</f>
        <v xml:space="preserve"> </v>
      </c>
    </row>
    <row r="424" spans="2:5" ht="15" customHeight="1" x14ac:dyDescent="0.25">
      <c r="B424" s="4">
        <v>423</v>
      </c>
      <c r="C424" s="74" t="str">
        <f t="shared" si="31"/>
        <v>11900</v>
      </c>
      <c r="E424" s="43" t="str">
        <f>IF(MID(D424,1,1)="C",+VLOOKUP(D424,'BASE DE DATOS LEGALES'!C:E,3,FALSE),IF(MID(D424,1,1)="G",VLOOKUP(D424,'BASE DE DATOS LEGALES GASECO'!C:D,2,FALSE),IF(MID(D424,1,4)="ARRG",+VLOOKUP(D424,'BASE DE DATOS LEGALES ARRG'!C:F,2,FALSE)," ")))</f>
        <v xml:space="preserve"> </v>
      </c>
    </row>
    <row r="425" spans="2:5" ht="15" customHeight="1" x14ac:dyDescent="0.25">
      <c r="B425" s="74">
        <v>424</v>
      </c>
      <c r="C425" s="74" t="str">
        <f t="shared" si="31"/>
        <v>11900</v>
      </c>
      <c r="E425" s="43" t="str">
        <f>IF(MID(D425,1,1)="C",+VLOOKUP(D425,'BASE DE DATOS LEGALES'!C:E,3,FALSE),IF(MID(D425,1,1)="G",VLOOKUP(D425,'BASE DE DATOS LEGALES GASECO'!C:D,2,FALSE),IF(MID(D425,1,4)="ARRG",+VLOOKUP(D425,'BASE DE DATOS LEGALES ARRG'!C:F,2,FALSE)," ")))</f>
        <v xml:space="preserve"> </v>
      </c>
    </row>
    <row r="426" spans="2:5" ht="15" customHeight="1" x14ac:dyDescent="0.25">
      <c r="B426" s="4">
        <v>425</v>
      </c>
      <c r="C426" s="74" t="str">
        <f t="shared" si="31"/>
        <v>11900</v>
      </c>
      <c r="E426" s="43" t="str">
        <f>IF(MID(D426,1,1)="C",+VLOOKUP(D426,'BASE DE DATOS LEGALES'!C:E,3,FALSE),IF(MID(D426,1,1)="G",VLOOKUP(D426,'BASE DE DATOS LEGALES GASECO'!C:D,2,FALSE),IF(MID(D426,1,4)="ARRG",+VLOOKUP(D426,'BASE DE DATOS LEGALES ARRG'!C:F,2,FALSE)," ")))</f>
        <v xml:space="preserve"> </v>
      </c>
    </row>
    <row r="427" spans="2:5" ht="15" customHeight="1" x14ac:dyDescent="0.25">
      <c r="B427" s="4">
        <v>426</v>
      </c>
      <c r="C427" s="74" t="str">
        <f t="shared" si="31"/>
        <v>11900</v>
      </c>
      <c r="E427" s="43" t="str">
        <f>IF(MID(D427,1,1)="C",+VLOOKUP(D427,'BASE DE DATOS LEGALES'!C:E,3,FALSE),IF(MID(D427,1,1)="G",VLOOKUP(D427,'BASE DE DATOS LEGALES GASECO'!C:D,2,FALSE),IF(MID(D427,1,4)="ARRG",+VLOOKUP(D427,'BASE DE DATOS LEGALES ARRG'!C:F,2,FALSE)," ")))</f>
        <v xml:space="preserve"> </v>
      </c>
    </row>
    <row r="428" spans="2:5" ht="15" customHeight="1" x14ac:dyDescent="0.25">
      <c r="B428" s="74">
        <v>427</v>
      </c>
      <c r="C428" s="74" t="str">
        <f t="shared" si="31"/>
        <v>11900</v>
      </c>
      <c r="E428" s="43" t="str">
        <f>IF(MID(D428,1,1)="C",+VLOOKUP(D428,'BASE DE DATOS LEGALES'!C:E,3,FALSE),IF(MID(D428,1,1)="G",VLOOKUP(D428,'BASE DE DATOS LEGALES GASECO'!C:D,2,FALSE),IF(MID(D428,1,4)="ARRG",+VLOOKUP(D428,'BASE DE DATOS LEGALES ARRG'!C:F,2,FALSE)," ")))</f>
        <v xml:space="preserve"> </v>
      </c>
    </row>
    <row r="429" spans="2:5" ht="15" customHeight="1" x14ac:dyDescent="0.25">
      <c r="B429" s="4">
        <v>428</v>
      </c>
      <c r="C429" s="74" t="str">
        <f t="shared" si="31"/>
        <v>11900</v>
      </c>
      <c r="E429" s="43" t="str">
        <f>IF(MID(D429,1,1)="C",+VLOOKUP(D429,'BASE DE DATOS LEGALES'!C:E,3,FALSE),IF(MID(D429,1,1)="G",VLOOKUP(D429,'BASE DE DATOS LEGALES GASECO'!C:D,2,FALSE),IF(MID(D429,1,4)="ARRG",+VLOOKUP(D429,'BASE DE DATOS LEGALES ARRG'!C:F,2,FALSE)," ")))</f>
        <v xml:space="preserve"> </v>
      </c>
    </row>
    <row r="430" spans="2:5" ht="15" customHeight="1" x14ac:dyDescent="0.25">
      <c r="B430" s="4">
        <v>429</v>
      </c>
      <c r="C430" s="74" t="str">
        <f t="shared" si="31"/>
        <v>11900</v>
      </c>
      <c r="E430" s="43" t="str">
        <f>IF(MID(D430,1,1)="C",+VLOOKUP(D430,'BASE DE DATOS LEGALES'!C:E,3,FALSE),IF(MID(D430,1,1)="G",VLOOKUP(D430,'BASE DE DATOS LEGALES GASECO'!C:D,2,FALSE),IF(MID(D430,1,4)="ARRG",+VLOOKUP(D430,'BASE DE DATOS LEGALES ARRG'!C:F,2,FALSE)," ")))</f>
        <v xml:space="preserve"> </v>
      </c>
    </row>
    <row r="431" spans="2:5" ht="15" customHeight="1" x14ac:dyDescent="0.25">
      <c r="B431" s="74">
        <v>430</v>
      </c>
      <c r="C431" s="74" t="str">
        <f t="shared" si="31"/>
        <v>11900</v>
      </c>
      <c r="E431" s="43" t="str">
        <f>IF(MID(D431,1,1)="C",+VLOOKUP(D431,'BASE DE DATOS LEGALES'!C:E,3,FALSE),IF(MID(D431,1,1)="G",VLOOKUP(D431,'BASE DE DATOS LEGALES GASECO'!C:D,2,FALSE),IF(MID(D431,1,4)="ARRG",+VLOOKUP(D431,'BASE DE DATOS LEGALES ARRG'!C:F,2,FALSE)," ")))</f>
        <v xml:space="preserve"> </v>
      </c>
    </row>
    <row r="432" spans="2:5" ht="15" customHeight="1" x14ac:dyDescent="0.25">
      <c r="B432" s="4">
        <v>431</v>
      </c>
      <c r="C432" s="74" t="str">
        <f t="shared" si="31"/>
        <v>11900</v>
      </c>
      <c r="E432" s="43" t="str">
        <f>IF(MID(D432,1,1)="C",+VLOOKUP(D432,'BASE DE DATOS LEGALES'!C:E,3,FALSE),IF(MID(D432,1,1)="G",VLOOKUP(D432,'BASE DE DATOS LEGALES GASECO'!C:D,2,FALSE),IF(MID(D432,1,4)="ARRG",+VLOOKUP(D432,'BASE DE DATOS LEGALES ARRG'!C:F,2,FALSE)," ")))</f>
        <v xml:space="preserve"> </v>
      </c>
    </row>
    <row r="433" spans="2:5" ht="15" customHeight="1" x14ac:dyDescent="0.25">
      <c r="B433" s="4">
        <v>432</v>
      </c>
      <c r="C433" s="74" t="str">
        <f t="shared" si="31"/>
        <v>11900</v>
      </c>
      <c r="E433" s="43" t="str">
        <f>IF(MID(D433,1,1)="C",+VLOOKUP(D433,'BASE DE DATOS LEGALES'!C:E,3,FALSE),IF(MID(D433,1,1)="G",VLOOKUP(D433,'BASE DE DATOS LEGALES GASECO'!C:D,2,FALSE),IF(MID(D433,1,4)="ARRG",+VLOOKUP(D433,'BASE DE DATOS LEGALES ARRG'!C:F,2,FALSE)," ")))</f>
        <v xml:space="preserve"> </v>
      </c>
    </row>
    <row r="434" spans="2:5" ht="15" customHeight="1" x14ac:dyDescent="0.25">
      <c r="B434" s="74">
        <v>433</v>
      </c>
      <c r="C434" s="74" t="str">
        <f t="shared" si="31"/>
        <v>11900</v>
      </c>
      <c r="E434" s="43" t="str">
        <f>IF(MID(D434,1,1)="C",+VLOOKUP(D434,'BASE DE DATOS LEGALES'!C:E,3,FALSE),IF(MID(D434,1,1)="G",VLOOKUP(D434,'BASE DE DATOS LEGALES GASECO'!C:D,2,FALSE),IF(MID(D434,1,4)="ARRG",+VLOOKUP(D434,'BASE DE DATOS LEGALES ARRG'!C:F,2,FALSE)," ")))</f>
        <v xml:space="preserve"> </v>
      </c>
    </row>
    <row r="435" spans="2:5" ht="15" customHeight="1" x14ac:dyDescent="0.25">
      <c r="B435" s="4">
        <v>434</v>
      </c>
      <c r="C435" s="74" t="str">
        <f t="shared" si="31"/>
        <v>11900</v>
      </c>
      <c r="E435" s="43" t="str">
        <f>IF(MID(D435,1,1)="C",+VLOOKUP(D435,'BASE DE DATOS LEGALES'!C:E,3,FALSE),IF(MID(D435,1,1)="G",VLOOKUP(D435,'BASE DE DATOS LEGALES GASECO'!C:D,2,FALSE),IF(MID(D435,1,4)="ARRG",+VLOOKUP(D435,'BASE DE DATOS LEGALES ARRG'!C:F,2,FALSE)," ")))</f>
        <v xml:space="preserve"> </v>
      </c>
    </row>
    <row r="436" spans="2:5" ht="15" customHeight="1" x14ac:dyDescent="0.25">
      <c r="B436" s="74">
        <v>435</v>
      </c>
      <c r="C436" s="74" t="str">
        <f t="shared" si="31"/>
        <v>11900</v>
      </c>
      <c r="E436" s="43" t="str">
        <f>IF(MID(D436,1,1)="C",+VLOOKUP(D436,'BASE DE DATOS LEGALES'!C:E,3,FALSE),IF(MID(D436,1,1)="G",VLOOKUP(D436,'BASE DE DATOS LEGALES GASECO'!C:D,2,FALSE),IF(MID(D436,1,4)="ARRG",+VLOOKUP(D436,'BASE DE DATOS LEGALES ARRG'!C:F,2,FALSE)," ")))</f>
        <v xml:space="preserve"> </v>
      </c>
    </row>
    <row r="437" spans="2:5" ht="15" customHeight="1" x14ac:dyDescent="0.25">
      <c r="B437" s="4">
        <v>436</v>
      </c>
      <c r="C437" s="74" t="str">
        <f t="shared" si="31"/>
        <v>11900</v>
      </c>
      <c r="E437" s="43" t="str">
        <f>IF(MID(D437,1,1)="C",+VLOOKUP(D437,'BASE DE DATOS LEGALES'!C:E,3,FALSE),IF(MID(D437,1,1)="G",VLOOKUP(D437,'BASE DE DATOS LEGALES GASECO'!C:D,2,FALSE),IF(MID(D437,1,4)="ARRG",+VLOOKUP(D437,'BASE DE DATOS LEGALES ARRG'!C:F,2,FALSE)," ")))</f>
        <v xml:space="preserve"> </v>
      </c>
    </row>
    <row r="438" spans="2:5" ht="15" customHeight="1" x14ac:dyDescent="0.25">
      <c r="B438" s="74">
        <v>437</v>
      </c>
      <c r="C438" s="74" t="str">
        <f t="shared" si="31"/>
        <v>11900</v>
      </c>
      <c r="E438" s="43" t="str">
        <f>IF(MID(D438,1,1)="C",+VLOOKUP(D438,'BASE DE DATOS LEGALES'!C:E,3,FALSE),IF(MID(D438,1,1)="G",VLOOKUP(D438,'BASE DE DATOS LEGALES GASECO'!C:D,2,FALSE),IF(MID(D438,1,4)="ARRG",+VLOOKUP(D438,'BASE DE DATOS LEGALES ARRG'!C:F,2,FALSE)," ")))</f>
        <v xml:space="preserve"> </v>
      </c>
    </row>
    <row r="439" spans="2:5" ht="15" customHeight="1" x14ac:dyDescent="0.25">
      <c r="B439" s="4">
        <v>438</v>
      </c>
      <c r="C439" s="74" t="str">
        <f t="shared" si="31"/>
        <v>11900</v>
      </c>
      <c r="E439" s="43" t="str">
        <f>IF(MID(D439,1,1)="C",+VLOOKUP(D439,'BASE DE DATOS LEGALES'!C:E,3,FALSE),IF(MID(D439,1,1)="G",VLOOKUP(D439,'BASE DE DATOS LEGALES GASECO'!C:D,2,FALSE),IF(MID(D439,1,4)="ARRG",+VLOOKUP(D439,'BASE DE DATOS LEGALES ARRG'!C:F,2,FALSE)," ")))</f>
        <v xml:space="preserve"> </v>
      </c>
    </row>
    <row r="440" spans="2:5" ht="15" customHeight="1" x14ac:dyDescent="0.25">
      <c r="B440" s="4">
        <v>439</v>
      </c>
      <c r="C440" s="74" t="str">
        <f t="shared" si="31"/>
        <v>11900</v>
      </c>
      <c r="E440" s="43" t="str">
        <f>IF(MID(D440,1,1)="C",+VLOOKUP(D440,'BASE DE DATOS LEGALES'!C:E,3,FALSE),IF(MID(D440,1,1)="G",VLOOKUP(D440,'BASE DE DATOS LEGALES GASECO'!C:D,2,FALSE),IF(MID(D440,1,4)="ARRG",+VLOOKUP(D440,'BASE DE DATOS LEGALES ARRG'!C:F,2,FALSE)," ")))</f>
        <v xml:space="preserve"> </v>
      </c>
    </row>
    <row r="441" spans="2:5" ht="15" customHeight="1" x14ac:dyDescent="0.25">
      <c r="B441" s="74">
        <v>440</v>
      </c>
      <c r="C441" s="74" t="str">
        <f t="shared" si="31"/>
        <v>11900</v>
      </c>
      <c r="E441" s="43" t="str">
        <f>IF(MID(D441,1,1)="C",+VLOOKUP(D441,'BASE DE DATOS LEGALES'!C:E,3,FALSE),IF(MID(D441,1,1)="G",VLOOKUP(D441,'BASE DE DATOS LEGALES GASECO'!C:D,2,FALSE),IF(MID(D441,1,4)="ARRG",+VLOOKUP(D441,'BASE DE DATOS LEGALES ARRG'!C:F,2,FALSE)," ")))</f>
        <v xml:space="preserve"> </v>
      </c>
    </row>
    <row r="442" spans="2:5" ht="15" customHeight="1" x14ac:dyDescent="0.25">
      <c r="B442" s="4">
        <v>441</v>
      </c>
      <c r="C442" s="74" t="str">
        <f t="shared" si="31"/>
        <v>11900</v>
      </c>
      <c r="E442" s="43" t="str">
        <f>IF(MID(D442,1,1)="C",+VLOOKUP(D442,'BASE DE DATOS LEGALES'!C:E,3,FALSE),IF(MID(D442,1,1)="G",VLOOKUP(D442,'BASE DE DATOS LEGALES GASECO'!C:D,2,FALSE),IF(MID(D442,1,4)="ARRG",+VLOOKUP(D442,'BASE DE DATOS LEGALES ARRG'!C:F,2,FALSE)," ")))</f>
        <v xml:space="preserve"> </v>
      </c>
    </row>
    <row r="443" spans="2:5" ht="15" customHeight="1" x14ac:dyDescent="0.25">
      <c r="B443" s="4">
        <v>442</v>
      </c>
      <c r="C443" s="74" t="str">
        <f t="shared" si="31"/>
        <v>11900</v>
      </c>
      <c r="E443" s="43" t="str">
        <f>IF(MID(D443,1,1)="C",+VLOOKUP(D443,'BASE DE DATOS LEGALES'!C:E,3,FALSE),IF(MID(D443,1,1)="G",VLOOKUP(D443,'BASE DE DATOS LEGALES GASECO'!C:D,2,FALSE),IF(MID(D443,1,4)="ARRG",+VLOOKUP(D443,'BASE DE DATOS LEGALES ARRG'!C:F,2,FALSE)," ")))</f>
        <v xml:space="preserve"> </v>
      </c>
    </row>
    <row r="444" spans="2:5" ht="15" customHeight="1" x14ac:dyDescent="0.25">
      <c r="B444" s="74">
        <v>443</v>
      </c>
      <c r="C444" s="74" t="str">
        <f t="shared" si="31"/>
        <v>11900</v>
      </c>
      <c r="E444" s="43" t="str">
        <f>IF(MID(D444,1,1)="C",+VLOOKUP(D444,'BASE DE DATOS LEGALES'!C:E,3,FALSE),IF(MID(D444,1,1)="G",VLOOKUP(D444,'BASE DE DATOS LEGALES GASECO'!C:D,2,FALSE),IF(MID(D444,1,4)="ARRG",+VLOOKUP(D444,'BASE DE DATOS LEGALES ARRG'!C:F,2,FALSE)," ")))</f>
        <v xml:space="preserve"> </v>
      </c>
    </row>
    <row r="445" spans="2:5" ht="15" customHeight="1" x14ac:dyDescent="0.25">
      <c r="B445" s="4">
        <v>444</v>
      </c>
      <c r="C445" s="74" t="str">
        <f t="shared" si="31"/>
        <v>11900</v>
      </c>
      <c r="E445" s="43" t="str">
        <f>IF(MID(D445,1,1)="C",+VLOOKUP(D445,'BASE DE DATOS LEGALES'!C:E,3,FALSE),IF(MID(D445,1,1)="G",VLOOKUP(D445,'BASE DE DATOS LEGALES GASECO'!C:D,2,FALSE),IF(MID(D445,1,4)="ARRG",+VLOOKUP(D445,'BASE DE DATOS LEGALES ARRG'!C:F,2,FALSE)," ")))</f>
        <v xml:space="preserve"> </v>
      </c>
    </row>
    <row r="446" spans="2:5" ht="15" customHeight="1" x14ac:dyDescent="0.25">
      <c r="B446" s="4">
        <v>445</v>
      </c>
      <c r="C446" s="74" t="str">
        <f t="shared" si="31"/>
        <v>11900</v>
      </c>
      <c r="E446" s="43" t="str">
        <f>IF(MID(D446,1,1)="C",+VLOOKUP(D446,'BASE DE DATOS LEGALES'!C:E,3,FALSE),IF(MID(D446,1,1)="G",VLOOKUP(D446,'BASE DE DATOS LEGALES GASECO'!C:D,2,FALSE),IF(MID(D446,1,4)="ARRG",+VLOOKUP(D446,'BASE DE DATOS LEGALES ARRG'!C:F,2,FALSE)," ")))</f>
        <v xml:space="preserve"> </v>
      </c>
    </row>
    <row r="447" spans="2:5" ht="15" customHeight="1" x14ac:dyDescent="0.25">
      <c r="B447" s="74">
        <v>446</v>
      </c>
      <c r="C447" s="74" t="str">
        <f t="shared" si="31"/>
        <v>11900</v>
      </c>
      <c r="E447" s="43" t="str">
        <f>IF(MID(D447,1,1)="C",+VLOOKUP(D447,'BASE DE DATOS LEGALES'!C:E,3,FALSE),IF(MID(D447,1,1)="G",VLOOKUP(D447,'BASE DE DATOS LEGALES GASECO'!C:D,2,FALSE),IF(MID(D447,1,4)="ARRG",+VLOOKUP(D447,'BASE DE DATOS LEGALES ARRG'!C:F,2,FALSE)," ")))</f>
        <v xml:space="preserve"> </v>
      </c>
    </row>
    <row r="448" spans="2:5" ht="15" customHeight="1" x14ac:dyDescent="0.25">
      <c r="B448" s="4">
        <v>447</v>
      </c>
      <c r="C448" s="74" t="str">
        <f t="shared" si="31"/>
        <v>11900</v>
      </c>
      <c r="E448" s="43" t="str">
        <f>IF(MID(D448,1,1)="C",+VLOOKUP(D448,'BASE DE DATOS LEGALES'!C:E,3,FALSE),IF(MID(D448,1,1)="G",VLOOKUP(D448,'BASE DE DATOS LEGALES GASECO'!C:D,2,FALSE),IF(MID(D448,1,4)="ARRG",+VLOOKUP(D448,'BASE DE DATOS LEGALES ARRG'!C:F,2,FALSE)," ")))</f>
        <v xml:space="preserve"> </v>
      </c>
    </row>
    <row r="449" spans="2:5" ht="15" customHeight="1" x14ac:dyDescent="0.25">
      <c r="B449" s="4">
        <v>448</v>
      </c>
      <c r="C449" s="74" t="str">
        <f t="shared" si="31"/>
        <v>11900</v>
      </c>
      <c r="E449" s="43" t="str">
        <f>IF(MID(D449,1,1)="C",+VLOOKUP(D449,'BASE DE DATOS LEGALES'!C:E,3,FALSE),IF(MID(D449,1,1)="G",VLOOKUP(D449,'BASE DE DATOS LEGALES GASECO'!C:D,2,FALSE),IF(MID(D449,1,4)="ARRG",+VLOOKUP(D449,'BASE DE DATOS LEGALES ARRG'!C:F,2,FALSE)," ")))</f>
        <v xml:space="preserve"> </v>
      </c>
    </row>
    <row r="450" spans="2:5" ht="15" customHeight="1" x14ac:dyDescent="0.25">
      <c r="B450" s="74">
        <v>449</v>
      </c>
      <c r="C450" s="74" t="str">
        <f t="shared" ref="C450:C464" si="32">+MONTH(A450)&amp;YEAR(A450)</f>
        <v>11900</v>
      </c>
      <c r="E450" s="43" t="str">
        <f>IF(MID(D450,1,1)="C",+VLOOKUP(D450,'BASE DE DATOS LEGALES'!C:E,3,FALSE),IF(MID(D450,1,1)="G",VLOOKUP(D450,'BASE DE DATOS LEGALES GASECO'!C:D,2,FALSE),IF(MID(D450,1,4)="ARRG",+VLOOKUP(D450,'BASE DE DATOS LEGALES ARRG'!C:F,2,FALSE)," ")))</f>
        <v xml:space="preserve"> </v>
      </c>
    </row>
    <row r="451" spans="2:5" ht="15" customHeight="1" x14ac:dyDescent="0.25">
      <c r="B451" s="4">
        <v>450</v>
      </c>
      <c r="C451" s="74" t="str">
        <f t="shared" si="32"/>
        <v>11900</v>
      </c>
      <c r="E451" s="43" t="str">
        <f>IF(MID(D451,1,1)="C",+VLOOKUP(D451,'BASE DE DATOS LEGALES'!C:E,3,FALSE),IF(MID(D451,1,1)="G",VLOOKUP(D451,'BASE DE DATOS LEGALES GASECO'!C:D,2,FALSE),IF(MID(D451,1,4)="ARRG",+VLOOKUP(D451,'BASE DE DATOS LEGALES ARRG'!C:F,2,FALSE)," ")))</f>
        <v xml:space="preserve"> </v>
      </c>
    </row>
    <row r="452" spans="2:5" ht="15" customHeight="1" x14ac:dyDescent="0.25">
      <c r="B452" s="4">
        <v>451</v>
      </c>
      <c r="C452" s="74" t="str">
        <f t="shared" si="32"/>
        <v>11900</v>
      </c>
      <c r="E452" s="43" t="str">
        <f>IF(MID(D452,1,1)="C",+VLOOKUP(D452,'BASE DE DATOS LEGALES'!C:E,3,FALSE),IF(MID(D452,1,1)="G",VLOOKUP(D452,'BASE DE DATOS LEGALES GASECO'!C:D,2,FALSE),IF(MID(D452,1,4)="ARRG",+VLOOKUP(D452,'BASE DE DATOS LEGALES ARRG'!C:F,2,FALSE)," ")))</f>
        <v xml:space="preserve"> </v>
      </c>
    </row>
    <row r="453" spans="2:5" ht="15" customHeight="1" x14ac:dyDescent="0.25">
      <c r="B453" s="74">
        <v>452</v>
      </c>
      <c r="C453" s="74" t="str">
        <f t="shared" si="32"/>
        <v>11900</v>
      </c>
      <c r="E453" s="43" t="str">
        <f>IF(MID(D453,1,1)="C",+VLOOKUP(D453,'BASE DE DATOS LEGALES'!C:E,3,FALSE),IF(MID(D453,1,1)="G",VLOOKUP(D453,'BASE DE DATOS LEGALES GASECO'!C:D,2,FALSE),IF(MID(D453,1,4)="ARRG",+VLOOKUP(D453,'BASE DE DATOS LEGALES ARRG'!C:F,2,FALSE)," ")))</f>
        <v xml:space="preserve"> </v>
      </c>
    </row>
    <row r="454" spans="2:5" ht="15" customHeight="1" x14ac:dyDescent="0.25">
      <c r="B454" s="4">
        <v>453</v>
      </c>
      <c r="C454" s="74" t="str">
        <f t="shared" si="32"/>
        <v>11900</v>
      </c>
      <c r="E454" s="43" t="str">
        <f>IF(MID(D454,1,1)="C",+VLOOKUP(D454,'BASE DE DATOS LEGALES'!C:E,3,FALSE),IF(MID(D454,1,1)="G",VLOOKUP(D454,'BASE DE DATOS LEGALES GASECO'!C:D,2,FALSE),IF(MID(D454,1,4)="ARRG",+VLOOKUP(D454,'BASE DE DATOS LEGALES ARRG'!C:F,2,FALSE)," ")))</f>
        <v xml:space="preserve"> </v>
      </c>
    </row>
    <row r="455" spans="2:5" ht="15" customHeight="1" x14ac:dyDescent="0.25">
      <c r="B455" s="4">
        <v>454</v>
      </c>
      <c r="C455" s="74" t="str">
        <f t="shared" si="32"/>
        <v>11900</v>
      </c>
      <c r="E455" s="43" t="str">
        <f>IF(MID(D455,1,1)="C",+VLOOKUP(D455,'BASE DE DATOS LEGALES'!C:E,3,FALSE),IF(MID(D455,1,1)="G",VLOOKUP(D455,'BASE DE DATOS LEGALES GASECO'!C:D,2,FALSE),IF(MID(D455,1,4)="ARRG",+VLOOKUP(D455,'BASE DE DATOS LEGALES ARRG'!C:F,2,FALSE)," ")))</f>
        <v xml:space="preserve"> </v>
      </c>
    </row>
    <row r="456" spans="2:5" ht="15" customHeight="1" x14ac:dyDescent="0.25">
      <c r="B456" s="74">
        <v>455</v>
      </c>
      <c r="C456" s="74" t="str">
        <f t="shared" si="32"/>
        <v>11900</v>
      </c>
      <c r="E456" s="43" t="str">
        <f>IF(MID(D456,1,1)="C",+VLOOKUP(D456,'BASE DE DATOS LEGALES'!C:E,3,FALSE),IF(MID(D456,1,1)="G",VLOOKUP(D456,'BASE DE DATOS LEGALES GASECO'!C:D,2,FALSE),IF(MID(D456,1,4)="ARRG",+VLOOKUP(D456,'BASE DE DATOS LEGALES ARRG'!C:F,2,FALSE)," ")))</f>
        <v xml:space="preserve"> </v>
      </c>
    </row>
    <row r="457" spans="2:5" ht="15" customHeight="1" x14ac:dyDescent="0.25">
      <c r="B457" s="4">
        <v>456</v>
      </c>
      <c r="C457" s="74" t="str">
        <f t="shared" si="32"/>
        <v>11900</v>
      </c>
      <c r="E457" s="43" t="str">
        <f>IF(MID(D457,1,1)="C",+VLOOKUP(D457,'BASE DE DATOS LEGALES'!C:E,3,FALSE),IF(MID(D457,1,1)="G",VLOOKUP(D457,'BASE DE DATOS LEGALES GASECO'!C:D,2,FALSE),IF(MID(D457,1,4)="ARRG",+VLOOKUP(D457,'BASE DE DATOS LEGALES ARRG'!C:F,2,FALSE)," ")))</f>
        <v xml:space="preserve"> </v>
      </c>
    </row>
    <row r="458" spans="2:5" ht="15" customHeight="1" x14ac:dyDescent="0.25">
      <c r="B458" s="4">
        <v>457</v>
      </c>
      <c r="C458" s="74" t="str">
        <f t="shared" si="32"/>
        <v>11900</v>
      </c>
      <c r="E458" s="43" t="str">
        <f>IF(MID(D458,1,1)="C",+VLOOKUP(D458,'BASE DE DATOS LEGALES'!C:E,3,FALSE),IF(MID(D458,1,1)="G",VLOOKUP(D458,'BASE DE DATOS LEGALES GASECO'!C:D,2,FALSE),IF(MID(D458,1,4)="ARRG",+VLOOKUP(D458,'BASE DE DATOS LEGALES ARRG'!C:F,2,FALSE)," ")))</f>
        <v xml:space="preserve"> </v>
      </c>
    </row>
    <row r="459" spans="2:5" ht="15" customHeight="1" x14ac:dyDescent="0.25">
      <c r="B459" s="74">
        <v>458</v>
      </c>
      <c r="C459" s="74" t="str">
        <f t="shared" si="32"/>
        <v>11900</v>
      </c>
      <c r="E459" s="43" t="str">
        <f>IF(MID(D459,1,1)="C",+VLOOKUP(D459,'BASE DE DATOS LEGALES'!C:E,3,FALSE),IF(MID(D459,1,1)="G",VLOOKUP(D459,'BASE DE DATOS LEGALES GASECO'!C:D,2,FALSE),IF(MID(D459,1,4)="ARRG",+VLOOKUP(D459,'BASE DE DATOS LEGALES ARRG'!C:F,2,FALSE)," ")))</f>
        <v xml:space="preserve"> </v>
      </c>
    </row>
    <row r="460" spans="2:5" ht="15" customHeight="1" x14ac:dyDescent="0.25">
      <c r="B460" s="4">
        <v>459</v>
      </c>
      <c r="C460" s="74" t="str">
        <f t="shared" si="32"/>
        <v>11900</v>
      </c>
      <c r="E460" s="43" t="str">
        <f>IF(MID(D460,1,1)="C",+VLOOKUP(D460,'BASE DE DATOS LEGALES'!C:E,3,FALSE),IF(MID(D460,1,1)="G",VLOOKUP(D460,'BASE DE DATOS LEGALES GASECO'!C:D,2,FALSE),IF(MID(D460,1,4)="ARRG",+VLOOKUP(D460,'BASE DE DATOS LEGALES ARRG'!C:F,2,FALSE)," ")))</f>
        <v xml:space="preserve"> </v>
      </c>
    </row>
    <row r="461" spans="2:5" ht="15" customHeight="1" x14ac:dyDescent="0.25">
      <c r="B461" s="4">
        <v>460</v>
      </c>
      <c r="C461" s="74" t="str">
        <f t="shared" si="32"/>
        <v>11900</v>
      </c>
      <c r="E461" s="43" t="str">
        <f>IF(MID(D461,1,1)="C",+VLOOKUP(D461,'BASE DE DATOS LEGALES'!C:E,3,FALSE),IF(MID(D461,1,1)="G",VLOOKUP(D461,'BASE DE DATOS LEGALES GASECO'!C:D,2,FALSE),IF(MID(D461,1,4)="ARRG",+VLOOKUP(D461,'BASE DE DATOS LEGALES ARRG'!C:F,2,FALSE)," ")))</f>
        <v xml:space="preserve"> </v>
      </c>
    </row>
    <row r="462" spans="2:5" ht="15" customHeight="1" x14ac:dyDescent="0.25">
      <c r="B462" s="74">
        <v>461</v>
      </c>
      <c r="C462" s="74" t="str">
        <f t="shared" si="32"/>
        <v>11900</v>
      </c>
      <c r="E462" s="43" t="str">
        <f>IF(MID(D462,1,1)="C",+VLOOKUP(D462,'BASE DE DATOS LEGALES'!C:E,3,FALSE),IF(MID(D462,1,1)="G",VLOOKUP(D462,'BASE DE DATOS LEGALES GASECO'!C:D,2,FALSE),IF(MID(D462,1,4)="ARRG",+VLOOKUP(D462,'BASE DE DATOS LEGALES ARRG'!C:F,2,FALSE)," ")))</f>
        <v xml:space="preserve"> </v>
      </c>
    </row>
    <row r="463" spans="2:5" ht="15" customHeight="1" x14ac:dyDescent="0.25">
      <c r="B463" s="4">
        <v>462</v>
      </c>
      <c r="C463" s="74" t="str">
        <f t="shared" si="32"/>
        <v>11900</v>
      </c>
      <c r="E463" s="43" t="str">
        <f>IF(MID(D463,1,1)="C",+VLOOKUP(D463,'BASE DE DATOS LEGALES'!C:E,3,FALSE),IF(MID(D463,1,1)="G",VLOOKUP(D463,'BASE DE DATOS LEGALES GASECO'!C:D,2,FALSE),IF(MID(D463,1,4)="ARRG",+VLOOKUP(D463,'BASE DE DATOS LEGALES ARRG'!C:F,2,FALSE)," ")))</f>
        <v xml:space="preserve"> </v>
      </c>
    </row>
    <row r="464" spans="2:5" ht="15" customHeight="1" x14ac:dyDescent="0.25">
      <c r="B464" s="74">
        <v>463</v>
      </c>
      <c r="C464" s="74" t="str">
        <f t="shared" si="32"/>
        <v>11900</v>
      </c>
      <c r="E464" s="43" t="str">
        <f>IF(MID(D464,1,1)="C",+VLOOKUP(D464,'BASE DE DATOS LEGALES'!C:E,3,FALSE),IF(MID(D464,1,1)="G",VLOOKUP(D464,'BASE DE DATOS LEGALES GASECO'!C:D,2,FALSE),IF(MID(D464,1,4)="ARRG",+VLOOKUP(D464,'BASE DE DATOS LEGALES ARRG'!C:F,2,FALSE)," ")))</f>
        <v xml:space="preserve"> </v>
      </c>
    </row>
    <row r="466" spans="5:5" ht="15" customHeight="1" x14ac:dyDescent="0.25">
      <c r="E466" s="46" t="s">
        <v>638</v>
      </c>
    </row>
  </sheetData>
  <autoFilter ref="A1:T464"/>
  <sortState ref="A2:V464">
    <sortCondition ref="A2"/>
  </sortState>
  <phoneticPr fontId="8" type="noConversion"/>
  <conditionalFormatting sqref="H218 H241:I296 I2:I209 I211:I218 H220:I238 H301:I1048576">
    <cfRule type="duplicateValues" dxfId="219" priority="141"/>
  </conditionalFormatting>
  <conditionalFormatting sqref="R122 R204:S206 R113:S121 R123:S130 Q189:S193 R187:S188 P113:P117 P131:S131 Q221:S221 R194:S195 R272:S291 Q171:S186 Q196:S200 Q203:S203 P2:S79 P84:S112 P133:S170 Q132:S132 P119:P130 P222:S223 P241:S271 R201:S202 P225:S225 P224 R224:S224 P226 R226:S226 R298:S298 P301:S301 P314:S347 R302:S313 P292:S297 P302:P313 P272:P291 P227:S238 P210:P221 P348:P349 R348:S349 P350:S1048576">
    <cfRule type="containsText" dxfId="218" priority="138" operator="containsText" text="ATRASADO">
      <formula>NOT(ISERROR(SEARCH("ATRASADO",P2)))</formula>
    </cfRule>
    <cfRule type="containsText" dxfId="217" priority="139" operator="containsText" text="LIQUIDADO">
      <formula>NOT(ISERROR(SEARCH("LIQUIDADO",P2)))</formula>
    </cfRule>
    <cfRule type="containsText" dxfId="216" priority="140" operator="containsText" text="ACTIVO">
      <formula>NOT(ISERROR(SEARCH("ACTIVO",P2)))</formula>
    </cfRule>
  </conditionalFormatting>
  <conditionalFormatting sqref="I80">
    <cfRule type="duplicateValues" dxfId="215" priority="137"/>
  </conditionalFormatting>
  <conditionalFormatting sqref="P80:S80">
    <cfRule type="containsText" dxfId="214" priority="134" operator="containsText" text="ATRASADO">
      <formula>NOT(ISERROR(SEARCH("ATRASADO",P80)))</formula>
    </cfRule>
    <cfRule type="containsText" dxfId="213" priority="135" operator="containsText" text="LIQUIDADO">
      <formula>NOT(ISERROR(SEARCH("LIQUIDADO",P80)))</formula>
    </cfRule>
    <cfRule type="containsText" dxfId="212" priority="136" operator="containsText" text="ACTIVO">
      <formula>NOT(ISERROR(SEARCH("ACTIVO",P80)))</formula>
    </cfRule>
  </conditionalFormatting>
  <conditionalFormatting sqref="I81">
    <cfRule type="duplicateValues" dxfId="211" priority="133"/>
  </conditionalFormatting>
  <conditionalFormatting sqref="P81:S81">
    <cfRule type="containsText" dxfId="210" priority="130" operator="containsText" text="ATRASADO">
      <formula>NOT(ISERROR(SEARCH("ATRASADO",P81)))</formula>
    </cfRule>
    <cfRule type="containsText" dxfId="209" priority="131" operator="containsText" text="LIQUIDADO">
      <formula>NOT(ISERROR(SEARCH("LIQUIDADO",P81)))</formula>
    </cfRule>
    <cfRule type="containsText" dxfId="208" priority="132" operator="containsText" text="ACTIVO">
      <formula>NOT(ISERROR(SEARCH("ACTIVO",P81)))</formula>
    </cfRule>
  </conditionalFormatting>
  <conditionalFormatting sqref="I82">
    <cfRule type="duplicateValues" dxfId="207" priority="129"/>
  </conditionalFormatting>
  <conditionalFormatting sqref="P82:S82">
    <cfRule type="containsText" dxfId="206" priority="126" operator="containsText" text="ATRASADO">
      <formula>NOT(ISERROR(SEARCH("ATRASADO",P82)))</formula>
    </cfRule>
    <cfRule type="containsText" dxfId="205" priority="127" operator="containsText" text="LIQUIDADO">
      <formula>NOT(ISERROR(SEARCH("LIQUIDADO",P82)))</formula>
    </cfRule>
    <cfRule type="containsText" dxfId="204" priority="128" operator="containsText" text="ACTIVO">
      <formula>NOT(ISERROR(SEARCH("ACTIVO",P82)))</formula>
    </cfRule>
  </conditionalFormatting>
  <conditionalFormatting sqref="I83">
    <cfRule type="duplicateValues" dxfId="203" priority="125"/>
  </conditionalFormatting>
  <conditionalFormatting sqref="P83:S83">
    <cfRule type="containsText" dxfId="202" priority="122" operator="containsText" text="ATRASADO">
      <formula>NOT(ISERROR(SEARCH("ATRASADO",P83)))</formula>
    </cfRule>
    <cfRule type="containsText" dxfId="201" priority="123" operator="containsText" text="LIQUIDADO">
      <formula>NOT(ISERROR(SEARCH("LIQUIDADO",P83)))</formula>
    </cfRule>
    <cfRule type="containsText" dxfId="200" priority="124" operator="containsText" text="ACTIVO">
      <formula>NOT(ISERROR(SEARCH("ACTIVO",P83)))</formula>
    </cfRule>
  </conditionalFormatting>
  <conditionalFormatting sqref="I210">
    <cfRule type="duplicateValues" dxfId="199" priority="108"/>
  </conditionalFormatting>
  <conditionalFormatting sqref="I211">
    <cfRule type="duplicateValues" dxfId="198" priority="107"/>
  </conditionalFormatting>
  <conditionalFormatting sqref="Q207:S211 Q220:S220 Q217:S217 Q213:S214 R212:S212 R215:S216 R218:S219">
    <cfRule type="containsText" dxfId="197" priority="104" operator="containsText" text="ATRASADO">
      <formula>NOT(ISERROR(SEARCH("ATRASADO",Q207)))</formula>
    </cfRule>
    <cfRule type="containsText" dxfId="196" priority="105" operator="containsText" text="LIQUIDADO">
      <formula>NOT(ISERROR(SEARCH("LIQUIDADO",Q207)))</formula>
    </cfRule>
    <cfRule type="containsText" dxfId="195" priority="106" operator="containsText" text="ACTIVO">
      <formula>NOT(ISERROR(SEARCH("ACTIVO",Q207)))</formula>
    </cfRule>
  </conditionalFormatting>
  <conditionalFormatting sqref="P171:P207">
    <cfRule type="containsText" dxfId="194" priority="101" operator="containsText" text="ATRASADO">
      <formula>NOT(ISERROR(SEARCH("ATRASADO",P171)))</formula>
    </cfRule>
    <cfRule type="containsText" dxfId="193" priority="102" operator="containsText" text="LIQUIDADO">
      <formula>NOT(ISERROR(SEARCH("LIQUIDADO",P171)))</formula>
    </cfRule>
    <cfRule type="containsText" dxfId="192" priority="103" operator="containsText" text="ACTIVO">
      <formula>NOT(ISERROR(SEARCH("ACTIVO",P171)))</formula>
    </cfRule>
  </conditionalFormatting>
  <conditionalFormatting sqref="Q206">
    <cfRule type="containsText" dxfId="191" priority="98" operator="containsText" text="ATRASADO">
      <formula>NOT(ISERROR(SEARCH("ATRASADO",Q206)))</formula>
    </cfRule>
    <cfRule type="containsText" dxfId="190" priority="99" operator="containsText" text="LIQUIDADO">
      <formula>NOT(ISERROR(SEARCH("LIQUIDADO",Q206)))</formula>
    </cfRule>
    <cfRule type="containsText" dxfId="189" priority="100" operator="containsText" text="ACTIVO">
      <formula>NOT(ISERROR(SEARCH("ACTIVO",Q206)))</formula>
    </cfRule>
  </conditionalFormatting>
  <conditionalFormatting sqref="Q272:Q291">
    <cfRule type="containsText" dxfId="188" priority="95" operator="containsText" text="ATRASADO">
      <formula>NOT(ISERROR(SEARCH("ATRASADO",Q272)))</formula>
    </cfRule>
    <cfRule type="containsText" dxfId="187" priority="96" operator="containsText" text="LIQUIDADO">
      <formula>NOT(ISERROR(SEARCH("LIQUIDADO",Q272)))</formula>
    </cfRule>
    <cfRule type="containsText" dxfId="186" priority="97" operator="containsText" text="ACTIVO">
      <formula>NOT(ISERROR(SEARCH("ACTIVO",Q272)))</formula>
    </cfRule>
  </conditionalFormatting>
  <conditionalFormatting sqref="Q219">
    <cfRule type="containsText" dxfId="185" priority="92" operator="containsText" text="ATRASADO">
      <formula>NOT(ISERROR(SEARCH("ATRASADO",Q219)))</formula>
    </cfRule>
    <cfRule type="containsText" dxfId="184" priority="93" operator="containsText" text="LIQUIDADO">
      <formula>NOT(ISERROR(SEARCH("LIQUIDADO",Q219)))</formula>
    </cfRule>
    <cfRule type="containsText" dxfId="183" priority="94" operator="containsText" text="ACTIVO">
      <formula>NOT(ISERROR(SEARCH("ACTIVO",Q219)))</formula>
    </cfRule>
  </conditionalFormatting>
  <conditionalFormatting sqref="Q201">
    <cfRule type="containsText" dxfId="182" priority="89" operator="containsText" text="ATRASADO">
      <formula>NOT(ISERROR(SEARCH("ATRASADO",Q201)))</formula>
    </cfRule>
    <cfRule type="containsText" dxfId="181" priority="90" operator="containsText" text="LIQUIDADO">
      <formula>NOT(ISERROR(SEARCH("LIQUIDADO",Q201)))</formula>
    </cfRule>
    <cfRule type="containsText" dxfId="180" priority="91" operator="containsText" text="ACTIVO">
      <formula>NOT(ISERROR(SEARCH("ACTIVO",Q201)))</formula>
    </cfRule>
  </conditionalFormatting>
  <conditionalFormatting sqref="Q212">
    <cfRule type="containsText" dxfId="179" priority="80" operator="containsText" text="ATRASADO">
      <formula>NOT(ISERROR(SEARCH("ATRASADO",Q212)))</formula>
    </cfRule>
    <cfRule type="containsText" dxfId="178" priority="81" operator="containsText" text="LIQUIDADO">
      <formula>NOT(ISERROR(SEARCH("LIQUIDADO",Q212)))</formula>
    </cfRule>
    <cfRule type="containsText" dxfId="177" priority="82" operator="containsText" text="ACTIVO">
      <formula>NOT(ISERROR(SEARCH("ACTIVO",Q212)))</formula>
    </cfRule>
  </conditionalFormatting>
  <conditionalFormatting sqref="Q204">
    <cfRule type="containsText" dxfId="176" priority="77" operator="containsText" text="ATRASADO">
      <formula>NOT(ISERROR(SEARCH("ATRASADO",Q204)))</formula>
    </cfRule>
    <cfRule type="containsText" dxfId="175" priority="78" operator="containsText" text="LIQUIDADO">
      <formula>NOT(ISERROR(SEARCH("LIQUIDADO",Q204)))</formula>
    </cfRule>
    <cfRule type="containsText" dxfId="174" priority="79" operator="containsText" text="ACTIVO">
      <formula>NOT(ISERROR(SEARCH("ACTIVO",Q204)))</formula>
    </cfRule>
  </conditionalFormatting>
  <conditionalFormatting sqref="Q216">
    <cfRule type="containsText" dxfId="173" priority="74" operator="containsText" text="ATRASADO">
      <formula>NOT(ISERROR(SEARCH("ATRASADO",Q216)))</formula>
    </cfRule>
    <cfRule type="containsText" dxfId="172" priority="75" operator="containsText" text="LIQUIDADO">
      <formula>NOT(ISERROR(SEARCH("LIQUIDADO",Q216)))</formula>
    </cfRule>
    <cfRule type="containsText" dxfId="171" priority="76" operator="containsText" text="ACTIVO">
      <formula>NOT(ISERROR(SEARCH("ACTIVO",Q216)))</formula>
    </cfRule>
  </conditionalFormatting>
  <conditionalFormatting sqref="I241:I296 I1:I238 I301:I1048576">
    <cfRule type="duplicateValues" dxfId="170" priority="70"/>
  </conditionalFormatting>
  <conditionalFormatting sqref="H239:I240">
    <cfRule type="duplicateValues" dxfId="169" priority="69"/>
  </conditionalFormatting>
  <conditionalFormatting sqref="P239:S240">
    <cfRule type="containsText" dxfId="168" priority="66" operator="containsText" text="ATRASADO">
      <formula>NOT(ISERROR(SEARCH("ATRASADO",P239)))</formula>
    </cfRule>
    <cfRule type="containsText" dxfId="167" priority="67" operator="containsText" text="LIQUIDADO">
      <formula>NOT(ISERROR(SEARCH("LIQUIDADO",P239)))</formula>
    </cfRule>
    <cfRule type="containsText" dxfId="166" priority="68" operator="containsText" text="ACTIVO">
      <formula>NOT(ISERROR(SEARCH("ACTIVO",P239)))</formula>
    </cfRule>
  </conditionalFormatting>
  <conditionalFormatting sqref="I239:I240">
    <cfRule type="duplicateValues" dxfId="165" priority="65"/>
  </conditionalFormatting>
  <conditionalFormatting sqref="P132">
    <cfRule type="containsText" dxfId="164" priority="62" operator="containsText" text="ATRASADO">
      <formula>NOT(ISERROR(SEARCH("ATRASADO",P132)))</formula>
    </cfRule>
    <cfRule type="containsText" dxfId="163" priority="63" operator="containsText" text="LIQUIDADO">
      <formula>NOT(ISERROR(SEARCH("LIQUIDADO",P132)))</formula>
    </cfRule>
    <cfRule type="containsText" dxfId="162" priority="64" operator="containsText" text="ACTIVO">
      <formula>NOT(ISERROR(SEARCH("ACTIVO",P132)))</formula>
    </cfRule>
  </conditionalFormatting>
  <conditionalFormatting sqref="P118">
    <cfRule type="containsText" dxfId="161" priority="59" operator="containsText" text="ATRASADO">
      <formula>NOT(ISERROR(SEARCH("ATRASADO",P118)))</formula>
    </cfRule>
    <cfRule type="containsText" dxfId="160" priority="60" operator="containsText" text="LIQUIDADO">
      <formula>NOT(ISERROR(SEARCH("LIQUIDADO",P118)))</formula>
    </cfRule>
    <cfRule type="containsText" dxfId="159" priority="61" operator="containsText" text="ACTIVO">
      <formula>NOT(ISERROR(SEARCH("ACTIVO",P118)))</formula>
    </cfRule>
  </conditionalFormatting>
  <conditionalFormatting sqref="H297:I297">
    <cfRule type="duplicateValues" dxfId="158" priority="53"/>
  </conditionalFormatting>
  <conditionalFormatting sqref="I297">
    <cfRule type="duplicateValues" dxfId="157" priority="52"/>
  </conditionalFormatting>
  <conditionalFormatting sqref="Q202">
    <cfRule type="containsText" dxfId="156" priority="49" operator="containsText" text="ATRASADO">
      <formula>NOT(ISERROR(SEARCH("ATRASADO",Q202)))</formula>
    </cfRule>
    <cfRule type="containsText" dxfId="155" priority="50" operator="containsText" text="LIQUIDADO">
      <formula>NOT(ISERROR(SEARCH("LIQUIDADO",Q202)))</formula>
    </cfRule>
    <cfRule type="containsText" dxfId="154" priority="51" operator="containsText" text="ACTIVO">
      <formula>NOT(ISERROR(SEARCH("ACTIVO",Q202)))</formula>
    </cfRule>
  </conditionalFormatting>
  <conditionalFormatting sqref="Q215">
    <cfRule type="containsText" dxfId="153" priority="46" operator="containsText" text="ATRASADO">
      <formula>NOT(ISERROR(SEARCH("ATRASADO",Q215)))</formula>
    </cfRule>
    <cfRule type="containsText" dxfId="152" priority="47" operator="containsText" text="LIQUIDADO">
      <formula>NOT(ISERROR(SEARCH("LIQUIDADO",Q215)))</formula>
    </cfRule>
    <cfRule type="containsText" dxfId="151" priority="48" operator="containsText" text="ACTIVO">
      <formula>NOT(ISERROR(SEARCH("ACTIVO",Q215)))</formula>
    </cfRule>
  </conditionalFormatting>
  <conditionalFormatting sqref="Q218">
    <cfRule type="containsText" dxfId="150" priority="43" operator="containsText" text="ATRASADO">
      <formula>NOT(ISERROR(SEARCH("ATRASADO",Q218)))</formula>
    </cfRule>
    <cfRule type="containsText" dxfId="149" priority="44" operator="containsText" text="LIQUIDADO">
      <formula>NOT(ISERROR(SEARCH("LIQUIDADO",Q218)))</formula>
    </cfRule>
    <cfRule type="containsText" dxfId="148" priority="45" operator="containsText" text="ACTIVO">
      <formula>NOT(ISERROR(SEARCH("ACTIVO",Q218)))</formula>
    </cfRule>
  </conditionalFormatting>
  <conditionalFormatting sqref="Q224">
    <cfRule type="containsText" dxfId="147" priority="40" operator="containsText" text="ATRASADO">
      <formula>NOT(ISERROR(SEARCH("ATRASADO",Q224)))</formula>
    </cfRule>
    <cfRule type="containsText" dxfId="146" priority="41" operator="containsText" text="LIQUIDADO">
      <formula>NOT(ISERROR(SEARCH("LIQUIDADO",Q224)))</formula>
    </cfRule>
    <cfRule type="containsText" dxfId="145" priority="42" operator="containsText" text="ACTIVO">
      <formula>NOT(ISERROR(SEARCH("ACTIVO",Q224)))</formula>
    </cfRule>
  </conditionalFormatting>
  <conditionalFormatting sqref="Q226">
    <cfRule type="containsText" dxfId="144" priority="37" operator="containsText" text="ATRASADO">
      <formula>NOT(ISERROR(SEARCH("ATRASADO",Q226)))</formula>
    </cfRule>
    <cfRule type="containsText" dxfId="143" priority="38" operator="containsText" text="LIQUIDADO">
      <formula>NOT(ISERROR(SEARCH("LIQUIDADO",Q226)))</formula>
    </cfRule>
    <cfRule type="containsText" dxfId="142" priority="39" operator="containsText" text="ACTIVO">
      <formula>NOT(ISERROR(SEARCH("ACTIVO",Q226)))</formula>
    </cfRule>
  </conditionalFormatting>
  <conditionalFormatting sqref="H298:I298">
    <cfRule type="duplicateValues" dxfId="141" priority="36"/>
  </conditionalFormatting>
  <conditionalFormatting sqref="P298">
    <cfRule type="containsText" dxfId="140" priority="33" operator="containsText" text="ATRASADO">
      <formula>NOT(ISERROR(SEARCH("ATRASADO",P298)))</formula>
    </cfRule>
    <cfRule type="containsText" dxfId="139" priority="34" operator="containsText" text="LIQUIDADO">
      <formula>NOT(ISERROR(SEARCH("LIQUIDADO",P298)))</formula>
    </cfRule>
    <cfRule type="containsText" dxfId="138" priority="35" operator="containsText" text="ACTIVO">
      <formula>NOT(ISERROR(SEARCH("ACTIVO",P298)))</formula>
    </cfRule>
  </conditionalFormatting>
  <conditionalFormatting sqref="I298">
    <cfRule type="duplicateValues" dxfId="137" priority="32"/>
  </conditionalFormatting>
  <conditionalFormatting sqref="Q298">
    <cfRule type="containsText" dxfId="136" priority="29" operator="containsText" text="ATRASADO">
      <formula>NOT(ISERROR(SEARCH("ATRASADO",Q298)))</formula>
    </cfRule>
    <cfRule type="containsText" dxfId="135" priority="30" operator="containsText" text="LIQUIDADO">
      <formula>NOT(ISERROR(SEARCH("LIQUIDADO",Q298)))</formula>
    </cfRule>
    <cfRule type="containsText" dxfId="134" priority="31" operator="containsText" text="ACTIVO">
      <formula>NOT(ISERROR(SEARCH("ACTIVO",Q298)))</formula>
    </cfRule>
  </conditionalFormatting>
  <conditionalFormatting sqref="H300:I300">
    <cfRule type="duplicateValues" dxfId="133" priority="28"/>
  </conditionalFormatting>
  <conditionalFormatting sqref="P300:S300">
    <cfRule type="containsText" dxfId="132" priority="25" operator="containsText" text="ATRASADO">
      <formula>NOT(ISERROR(SEARCH("ATRASADO",P300)))</formula>
    </cfRule>
    <cfRule type="containsText" dxfId="131" priority="26" operator="containsText" text="LIQUIDADO">
      <formula>NOT(ISERROR(SEARCH("LIQUIDADO",P300)))</formula>
    </cfRule>
    <cfRule type="containsText" dxfId="130" priority="27" operator="containsText" text="ACTIVO">
      <formula>NOT(ISERROR(SEARCH("ACTIVO",P300)))</formula>
    </cfRule>
  </conditionalFormatting>
  <conditionalFormatting sqref="I300">
    <cfRule type="duplicateValues" dxfId="129" priority="24"/>
  </conditionalFormatting>
  <conditionalFormatting sqref="Q302:Q313">
    <cfRule type="containsText" dxfId="128" priority="21" operator="containsText" text="ATRASADO">
      <formula>NOT(ISERROR(SEARCH("ATRASADO",Q302)))</formula>
    </cfRule>
    <cfRule type="containsText" dxfId="127" priority="22" operator="containsText" text="LIQUIDADO">
      <formula>NOT(ISERROR(SEARCH("LIQUIDADO",Q302)))</formula>
    </cfRule>
    <cfRule type="containsText" dxfId="126" priority="23" operator="containsText" text="ACTIVO">
      <formula>NOT(ISERROR(SEARCH("ACTIVO",Q302)))</formula>
    </cfRule>
  </conditionalFormatting>
  <conditionalFormatting sqref="R299:S299">
    <cfRule type="containsText" dxfId="125" priority="18" operator="containsText" text="ATRASADO">
      <formula>NOT(ISERROR(SEARCH("ATRASADO",R299)))</formula>
    </cfRule>
    <cfRule type="containsText" dxfId="124" priority="19" operator="containsText" text="LIQUIDADO">
      <formula>NOT(ISERROR(SEARCH("LIQUIDADO",R299)))</formula>
    </cfRule>
    <cfRule type="containsText" dxfId="123" priority="20" operator="containsText" text="ACTIVO">
      <formula>NOT(ISERROR(SEARCH("ACTIVO",R299)))</formula>
    </cfRule>
  </conditionalFormatting>
  <conditionalFormatting sqref="H299:I299">
    <cfRule type="duplicateValues" dxfId="122" priority="17"/>
  </conditionalFormatting>
  <conditionalFormatting sqref="P299">
    <cfRule type="containsText" dxfId="121" priority="14" operator="containsText" text="ATRASADO">
      <formula>NOT(ISERROR(SEARCH("ATRASADO",P299)))</formula>
    </cfRule>
    <cfRule type="containsText" dxfId="120" priority="15" operator="containsText" text="LIQUIDADO">
      <formula>NOT(ISERROR(SEARCH("LIQUIDADO",P299)))</formula>
    </cfRule>
    <cfRule type="containsText" dxfId="119" priority="16" operator="containsText" text="ACTIVO">
      <formula>NOT(ISERROR(SEARCH("ACTIVO",P299)))</formula>
    </cfRule>
  </conditionalFormatting>
  <conditionalFormatting sqref="I299">
    <cfRule type="duplicateValues" dxfId="118" priority="13"/>
  </conditionalFormatting>
  <conditionalFormatting sqref="Q299">
    <cfRule type="containsText" dxfId="117" priority="10" operator="containsText" text="ATRASADO">
      <formula>NOT(ISERROR(SEARCH("ATRASADO",Q299)))</formula>
    </cfRule>
    <cfRule type="containsText" dxfId="116" priority="11" operator="containsText" text="LIQUIDADO">
      <formula>NOT(ISERROR(SEARCH("LIQUIDADO",Q299)))</formula>
    </cfRule>
    <cfRule type="containsText" dxfId="115" priority="12" operator="containsText" text="ACTIVO">
      <formula>NOT(ISERROR(SEARCH("ACTIVO",Q299)))</formula>
    </cfRule>
  </conditionalFormatting>
  <conditionalFormatting sqref="P208">
    <cfRule type="containsText" dxfId="114" priority="7" operator="containsText" text="ATRASADO">
      <formula>NOT(ISERROR(SEARCH("ATRASADO",P208)))</formula>
    </cfRule>
    <cfRule type="containsText" dxfId="113" priority="8" operator="containsText" text="LIQUIDADO">
      <formula>NOT(ISERROR(SEARCH("LIQUIDADO",P208)))</formula>
    </cfRule>
    <cfRule type="containsText" dxfId="112" priority="9" operator="containsText" text="ACTIVO">
      <formula>NOT(ISERROR(SEARCH("ACTIVO",P208)))</formula>
    </cfRule>
  </conditionalFormatting>
  <conditionalFormatting sqref="P209">
    <cfRule type="containsText" dxfId="111" priority="4" operator="containsText" text="ATRASADO">
      <formula>NOT(ISERROR(SEARCH("ATRASADO",P209)))</formula>
    </cfRule>
    <cfRule type="containsText" dxfId="110" priority="5" operator="containsText" text="LIQUIDADO">
      <formula>NOT(ISERROR(SEARCH("LIQUIDADO",P209)))</formula>
    </cfRule>
    <cfRule type="containsText" dxfId="109" priority="6" operator="containsText" text="ACTIVO">
      <formula>NOT(ISERROR(SEARCH("ACTIVO",P209)))</formula>
    </cfRule>
  </conditionalFormatting>
  <conditionalFormatting sqref="I219">
    <cfRule type="duplicateValues" dxfId="108" priority="154"/>
  </conditionalFormatting>
  <conditionalFormatting sqref="Q194:Q195">
    <cfRule type="containsText" dxfId="107" priority="1" operator="containsText" text="ATRASADO">
      <formula>NOT(ISERROR(SEARCH("ATRASADO",Q194)))</formula>
    </cfRule>
    <cfRule type="containsText" dxfId="106" priority="2" operator="containsText" text="LIQUIDADO">
      <formula>NOT(ISERROR(SEARCH("LIQUIDADO",Q194)))</formula>
    </cfRule>
    <cfRule type="containsText" dxfId="105" priority="3" operator="containsText" text="ACTIVO">
      <formula>NOT(ISERROR(SEARCH("ACTIVO",Q194)))</formula>
    </cfRule>
  </conditionalFormatting>
  <dataValidations count="3">
    <dataValidation type="list" allowBlank="1" showInputMessage="1" showErrorMessage="1" sqref="K2:K17 K19:K217">
      <formula1>CANTIDAD</formula1>
    </dataValidation>
    <dataValidation type="list" allowBlank="1" showInputMessage="1" showErrorMessage="1" sqref="Q133:Q186 R123:S123 R125:S130 Q2:Q112 R2:S121 R133:S203 R206:S206 Q189:Q193 P212:Q212 Q196:Q200 Q203:Q204 P216:Q216 P213:P215 P2:P207 P210:P211 P217:P221">
      <formula1>STATUS</formula1>
    </dataValidation>
    <dataValidation type="list" allowBlank="1" showInputMessage="1" showErrorMessage="1" sqref="D1:D324 D460:D464">
      <formula1>TODOSCLIENTES</formula1>
    </dataValidation>
  </dataValidations>
  <pageMargins left="0.7" right="0.7" top="0.75" bottom="0.75" header="0.3" footer="0.3"/>
  <pageSetup scale="1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'OPERACIONES INDIVIDUALES'!$A$10:$A$21</xm:f>
          </x14:formula1>
          <xm:sqref>F277:F316 F1:F273 F318:F1048576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H112"/>
  <sheetViews>
    <sheetView tabSelected="1" workbookViewId="0">
      <pane ySplit="1" topLeftCell="A2" activePane="bottomLeft" state="frozen"/>
      <selection pane="bottomLeft" activeCell="E3" sqref="E3"/>
    </sheetView>
  </sheetViews>
  <sheetFormatPr baseColWidth="10" defaultColWidth="11.42578125" defaultRowHeight="15" customHeight="1" x14ac:dyDescent="0.25"/>
  <cols>
    <col min="1" max="1" width="11.42578125" style="37" customWidth="1"/>
    <col min="2" max="2" width="11.42578125" style="39" customWidth="1"/>
    <col min="3" max="4" width="16.42578125" style="37" customWidth="1"/>
    <col min="5" max="5" width="75.140625" style="37" bestFit="1" customWidth="1"/>
    <col min="6" max="6" width="58.42578125" style="37" customWidth="1"/>
    <col min="7" max="7" width="46.42578125" style="37" customWidth="1"/>
    <col min="8" max="8" width="38.42578125" style="37" customWidth="1"/>
    <col min="9" max="9" width="42.42578125" style="37" customWidth="1"/>
    <col min="10" max="10" width="11.42578125" style="37" customWidth="1"/>
    <col min="11" max="11" width="18.42578125" style="39" customWidth="1"/>
    <col min="12" max="12" width="35.140625" style="39" customWidth="1"/>
    <col min="13" max="13" width="17.42578125" style="37" customWidth="1"/>
    <col min="14" max="14" width="20.42578125" style="37" customWidth="1"/>
    <col min="15" max="15" width="25.42578125" style="39" customWidth="1"/>
    <col min="16" max="16" width="22" style="37" customWidth="1"/>
    <col min="17" max="17" width="9" style="37" customWidth="1"/>
    <col min="18" max="18" width="13" style="37" customWidth="1"/>
    <col min="19" max="16384" width="11.42578125" style="37"/>
  </cols>
  <sheetData>
    <row r="1" spans="1:21" ht="38.25" customHeight="1" thickBot="1" x14ac:dyDescent="0.3">
      <c r="A1" s="34" t="s">
        <v>30</v>
      </c>
      <c r="B1" s="35" t="s">
        <v>31</v>
      </c>
      <c r="C1" s="34" t="s">
        <v>34</v>
      </c>
      <c r="D1" s="34" t="s">
        <v>539</v>
      </c>
      <c r="E1" s="34" t="s">
        <v>35</v>
      </c>
      <c r="F1" s="34" t="s">
        <v>19</v>
      </c>
      <c r="G1" s="34" t="s">
        <v>20</v>
      </c>
      <c r="H1" s="34" t="s">
        <v>521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455</v>
      </c>
      <c r="R1" s="34" t="s">
        <v>213</v>
      </c>
      <c r="S1" s="36"/>
      <c r="T1" s="36"/>
      <c r="U1" s="36"/>
    </row>
    <row r="2" spans="1:21" ht="15" customHeight="1" thickBot="1" x14ac:dyDescent="0.3">
      <c r="A2" s="96" t="s">
        <v>33</v>
      </c>
      <c r="B2" s="97">
        <v>1</v>
      </c>
      <c r="C2" s="96" t="s">
        <v>642</v>
      </c>
      <c r="D2" s="98" t="s">
        <v>40</v>
      </c>
      <c r="E2" s="96" t="s">
        <v>4</v>
      </c>
      <c r="F2" s="96" t="s">
        <v>1560</v>
      </c>
      <c r="G2" s="96" t="s">
        <v>411</v>
      </c>
      <c r="H2" s="96" t="s">
        <v>413</v>
      </c>
      <c r="I2" s="96" t="s">
        <v>414</v>
      </c>
      <c r="J2" s="97">
        <v>54150</v>
      </c>
      <c r="K2" s="97">
        <v>5525615520</v>
      </c>
      <c r="L2" s="96" t="s">
        <v>378</v>
      </c>
      <c r="M2" s="96" t="s">
        <v>415</v>
      </c>
      <c r="N2" s="99"/>
      <c r="O2" s="99"/>
      <c r="P2" s="99"/>
      <c r="Q2" s="96" t="s">
        <v>41</v>
      </c>
      <c r="R2" s="100" t="s">
        <v>1561</v>
      </c>
    </row>
    <row r="3" spans="1:21" ht="15" customHeight="1" thickBot="1" x14ac:dyDescent="0.3">
      <c r="A3" s="96" t="s">
        <v>33</v>
      </c>
      <c r="B3" s="97">
        <v>2</v>
      </c>
      <c r="C3" s="96" t="s">
        <v>643</v>
      </c>
      <c r="D3" s="101" t="s">
        <v>41</v>
      </c>
      <c r="E3" s="96" t="s">
        <v>1562</v>
      </c>
      <c r="F3" s="96" t="s">
        <v>456</v>
      </c>
      <c r="G3" s="96" t="s">
        <v>491</v>
      </c>
      <c r="H3" s="96" t="s">
        <v>470</v>
      </c>
      <c r="I3" s="96" t="s">
        <v>487</v>
      </c>
      <c r="J3" s="97">
        <v>6700</v>
      </c>
      <c r="K3" s="99"/>
      <c r="L3" s="96" t="s">
        <v>379</v>
      </c>
      <c r="M3" s="96" t="s">
        <v>416</v>
      </c>
      <c r="N3" s="96" t="s">
        <v>258</v>
      </c>
      <c r="O3" s="96">
        <v>2180426600327830</v>
      </c>
      <c r="P3" s="97">
        <v>42660032783</v>
      </c>
      <c r="Q3" s="96" t="s">
        <v>41</v>
      </c>
      <c r="R3" s="96" t="s">
        <v>217</v>
      </c>
    </row>
    <row r="4" spans="1:21" ht="15" customHeight="1" thickBot="1" x14ac:dyDescent="0.3">
      <c r="A4" s="96" t="s">
        <v>33</v>
      </c>
      <c r="B4" s="97">
        <v>3</v>
      </c>
      <c r="C4" s="96" t="s">
        <v>644</v>
      </c>
      <c r="D4" s="98" t="s">
        <v>40</v>
      </c>
      <c r="E4" s="96" t="s">
        <v>226</v>
      </c>
      <c r="F4" s="96" t="s">
        <v>1563</v>
      </c>
      <c r="G4" s="96" t="s">
        <v>492</v>
      </c>
      <c r="H4" s="96" t="s">
        <v>471</v>
      </c>
      <c r="I4" s="96" t="s">
        <v>487</v>
      </c>
      <c r="J4" s="97">
        <v>11800</v>
      </c>
      <c r="K4" s="97">
        <v>52629800</v>
      </c>
      <c r="L4" s="96" t="s">
        <v>380</v>
      </c>
      <c r="M4" s="96" t="s">
        <v>417</v>
      </c>
      <c r="N4" s="96" t="s">
        <v>258</v>
      </c>
      <c r="O4" s="96">
        <v>2180700417523090</v>
      </c>
      <c r="P4" s="97">
        <v>70041752309</v>
      </c>
      <c r="Q4" s="96" t="s">
        <v>40</v>
      </c>
      <c r="R4" s="96" t="s">
        <v>636</v>
      </c>
    </row>
    <row r="5" spans="1:21" ht="15" customHeight="1" thickBot="1" x14ac:dyDescent="0.3">
      <c r="A5" s="96" t="s">
        <v>33</v>
      </c>
      <c r="B5" s="97">
        <v>4</v>
      </c>
      <c r="C5" s="96" t="s">
        <v>645</v>
      </c>
      <c r="D5" s="101" t="s">
        <v>41</v>
      </c>
      <c r="E5" s="96" t="s">
        <v>36</v>
      </c>
      <c r="F5" s="96" t="s">
        <v>457</v>
      </c>
      <c r="G5" s="96" t="s">
        <v>493</v>
      </c>
      <c r="H5" s="96" t="s">
        <v>472</v>
      </c>
      <c r="I5" s="96" t="s">
        <v>414</v>
      </c>
      <c r="J5" s="97">
        <v>52105</v>
      </c>
      <c r="K5" s="99"/>
      <c r="L5" s="96" t="s">
        <v>381</v>
      </c>
      <c r="M5" s="96" t="s">
        <v>418</v>
      </c>
      <c r="N5" s="96" t="s">
        <v>255</v>
      </c>
      <c r="O5" s="96">
        <v>4.41800010428474E+16</v>
      </c>
      <c r="P5" s="97">
        <v>104284747</v>
      </c>
      <c r="Q5" s="96" t="s">
        <v>41</v>
      </c>
      <c r="R5" s="100" t="s">
        <v>1561</v>
      </c>
    </row>
    <row r="6" spans="1:21" ht="15" customHeight="1" thickBot="1" x14ac:dyDescent="0.3">
      <c r="A6" s="96" t="s">
        <v>33</v>
      </c>
      <c r="B6" s="97">
        <v>5</v>
      </c>
      <c r="C6" s="96" t="s">
        <v>646</v>
      </c>
      <c r="D6" s="98" t="s">
        <v>40</v>
      </c>
      <c r="E6" s="96" t="s">
        <v>37</v>
      </c>
      <c r="F6" s="96" t="s">
        <v>1564</v>
      </c>
      <c r="G6" s="96" t="s">
        <v>494</v>
      </c>
      <c r="H6" s="96" t="s">
        <v>473</v>
      </c>
      <c r="I6" s="96" t="s">
        <v>487</v>
      </c>
      <c r="J6" s="97">
        <v>3020</v>
      </c>
      <c r="K6" s="99"/>
      <c r="L6" s="96" t="s">
        <v>382</v>
      </c>
      <c r="M6" s="96" t="s">
        <v>419</v>
      </c>
      <c r="N6" s="96" t="s">
        <v>522</v>
      </c>
      <c r="O6" s="96">
        <v>2.118006319367E+16</v>
      </c>
      <c r="P6" s="97">
        <v>6319367002</v>
      </c>
      <c r="Q6" s="96" t="s">
        <v>41</v>
      </c>
      <c r="R6" s="96" t="s">
        <v>215</v>
      </c>
    </row>
    <row r="7" spans="1:21" ht="15" customHeight="1" thickBot="1" x14ac:dyDescent="0.3">
      <c r="A7" s="96" t="s">
        <v>33</v>
      </c>
      <c r="B7" s="97">
        <v>6</v>
      </c>
      <c r="C7" s="96" t="s">
        <v>647</v>
      </c>
      <c r="D7" s="98" t="s">
        <v>40</v>
      </c>
      <c r="E7" s="96" t="s">
        <v>38</v>
      </c>
      <c r="F7" s="96" t="s">
        <v>1565</v>
      </c>
      <c r="G7" s="96" t="s">
        <v>495</v>
      </c>
      <c r="H7" s="96" t="s">
        <v>474</v>
      </c>
      <c r="I7" s="96" t="s">
        <v>487</v>
      </c>
      <c r="J7" s="97">
        <v>1900</v>
      </c>
      <c r="K7" s="99"/>
      <c r="L7" s="102" t="s">
        <v>383</v>
      </c>
      <c r="M7" s="96" t="s">
        <v>420</v>
      </c>
      <c r="N7" s="96" t="s">
        <v>523</v>
      </c>
      <c r="O7" s="96">
        <v>1.21800019851664E+16</v>
      </c>
      <c r="P7" s="97">
        <v>198516642</v>
      </c>
      <c r="Q7" s="96" t="s">
        <v>41</v>
      </c>
      <c r="R7" s="96" t="s">
        <v>215</v>
      </c>
    </row>
    <row r="8" spans="1:21" ht="15" customHeight="1" thickBot="1" x14ac:dyDescent="0.3">
      <c r="A8" s="96" t="s">
        <v>33</v>
      </c>
      <c r="B8" s="97">
        <v>7</v>
      </c>
      <c r="C8" s="96" t="s">
        <v>648</v>
      </c>
      <c r="D8" s="98" t="s">
        <v>40</v>
      </c>
      <c r="E8" s="96" t="s">
        <v>1566</v>
      </c>
      <c r="F8" s="96" t="s">
        <v>1567</v>
      </c>
      <c r="G8" s="96" t="s">
        <v>496</v>
      </c>
      <c r="H8" s="96" t="s">
        <v>1568</v>
      </c>
      <c r="I8" s="96" t="s">
        <v>414</v>
      </c>
      <c r="J8" s="97">
        <v>52938</v>
      </c>
      <c r="K8" s="97">
        <v>5530105971</v>
      </c>
      <c r="L8" s="96" t="s">
        <v>384</v>
      </c>
      <c r="M8" s="96" t="s">
        <v>421</v>
      </c>
      <c r="N8" s="96" t="s">
        <v>523</v>
      </c>
      <c r="O8" s="96">
        <v>1.21800144627072E+16</v>
      </c>
      <c r="P8" s="97">
        <v>1446270727</v>
      </c>
      <c r="Q8" s="96" t="s">
        <v>41</v>
      </c>
      <c r="R8" s="96" t="s">
        <v>217</v>
      </c>
    </row>
    <row r="9" spans="1:21" ht="15" customHeight="1" thickBot="1" x14ac:dyDescent="0.3">
      <c r="A9" s="96" t="s">
        <v>33</v>
      </c>
      <c r="B9" s="97">
        <v>8</v>
      </c>
      <c r="C9" s="96" t="s">
        <v>649</v>
      </c>
      <c r="D9" s="98" t="s">
        <v>40</v>
      </c>
      <c r="E9" s="96" t="s">
        <v>52</v>
      </c>
      <c r="F9" s="96" t="s">
        <v>1569</v>
      </c>
      <c r="G9" s="96" t="s">
        <v>497</v>
      </c>
      <c r="H9" s="96" t="s">
        <v>475</v>
      </c>
      <c r="I9" s="96" t="s">
        <v>487</v>
      </c>
      <c r="J9" s="97">
        <v>4010</v>
      </c>
      <c r="K9" s="96" t="s">
        <v>377</v>
      </c>
      <c r="L9" s="102" t="s">
        <v>385</v>
      </c>
      <c r="M9" s="96" t="s">
        <v>1570</v>
      </c>
      <c r="N9" s="96" t="s">
        <v>524</v>
      </c>
      <c r="O9" s="103">
        <v>3.6180500000000002E+21</v>
      </c>
      <c r="P9" s="97">
        <v>50026380950</v>
      </c>
      <c r="Q9" s="96" t="s">
        <v>41</v>
      </c>
      <c r="R9" s="96" t="s">
        <v>1571</v>
      </c>
    </row>
    <row r="10" spans="1:21" ht="15" customHeight="1" thickBot="1" x14ac:dyDescent="0.3">
      <c r="A10" s="96" t="s">
        <v>33</v>
      </c>
      <c r="B10" s="97">
        <v>9</v>
      </c>
      <c r="C10" s="96" t="s">
        <v>650</v>
      </c>
      <c r="D10" s="98" t="s">
        <v>40</v>
      </c>
      <c r="E10" s="96" t="s">
        <v>1572</v>
      </c>
      <c r="F10" s="96" t="s">
        <v>1573</v>
      </c>
      <c r="G10" s="96" t="s">
        <v>498</v>
      </c>
      <c r="H10" s="96" t="s">
        <v>611</v>
      </c>
      <c r="I10" s="96" t="s">
        <v>1574</v>
      </c>
      <c r="J10" s="97">
        <v>66215</v>
      </c>
      <c r="K10" s="97">
        <v>5549507775</v>
      </c>
      <c r="L10" s="102" t="s">
        <v>386</v>
      </c>
      <c r="M10" s="96" t="s">
        <v>612</v>
      </c>
      <c r="N10" s="96" t="s">
        <v>522</v>
      </c>
      <c r="O10" s="96">
        <v>2.1180040419434E+16</v>
      </c>
      <c r="P10" s="97">
        <v>4041943408</v>
      </c>
      <c r="Q10" s="96" t="s">
        <v>41</v>
      </c>
      <c r="R10" s="96" t="s">
        <v>538</v>
      </c>
    </row>
    <row r="11" spans="1:21" ht="15" customHeight="1" thickBot="1" x14ac:dyDescent="0.3">
      <c r="A11" s="96" t="s">
        <v>33</v>
      </c>
      <c r="B11" s="97">
        <v>10</v>
      </c>
      <c r="C11" s="96" t="s">
        <v>651</v>
      </c>
      <c r="D11" s="101" t="s">
        <v>41</v>
      </c>
      <c r="E11" s="100" t="s">
        <v>43</v>
      </c>
      <c r="F11" s="99"/>
      <c r="G11" s="99"/>
      <c r="H11" s="99"/>
      <c r="I11" s="99"/>
      <c r="J11" s="99"/>
      <c r="K11" s="99"/>
      <c r="L11" s="104" t="s">
        <v>387</v>
      </c>
      <c r="M11" s="99"/>
      <c r="N11" s="96" t="s">
        <v>258</v>
      </c>
      <c r="O11" s="96">
        <v>2180700874623480</v>
      </c>
      <c r="P11" s="97">
        <v>70087462348</v>
      </c>
      <c r="Q11" s="96" t="s">
        <v>41</v>
      </c>
      <c r="R11" s="96" t="s">
        <v>1571</v>
      </c>
    </row>
    <row r="12" spans="1:21" ht="15" customHeight="1" thickBot="1" x14ac:dyDescent="0.3">
      <c r="A12" s="96" t="s">
        <v>33</v>
      </c>
      <c r="B12" s="97">
        <v>11</v>
      </c>
      <c r="C12" s="96" t="s">
        <v>652</v>
      </c>
      <c r="D12" s="98" t="s">
        <v>40</v>
      </c>
      <c r="E12" s="96" t="s">
        <v>603</v>
      </c>
      <c r="F12" s="96" t="s">
        <v>1575</v>
      </c>
      <c r="G12" s="96" t="s">
        <v>1576</v>
      </c>
      <c r="H12" s="96" t="s">
        <v>476</v>
      </c>
      <c r="I12" s="96" t="s">
        <v>414</v>
      </c>
      <c r="J12" s="97">
        <v>57150</v>
      </c>
      <c r="K12" s="99"/>
      <c r="L12" s="102" t="s">
        <v>388</v>
      </c>
      <c r="M12" s="96" t="s">
        <v>422</v>
      </c>
      <c r="N12" s="96" t="s">
        <v>258</v>
      </c>
      <c r="O12" s="103">
        <v>2.1809E+19</v>
      </c>
      <c r="P12" s="97">
        <v>90228394709</v>
      </c>
      <c r="Q12" s="96" t="s">
        <v>41</v>
      </c>
      <c r="R12" s="96" t="s">
        <v>215</v>
      </c>
    </row>
    <row r="13" spans="1:21" ht="15" customHeight="1" thickBot="1" x14ac:dyDescent="0.3">
      <c r="A13" s="96" t="s">
        <v>33</v>
      </c>
      <c r="B13" s="97">
        <v>12</v>
      </c>
      <c r="C13" s="96" t="s">
        <v>653</v>
      </c>
      <c r="D13" s="101" t="s">
        <v>41</v>
      </c>
      <c r="E13" s="96" t="s">
        <v>44</v>
      </c>
      <c r="F13" s="96" t="s">
        <v>458</v>
      </c>
      <c r="G13" s="96" t="s">
        <v>499</v>
      </c>
      <c r="H13" s="96" t="s">
        <v>471</v>
      </c>
      <c r="I13" s="96" t="s">
        <v>487</v>
      </c>
      <c r="J13" s="97">
        <v>11570</v>
      </c>
      <c r="K13" s="97">
        <v>5535664804</v>
      </c>
      <c r="L13" s="102" t="s">
        <v>389</v>
      </c>
      <c r="M13" s="96" t="s">
        <v>423</v>
      </c>
      <c r="N13" s="96" t="s">
        <v>523</v>
      </c>
      <c r="O13" s="96">
        <v>1.21800017266962E+16</v>
      </c>
      <c r="P13" s="97">
        <v>172669625</v>
      </c>
      <c r="Q13" s="96" t="s">
        <v>41</v>
      </c>
      <c r="R13" s="96" t="s">
        <v>215</v>
      </c>
    </row>
    <row r="14" spans="1:21" ht="15" customHeight="1" thickBot="1" x14ac:dyDescent="0.3">
      <c r="A14" s="96" t="s">
        <v>33</v>
      </c>
      <c r="B14" s="97">
        <v>13</v>
      </c>
      <c r="C14" s="96" t="s">
        <v>654</v>
      </c>
      <c r="D14" s="98" t="s">
        <v>40</v>
      </c>
      <c r="E14" s="96" t="s">
        <v>45</v>
      </c>
      <c r="F14" s="96" t="s">
        <v>1577</v>
      </c>
      <c r="G14" s="96" t="s">
        <v>500</v>
      </c>
      <c r="H14" s="96" t="s">
        <v>477</v>
      </c>
      <c r="I14" s="96" t="s">
        <v>414</v>
      </c>
      <c r="J14" s="97">
        <v>55010</v>
      </c>
      <c r="K14" s="97">
        <v>5528897822</v>
      </c>
      <c r="L14" s="102" t="s">
        <v>390</v>
      </c>
      <c r="M14" s="96" t="s">
        <v>424</v>
      </c>
      <c r="N14" s="96" t="s">
        <v>523</v>
      </c>
      <c r="O14" s="96">
        <v>1.21800285785127E+16</v>
      </c>
      <c r="P14" s="97">
        <v>2857851278</v>
      </c>
      <c r="Q14" s="96" t="s">
        <v>41</v>
      </c>
      <c r="R14" s="96" t="s">
        <v>1571</v>
      </c>
    </row>
    <row r="15" spans="1:21" ht="15" customHeight="1" thickBot="1" x14ac:dyDescent="0.3">
      <c r="A15" s="96" t="s">
        <v>33</v>
      </c>
      <c r="B15" s="97">
        <v>14</v>
      </c>
      <c r="C15" s="96" t="s">
        <v>655</v>
      </c>
      <c r="D15" s="101" t="s">
        <v>41</v>
      </c>
      <c r="E15" s="100" t="s">
        <v>46</v>
      </c>
      <c r="F15" s="99"/>
      <c r="G15" s="99"/>
      <c r="H15" s="99"/>
      <c r="I15" s="99"/>
      <c r="J15" s="99"/>
      <c r="K15" s="99"/>
      <c r="L15" s="99"/>
      <c r="M15" s="99"/>
      <c r="N15" s="96" t="s">
        <v>450</v>
      </c>
      <c r="O15" s="96">
        <v>1.41802001030461E+16</v>
      </c>
      <c r="P15" s="97">
        <v>20010304615</v>
      </c>
      <c r="Q15" s="96" t="s">
        <v>41</v>
      </c>
      <c r="R15" s="96" t="s">
        <v>1571</v>
      </c>
    </row>
    <row r="16" spans="1:21" ht="15" customHeight="1" thickBot="1" x14ac:dyDescent="0.3">
      <c r="A16" s="96" t="s">
        <v>33</v>
      </c>
      <c r="B16" s="97">
        <v>15</v>
      </c>
      <c r="C16" s="96" t="s">
        <v>656</v>
      </c>
      <c r="D16" s="98" t="s">
        <v>40</v>
      </c>
      <c r="E16" s="96" t="s">
        <v>47</v>
      </c>
      <c r="F16" s="96" t="s">
        <v>459</v>
      </c>
      <c r="G16" s="96" t="s">
        <v>501</v>
      </c>
      <c r="H16" s="96" t="s">
        <v>474</v>
      </c>
      <c r="I16" s="96" t="s">
        <v>487</v>
      </c>
      <c r="J16" s="97">
        <v>1160</v>
      </c>
      <c r="K16" s="97">
        <v>5545368335</v>
      </c>
      <c r="L16" s="96" t="s">
        <v>12</v>
      </c>
      <c r="M16" s="96" t="s">
        <v>425</v>
      </c>
      <c r="N16" s="96" t="s">
        <v>258</v>
      </c>
      <c r="O16" s="103">
        <v>2.1807E+19</v>
      </c>
      <c r="P16" s="97">
        <v>70116581440</v>
      </c>
      <c r="Q16" s="96" t="s">
        <v>41</v>
      </c>
      <c r="R16" s="96" t="s">
        <v>538</v>
      </c>
    </row>
    <row r="17" spans="1:18" ht="15" customHeight="1" thickBot="1" x14ac:dyDescent="0.3">
      <c r="A17" s="96" t="s">
        <v>33</v>
      </c>
      <c r="B17" s="97">
        <v>16</v>
      </c>
      <c r="C17" s="96" t="s">
        <v>657</v>
      </c>
      <c r="D17" s="98" t="s">
        <v>40</v>
      </c>
      <c r="E17" s="96" t="s">
        <v>48</v>
      </c>
      <c r="F17" s="96" t="s">
        <v>1578</v>
      </c>
      <c r="G17" s="96" t="s">
        <v>1579</v>
      </c>
      <c r="H17" s="96" t="s">
        <v>478</v>
      </c>
      <c r="I17" s="96" t="s">
        <v>487</v>
      </c>
      <c r="J17" s="97">
        <v>9500</v>
      </c>
      <c r="K17" s="97">
        <v>5547664332</v>
      </c>
      <c r="L17" s="102" t="s">
        <v>391</v>
      </c>
      <c r="M17" s="96" t="s">
        <v>426</v>
      </c>
      <c r="N17" s="96" t="s">
        <v>523</v>
      </c>
      <c r="O17" s="96">
        <v>1.21800010548928E+16</v>
      </c>
      <c r="P17" s="97">
        <v>105489288</v>
      </c>
      <c r="Q17" s="96" t="s">
        <v>41</v>
      </c>
      <c r="R17" s="96" t="s">
        <v>217</v>
      </c>
    </row>
    <row r="18" spans="1:18" ht="15" customHeight="1" thickBot="1" x14ac:dyDescent="0.3">
      <c r="A18" s="96" t="s">
        <v>33</v>
      </c>
      <c r="B18" s="97">
        <v>17</v>
      </c>
      <c r="C18" s="96" t="s">
        <v>658</v>
      </c>
      <c r="D18" s="98" t="s">
        <v>40</v>
      </c>
      <c r="E18" s="96" t="s">
        <v>1580</v>
      </c>
      <c r="F18" s="96" t="s">
        <v>1581</v>
      </c>
      <c r="G18" s="96" t="s">
        <v>502</v>
      </c>
      <c r="H18" s="96" t="s">
        <v>470</v>
      </c>
      <c r="I18" s="96" t="s">
        <v>487</v>
      </c>
      <c r="J18" s="97">
        <v>6500</v>
      </c>
      <c r="K18" s="99"/>
      <c r="L18" s="96" t="s">
        <v>392</v>
      </c>
      <c r="M18" s="96" t="s">
        <v>427</v>
      </c>
      <c r="N18" s="96" t="s">
        <v>370</v>
      </c>
      <c r="O18" s="96">
        <v>7.2180002181936704E+16</v>
      </c>
      <c r="P18" s="97">
        <v>218193671</v>
      </c>
      <c r="Q18" s="96" t="s">
        <v>40</v>
      </c>
      <c r="R18" s="96" t="s">
        <v>636</v>
      </c>
    </row>
    <row r="19" spans="1:18" ht="15" customHeight="1" thickBot="1" x14ac:dyDescent="0.3">
      <c r="A19" s="96" t="s">
        <v>33</v>
      </c>
      <c r="B19" s="97">
        <v>18</v>
      </c>
      <c r="C19" s="96" t="s">
        <v>659</v>
      </c>
      <c r="D19" s="98" t="s">
        <v>40</v>
      </c>
      <c r="E19" s="96" t="s">
        <v>49</v>
      </c>
      <c r="F19" s="96" t="s">
        <v>460</v>
      </c>
      <c r="G19" s="96" t="s">
        <v>503</v>
      </c>
      <c r="H19" s="96" t="s">
        <v>479</v>
      </c>
      <c r="I19" s="96" t="s">
        <v>487</v>
      </c>
      <c r="J19" s="97">
        <v>1160</v>
      </c>
      <c r="K19" s="97">
        <v>5536467448</v>
      </c>
      <c r="L19" s="102" t="s">
        <v>393</v>
      </c>
      <c r="M19" s="96" t="s">
        <v>428</v>
      </c>
      <c r="N19" s="96" t="s">
        <v>524</v>
      </c>
      <c r="O19" s="96">
        <v>3.6180100224233104E+16</v>
      </c>
      <c r="P19" s="97">
        <v>10022423317</v>
      </c>
      <c r="Q19" s="96" t="s">
        <v>41</v>
      </c>
      <c r="R19" s="96" t="s">
        <v>538</v>
      </c>
    </row>
    <row r="20" spans="1:18" ht="15" customHeight="1" thickBot="1" x14ac:dyDescent="0.3">
      <c r="A20" s="96" t="s">
        <v>33</v>
      </c>
      <c r="B20" s="97">
        <v>19</v>
      </c>
      <c r="C20" s="96" t="s">
        <v>660</v>
      </c>
      <c r="D20" s="98" t="s">
        <v>40</v>
      </c>
      <c r="E20" s="96" t="s">
        <v>50</v>
      </c>
      <c r="F20" s="96" t="s">
        <v>1582</v>
      </c>
      <c r="G20" s="96" t="s">
        <v>504</v>
      </c>
      <c r="H20" s="96" t="s">
        <v>480</v>
      </c>
      <c r="I20" s="96" t="s">
        <v>487</v>
      </c>
      <c r="J20" s="97">
        <v>1700</v>
      </c>
      <c r="K20" s="97">
        <v>5530711596</v>
      </c>
      <c r="L20" s="96" t="s">
        <v>12</v>
      </c>
      <c r="M20" s="96" t="s">
        <v>429</v>
      </c>
      <c r="N20" s="96" t="s">
        <v>523</v>
      </c>
      <c r="O20" s="96">
        <v>1.21800127244953E+16</v>
      </c>
      <c r="P20" s="97">
        <v>1272449536</v>
      </c>
      <c r="Q20" s="96" t="s">
        <v>41</v>
      </c>
      <c r="R20" s="96" t="s">
        <v>636</v>
      </c>
    </row>
    <row r="21" spans="1:18" ht="15" customHeight="1" thickBot="1" x14ac:dyDescent="0.3">
      <c r="A21" s="96" t="s">
        <v>33</v>
      </c>
      <c r="B21" s="97">
        <v>20</v>
      </c>
      <c r="C21" s="96" t="s">
        <v>661</v>
      </c>
      <c r="D21" s="101" t="s">
        <v>41</v>
      </c>
      <c r="E21" s="96" t="s">
        <v>51</v>
      </c>
      <c r="F21" s="96" t="s">
        <v>461</v>
      </c>
      <c r="G21" s="96" t="s">
        <v>505</v>
      </c>
      <c r="H21" s="96" t="s">
        <v>478</v>
      </c>
      <c r="I21" s="96" t="s">
        <v>487</v>
      </c>
      <c r="J21" s="97">
        <v>9060</v>
      </c>
      <c r="K21" s="97">
        <v>5543723735</v>
      </c>
      <c r="L21" s="96" t="s">
        <v>394</v>
      </c>
      <c r="M21" s="96" t="s">
        <v>430</v>
      </c>
      <c r="N21" s="96" t="s">
        <v>258</v>
      </c>
      <c r="O21" s="96">
        <v>2180901519264940</v>
      </c>
      <c r="P21" s="97">
        <v>90151926494</v>
      </c>
      <c r="Q21" s="96" t="s">
        <v>41</v>
      </c>
      <c r="R21" s="96" t="s">
        <v>1571</v>
      </c>
    </row>
    <row r="22" spans="1:18" ht="15" customHeight="1" thickBot="1" x14ac:dyDescent="0.3">
      <c r="A22" s="96" t="s">
        <v>33</v>
      </c>
      <c r="B22" s="97">
        <v>21</v>
      </c>
      <c r="C22" s="96" t="s">
        <v>662</v>
      </c>
      <c r="D22" s="98" t="s">
        <v>40</v>
      </c>
      <c r="E22" s="96" t="s">
        <v>544</v>
      </c>
      <c r="F22" s="96" t="s">
        <v>462</v>
      </c>
      <c r="G22" s="96" t="s">
        <v>506</v>
      </c>
      <c r="H22" s="96" t="s">
        <v>478</v>
      </c>
      <c r="I22" s="96" t="s">
        <v>487</v>
      </c>
      <c r="J22" s="97">
        <v>9310</v>
      </c>
      <c r="K22" s="99"/>
      <c r="L22" s="96" t="s">
        <v>1583</v>
      </c>
      <c r="M22" s="96" t="s">
        <v>431</v>
      </c>
      <c r="N22" s="99"/>
      <c r="O22" s="99"/>
      <c r="P22" s="99"/>
      <c r="Q22" s="96" t="s">
        <v>41</v>
      </c>
      <c r="R22" s="96" t="s">
        <v>217</v>
      </c>
    </row>
    <row r="23" spans="1:18" ht="15" customHeight="1" thickBot="1" x14ac:dyDescent="0.3">
      <c r="A23" s="96" t="s">
        <v>33</v>
      </c>
      <c r="B23" s="97">
        <v>22</v>
      </c>
      <c r="C23" s="96" t="s">
        <v>663</v>
      </c>
      <c r="D23" s="101" t="s">
        <v>41</v>
      </c>
      <c r="E23" s="96" t="s">
        <v>748</v>
      </c>
      <c r="F23" s="96" t="s">
        <v>1584</v>
      </c>
      <c r="G23" s="96" t="s">
        <v>507</v>
      </c>
      <c r="H23" s="96" t="s">
        <v>478</v>
      </c>
      <c r="I23" s="96" t="s">
        <v>487</v>
      </c>
      <c r="J23" s="97">
        <v>9000</v>
      </c>
      <c r="K23" s="97">
        <v>5535092535</v>
      </c>
      <c r="L23" s="102" t="s">
        <v>410</v>
      </c>
      <c r="M23" s="96" t="s">
        <v>432</v>
      </c>
      <c r="N23" s="96" t="s">
        <v>450</v>
      </c>
      <c r="O23" s="96">
        <v>1.418060562153E+16</v>
      </c>
      <c r="P23" s="97">
        <v>60562153009</v>
      </c>
      <c r="Q23" s="96" t="s">
        <v>41</v>
      </c>
      <c r="R23" s="96" t="s">
        <v>217</v>
      </c>
    </row>
    <row r="24" spans="1:18" ht="15" customHeight="1" thickBot="1" x14ac:dyDescent="0.3">
      <c r="A24" s="96" t="s">
        <v>33</v>
      </c>
      <c r="B24" s="97">
        <v>23</v>
      </c>
      <c r="C24" s="96" t="s">
        <v>664</v>
      </c>
      <c r="D24" s="101" t="s">
        <v>41</v>
      </c>
      <c r="E24" s="96" t="s">
        <v>59</v>
      </c>
      <c r="F24" s="96" t="s">
        <v>1585</v>
      </c>
      <c r="G24" s="96" t="s">
        <v>508</v>
      </c>
      <c r="H24" s="96" t="s">
        <v>481</v>
      </c>
      <c r="I24" s="96" t="s">
        <v>488</v>
      </c>
      <c r="J24" s="97">
        <v>98420</v>
      </c>
      <c r="K24" s="97">
        <v>4989838812</v>
      </c>
      <c r="L24" s="96" t="s">
        <v>395</v>
      </c>
      <c r="M24" s="96" t="s">
        <v>433</v>
      </c>
      <c r="N24" s="96" t="s">
        <v>523</v>
      </c>
      <c r="O24" s="96">
        <v>1.29490018923744E+16</v>
      </c>
      <c r="P24" s="97">
        <v>189237445</v>
      </c>
      <c r="Q24" s="96" t="s">
        <v>41</v>
      </c>
      <c r="R24" s="100" t="s">
        <v>1561</v>
      </c>
    </row>
    <row r="25" spans="1:18" ht="15" customHeight="1" thickBot="1" x14ac:dyDescent="0.3">
      <c r="A25" s="96" t="s">
        <v>33</v>
      </c>
      <c r="B25" s="97">
        <v>24</v>
      </c>
      <c r="C25" s="96" t="s">
        <v>665</v>
      </c>
      <c r="D25" s="98" t="s">
        <v>40</v>
      </c>
      <c r="E25" s="96" t="s">
        <v>545</v>
      </c>
      <c r="F25" s="96" t="s">
        <v>1586</v>
      </c>
      <c r="G25" s="96" t="s">
        <v>509</v>
      </c>
      <c r="H25" s="96" t="s">
        <v>473</v>
      </c>
      <c r="I25" s="96" t="s">
        <v>487</v>
      </c>
      <c r="J25" s="97">
        <v>3103</v>
      </c>
      <c r="K25" s="97">
        <v>68386619</v>
      </c>
      <c r="L25" s="96" t="s">
        <v>396</v>
      </c>
      <c r="M25" s="96" t="s">
        <v>434</v>
      </c>
      <c r="N25" s="96" t="s">
        <v>370</v>
      </c>
      <c r="O25" s="96">
        <v>7.2180008641896992E+16</v>
      </c>
      <c r="P25" s="97">
        <v>864189709</v>
      </c>
      <c r="Q25" s="96" t="s">
        <v>41</v>
      </c>
      <c r="R25" s="96" t="s">
        <v>217</v>
      </c>
    </row>
    <row r="26" spans="1:18" ht="15" customHeight="1" thickBot="1" x14ac:dyDescent="0.3">
      <c r="A26" s="96" t="s">
        <v>33</v>
      </c>
      <c r="B26" s="97">
        <v>25</v>
      </c>
      <c r="C26" s="96" t="s">
        <v>666</v>
      </c>
      <c r="D26" s="98" t="s">
        <v>40</v>
      </c>
      <c r="E26" s="96" t="s">
        <v>60</v>
      </c>
      <c r="F26" s="96" t="s">
        <v>1587</v>
      </c>
      <c r="G26" s="96" t="s">
        <v>495</v>
      </c>
      <c r="H26" s="96" t="s">
        <v>474</v>
      </c>
      <c r="I26" s="96" t="s">
        <v>487</v>
      </c>
      <c r="J26" s="97">
        <v>10200</v>
      </c>
      <c r="K26" s="99"/>
      <c r="L26" s="96" t="s">
        <v>399</v>
      </c>
      <c r="M26" s="100" t="s">
        <v>435</v>
      </c>
      <c r="N26" s="99"/>
      <c r="O26" s="99"/>
      <c r="P26" s="99"/>
      <c r="Q26" s="96" t="s">
        <v>41</v>
      </c>
      <c r="R26" s="96" t="s">
        <v>1571</v>
      </c>
    </row>
    <row r="27" spans="1:18" ht="15" customHeight="1" thickBot="1" x14ac:dyDescent="0.3">
      <c r="A27" s="96" t="s">
        <v>33</v>
      </c>
      <c r="B27" s="97">
        <v>26</v>
      </c>
      <c r="C27" s="96" t="s">
        <v>667</v>
      </c>
      <c r="D27" s="98" t="s">
        <v>40</v>
      </c>
      <c r="E27" s="96" t="s">
        <v>61</v>
      </c>
      <c r="F27" s="96" t="s">
        <v>463</v>
      </c>
      <c r="G27" s="96" t="s">
        <v>508</v>
      </c>
      <c r="H27" s="96" t="s">
        <v>470</v>
      </c>
      <c r="I27" s="96" t="s">
        <v>487</v>
      </c>
      <c r="J27" s="97">
        <v>6000</v>
      </c>
      <c r="K27" s="97">
        <v>5548486131</v>
      </c>
      <c r="L27" s="102" t="s">
        <v>397</v>
      </c>
      <c r="M27" s="96" t="s">
        <v>436</v>
      </c>
      <c r="N27" s="96" t="s">
        <v>524</v>
      </c>
      <c r="O27" s="96">
        <v>3.6180500264484096E+16</v>
      </c>
      <c r="P27" s="97">
        <v>50026448410</v>
      </c>
      <c r="Q27" s="96" t="s">
        <v>41</v>
      </c>
      <c r="R27" s="96" t="s">
        <v>217</v>
      </c>
    </row>
    <row r="28" spans="1:18" ht="15" customHeight="1" thickBot="1" x14ac:dyDescent="0.3">
      <c r="A28" s="96" t="s">
        <v>33</v>
      </c>
      <c r="B28" s="97">
        <v>27</v>
      </c>
      <c r="C28" s="96" t="s">
        <v>668</v>
      </c>
      <c r="D28" s="98" t="s">
        <v>40</v>
      </c>
      <c r="E28" s="96" t="s">
        <v>62</v>
      </c>
      <c r="F28" s="96" t="s">
        <v>464</v>
      </c>
      <c r="G28" s="96" t="s">
        <v>510</v>
      </c>
      <c r="H28" s="96" t="s">
        <v>471</v>
      </c>
      <c r="I28" s="96" t="s">
        <v>487</v>
      </c>
      <c r="J28" s="97">
        <v>11560</v>
      </c>
      <c r="K28" s="97">
        <v>5534883749</v>
      </c>
      <c r="L28" s="102" t="s">
        <v>398</v>
      </c>
      <c r="M28" s="96" t="s">
        <v>437</v>
      </c>
      <c r="N28" s="96" t="s">
        <v>525</v>
      </c>
      <c r="O28" s="96">
        <v>3.01809000053538E+16</v>
      </c>
      <c r="P28" s="97">
        <v>90000535386</v>
      </c>
      <c r="Q28" s="96" t="s">
        <v>41</v>
      </c>
      <c r="R28" s="96" t="s">
        <v>1571</v>
      </c>
    </row>
    <row r="29" spans="1:18" ht="15" customHeight="1" thickBot="1" x14ac:dyDescent="0.3">
      <c r="A29" s="96" t="s">
        <v>33</v>
      </c>
      <c r="B29" s="97">
        <v>28</v>
      </c>
      <c r="C29" s="96" t="s">
        <v>669</v>
      </c>
      <c r="D29" s="98" t="s">
        <v>40</v>
      </c>
      <c r="E29" s="96" t="s">
        <v>63</v>
      </c>
      <c r="F29" s="96" t="s">
        <v>1588</v>
      </c>
      <c r="G29" s="96" t="s">
        <v>511</v>
      </c>
      <c r="H29" s="96" t="s">
        <v>474</v>
      </c>
      <c r="I29" s="96" t="s">
        <v>487</v>
      </c>
      <c r="J29" s="97">
        <v>1080</v>
      </c>
      <c r="K29" s="97">
        <v>5510611887</v>
      </c>
      <c r="L29" s="96" t="s">
        <v>12</v>
      </c>
      <c r="M29" s="96" t="s">
        <v>438</v>
      </c>
      <c r="N29" s="96" t="s">
        <v>370</v>
      </c>
      <c r="O29" s="96">
        <v>7.2180004638178096E+16</v>
      </c>
      <c r="P29" s="97">
        <v>463817816</v>
      </c>
      <c r="Q29" s="96" t="s">
        <v>41</v>
      </c>
      <c r="R29" s="96" t="s">
        <v>1571</v>
      </c>
    </row>
    <row r="30" spans="1:18" ht="15" customHeight="1" thickBot="1" x14ac:dyDescent="0.3">
      <c r="A30" s="96" t="s">
        <v>33</v>
      </c>
      <c r="B30" s="97">
        <v>29</v>
      </c>
      <c r="C30" s="96" t="s">
        <v>670</v>
      </c>
      <c r="D30" s="98" t="s">
        <v>40</v>
      </c>
      <c r="E30" s="96" t="s">
        <v>64</v>
      </c>
      <c r="F30" s="96" t="s">
        <v>465</v>
      </c>
      <c r="G30" s="96" t="s">
        <v>512</v>
      </c>
      <c r="H30" s="96" t="s">
        <v>482</v>
      </c>
      <c r="I30" s="96" t="s">
        <v>487</v>
      </c>
      <c r="J30" s="97">
        <v>10400</v>
      </c>
      <c r="K30" s="99"/>
      <c r="L30" s="96" t="s">
        <v>400</v>
      </c>
      <c r="M30" s="96" t="s">
        <v>439</v>
      </c>
      <c r="N30" s="96" t="s">
        <v>523</v>
      </c>
      <c r="O30" s="96">
        <v>1.21800019328726E+16</v>
      </c>
      <c r="P30" s="97">
        <v>193287262</v>
      </c>
      <c r="Q30" s="96" t="s">
        <v>41</v>
      </c>
      <c r="R30" s="100" t="s">
        <v>1561</v>
      </c>
    </row>
    <row r="31" spans="1:18" ht="15" customHeight="1" thickBot="1" x14ac:dyDescent="0.3">
      <c r="A31" s="96" t="s">
        <v>33</v>
      </c>
      <c r="B31" s="97">
        <v>30</v>
      </c>
      <c r="C31" s="96" t="s">
        <v>671</v>
      </c>
      <c r="D31" s="98" t="s">
        <v>40</v>
      </c>
      <c r="E31" s="96" t="s">
        <v>65</v>
      </c>
      <c r="F31" s="96" t="s">
        <v>466</v>
      </c>
      <c r="G31" s="96" t="s">
        <v>513</v>
      </c>
      <c r="H31" s="96" t="s">
        <v>483</v>
      </c>
      <c r="I31" s="96" t="s">
        <v>489</v>
      </c>
      <c r="J31" s="97">
        <v>22010</v>
      </c>
      <c r="K31" s="99"/>
      <c r="L31" s="96" t="s">
        <v>401</v>
      </c>
      <c r="M31" s="96" t="s">
        <v>440</v>
      </c>
      <c r="N31" s="96" t="s">
        <v>523</v>
      </c>
      <c r="O31" s="96">
        <v>1.2028001679051E+16</v>
      </c>
      <c r="P31" s="97">
        <v>167905106</v>
      </c>
      <c r="Q31" s="96" t="s">
        <v>41</v>
      </c>
      <c r="R31" s="96" t="s">
        <v>215</v>
      </c>
    </row>
    <row r="32" spans="1:18" ht="15" customHeight="1" thickBot="1" x14ac:dyDescent="0.3">
      <c r="A32" s="96" t="s">
        <v>33</v>
      </c>
      <c r="B32" s="97">
        <v>31</v>
      </c>
      <c r="C32" s="96" t="s">
        <v>672</v>
      </c>
      <c r="D32" s="98" t="s">
        <v>40</v>
      </c>
      <c r="E32" s="96" t="s">
        <v>66</v>
      </c>
      <c r="F32" s="96" t="s">
        <v>467</v>
      </c>
      <c r="G32" s="96" t="s">
        <v>514</v>
      </c>
      <c r="H32" s="96" t="s">
        <v>471</v>
      </c>
      <c r="I32" s="96" t="s">
        <v>487</v>
      </c>
      <c r="J32" s="97">
        <v>11410</v>
      </c>
      <c r="K32" s="99"/>
      <c r="L32" s="96" t="s">
        <v>402</v>
      </c>
      <c r="M32" s="96" t="s">
        <v>441</v>
      </c>
      <c r="N32" s="96" t="s">
        <v>370</v>
      </c>
      <c r="O32" s="96">
        <v>7.2180006905135808E+16</v>
      </c>
      <c r="P32" s="97">
        <v>690513585</v>
      </c>
      <c r="Q32" s="96" t="s">
        <v>41</v>
      </c>
      <c r="R32" s="100" t="s">
        <v>1561</v>
      </c>
    </row>
    <row r="33" spans="1:18" ht="15" customHeight="1" thickBot="1" x14ac:dyDescent="0.3">
      <c r="A33" s="96" t="s">
        <v>33</v>
      </c>
      <c r="B33" s="97">
        <v>32</v>
      </c>
      <c r="C33" s="96" t="s">
        <v>673</v>
      </c>
      <c r="D33" s="98" t="s">
        <v>40</v>
      </c>
      <c r="E33" s="96" t="s">
        <v>67</v>
      </c>
      <c r="F33" s="96" t="s">
        <v>1589</v>
      </c>
      <c r="G33" s="96" t="s">
        <v>515</v>
      </c>
      <c r="H33" s="96" t="s">
        <v>475</v>
      </c>
      <c r="I33" s="96" t="s">
        <v>487</v>
      </c>
      <c r="J33" s="97">
        <v>4310</v>
      </c>
      <c r="K33" s="97">
        <v>5215561161927</v>
      </c>
      <c r="L33" s="96" t="s">
        <v>403</v>
      </c>
      <c r="M33" s="96" t="s">
        <v>442</v>
      </c>
      <c r="N33" s="99"/>
      <c r="O33" s="99"/>
      <c r="P33" s="99"/>
      <c r="Q33" s="96" t="s">
        <v>41</v>
      </c>
      <c r="R33" s="96" t="s">
        <v>1571</v>
      </c>
    </row>
    <row r="34" spans="1:18" ht="15" customHeight="1" thickBot="1" x14ac:dyDescent="0.3">
      <c r="A34" s="96" t="s">
        <v>33</v>
      </c>
      <c r="B34" s="97">
        <v>33</v>
      </c>
      <c r="C34" s="96" t="s">
        <v>674</v>
      </c>
      <c r="D34" s="98" t="s">
        <v>40</v>
      </c>
      <c r="E34" s="96" t="s">
        <v>68</v>
      </c>
      <c r="F34" s="96" t="s">
        <v>550</v>
      </c>
      <c r="G34" s="96" t="s">
        <v>551</v>
      </c>
      <c r="H34" s="96" t="s">
        <v>471</v>
      </c>
      <c r="I34" s="96" t="s">
        <v>487</v>
      </c>
      <c r="J34" s="97">
        <v>11000</v>
      </c>
      <c r="K34" s="99"/>
      <c r="L34" s="99"/>
      <c r="M34" s="96" t="s">
        <v>552</v>
      </c>
      <c r="N34" s="96" t="s">
        <v>370</v>
      </c>
      <c r="O34" s="96">
        <v>7.21800001553812E+16</v>
      </c>
      <c r="P34" s="97">
        <v>15538125</v>
      </c>
      <c r="Q34" s="96" t="s">
        <v>40</v>
      </c>
      <c r="R34" s="96" t="s">
        <v>215</v>
      </c>
    </row>
    <row r="35" spans="1:18" ht="15" customHeight="1" thickBot="1" x14ac:dyDescent="0.3">
      <c r="A35" s="96" t="s">
        <v>33</v>
      </c>
      <c r="B35" s="97">
        <v>34</v>
      </c>
      <c r="C35" s="96" t="s">
        <v>675</v>
      </c>
      <c r="D35" s="98" t="s">
        <v>40</v>
      </c>
      <c r="E35" s="96" t="s">
        <v>69</v>
      </c>
      <c r="F35" s="96" t="s">
        <v>1590</v>
      </c>
      <c r="G35" s="96" t="s">
        <v>516</v>
      </c>
      <c r="H35" s="96" t="s">
        <v>482</v>
      </c>
      <c r="I35" s="96" t="s">
        <v>487</v>
      </c>
      <c r="J35" s="97">
        <v>10300</v>
      </c>
      <c r="K35" s="97">
        <v>5536674823</v>
      </c>
      <c r="L35" s="102" t="s">
        <v>409</v>
      </c>
      <c r="M35" s="96" t="s">
        <v>443</v>
      </c>
      <c r="N35" s="96" t="s">
        <v>370</v>
      </c>
      <c r="O35" s="96">
        <v>7.2180004638172304E+16</v>
      </c>
      <c r="P35" s="97">
        <v>463817236</v>
      </c>
      <c r="Q35" s="96" t="s">
        <v>41</v>
      </c>
      <c r="R35" s="96" t="s">
        <v>1571</v>
      </c>
    </row>
    <row r="36" spans="1:18" ht="15" customHeight="1" thickBot="1" x14ac:dyDescent="0.3">
      <c r="A36" s="96" t="s">
        <v>33</v>
      </c>
      <c r="B36" s="97">
        <v>35</v>
      </c>
      <c r="C36" s="96" t="s">
        <v>676</v>
      </c>
      <c r="D36" s="98" t="s">
        <v>40</v>
      </c>
      <c r="E36" s="96" t="s">
        <v>70</v>
      </c>
      <c r="F36" s="96" t="s">
        <v>1591</v>
      </c>
      <c r="G36" s="96" t="s">
        <v>495</v>
      </c>
      <c r="H36" s="96" t="s">
        <v>474</v>
      </c>
      <c r="I36" s="96" t="s">
        <v>487</v>
      </c>
      <c r="J36" s="97">
        <v>1900</v>
      </c>
      <c r="K36" s="97">
        <v>5530105971</v>
      </c>
      <c r="L36" s="102" t="s">
        <v>383</v>
      </c>
      <c r="M36" s="96" t="s">
        <v>444</v>
      </c>
      <c r="N36" s="96" t="s">
        <v>523</v>
      </c>
      <c r="O36" s="96">
        <v>1.21800010856334E+16</v>
      </c>
      <c r="P36" s="97">
        <v>108563349</v>
      </c>
      <c r="Q36" s="96" t="s">
        <v>41</v>
      </c>
      <c r="R36" s="96" t="s">
        <v>215</v>
      </c>
    </row>
    <row r="37" spans="1:18" ht="15" customHeight="1" thickBot="1" x14ac:dyDescent="0.3">
      <c r="A37" s="96" t="s">
        <v>33</v>
      </c>
      <c r="B37" s="97">
        <v>36</v>
      </c>
      <c r="C37" s="96" t="s">
        <v>677</v>
      </c>
      <c r="D37" s="98" t="s">
        <v>40</v>
      </c>
      <c r="E37" s="96" t="s">
        <v>71</v>
      </c>
      <c r="F37" s="96" t="s">
        <v>468</v>
      </c>
      <c r="G37" s="96" t="s">
        <v>517</v>
      </c>
      <c r="H37" s="96" t="s">
        <v>484</v>
      </c>
      <c r="I37" s="96" t="s">
        <v>487</v>
      </c>
      <c r="J37" s="97">
        <v>15530</v>
      </c>
      <c r="K37" s="99"/>
      <c r="L37" s="96" t="s">
        <v>404</v>
      </c>
      <c r="M37" s="96" t="s">
        <v>445</v>
      </c>
      <c r="N37" s="96" t="s">
        <v>370</v>
      </c>
      <c r="O37" s="96">
        <v>7.2180004301560992E+16</v>
      </c>
      <c r="P37" s="97">
        <v>430156106</v>
      </c>
      <c r="Q37" s="96" t="s">
        <v>41</v>
      </c>
      <c r="R37" s="96" t="s">
        <v>217</v>
      </c>
    </row>
    <row r="38" spans="1:18" ht="15" customHeight="1" thickBot="1" x14ac:dyDescent="0.3">
      <c r="A38" s="96" t="s">
        <v>33</v>
      </c>
      <c r="B38" s="97">
        <v>37</v>
      </c>
      <c r="C38" s="96" t="s">
        <v>678</v>
      </c>
      <c r="D38" s="98" t="s">
        <v>40</v>
      </c>
      <c r="E38" s="96" t="s">
        <v>72</v>
      </c>
      <c r="F38" s="96" t="s">
        <v>469</v>
      </c>
      <c r="G38" s="96" t="s">
        <v>518</v>
      </c>
      <c r="H38" s="96" t="s">
        <v>471</v>
      </c>
      <c r="I38" s="96" t="s">
        <v>487</v>
      </c>
      <c r="J38" s="97">
        <v>11700</v>
      </c>
      <c r="K38" s="99"/>
      <c r="L38" s="99"/>
      <c r="M38" s="96" t="s">
        <v>446</v>
      </c>
      <c r="N38" s="99"/>
      <c r="O38" s="99"/>
      <c r="P38" s="99"/>
      <c r="Q38" s="96" t="s">
        <v>41</v>
      </c>
      <c r="R38" s="96" t="s">
        <v>217</v>
      </c>
    </row>
    <row r="39" spans="1:18" ht="15" customHeight="1" thickBot="1" x14ac:dyDescent="0.3">
      <c r="A39" s="96" t="s">
        <v>33</v>
      </c>
      <c r="B39" s="97">
        <v>38</v>
      </c>
      <c r="C39" s="96" t="s">
        <v>679</v>
      </c>
      <c r="D39" s="98" t="s">
        <v>40</v>
      </c>
      <c r="E39" s="96" t="s">
        <v>1592</v>
      </c>
      <c r="F39" s="96" t="s">
        <v>1593</v>
      </c>
      <c r="G39" s="96" t="s">
        <v>1594</v>
      </c>
      <c r="H39" s="96" t="s">
        <v>485</v>
      </c>
      <c r="I39" s="96" t="s">
        <v>487</v>
      </c>
      <c r="J39" s="97">
        <v>50245</v>
      </c>
      <c r="K39" s="99"/>
      <c r="L39" s="99"/>
      <c r="M39" s="96" t="s">
        <v>447</v>
      </c>
      <c r="N39" s="96" t="s">
        <v>524</v>
      </c>
      <c r="O39" s="99"/>
      <c r="P39" s="99"/>
      <c r="Q39" s="96" t="s">
        <v>41</v>
      </c>
      <c r="R39" s="96" t="s">
        <v>1571</v>
      </c>
    </row>
    <row r="40" spans="1:18" ht="15" customHeight="1" thickBot="1" x14ac:dyDescent="0.3">
      <c r="A40" s="96" t="s">
        <v>33</v>
      </c>
      <c r="B40" s="97">
        <v>39</v>
      </c>
      <c r="C40" s="96" t="s">
        <v>680</v>
      </c>
      <c r="D40" s="98" t="s">
        <v>40</v>
      </c>
      <c r="E40" s="96" t="s">
        <v>73</v>
      </c>
      <c r="F40" s="96" t="s">
        <v>1595</v>
      </c>
      <c r="G40" s="96" t="s">
        <v>519</v>
      </c>
      <c r="H40" s="96" t="s">
        <v>470</v>
      </c>
      <c r="I40" s="96" t="s">
        <v>487</v>
      </c>
      <c r="J40" s="97">
        <v>6140</v>
      </c>
      <c r="K40" s="99"/>
      <c r="L40" s="102" t="s">
        <v>408</v>
      </c>
      <c r="M40" s="96" t="s">
        <v>448</v>
      </c>
      <c r="N40" s="96" t="s">
        <v>523</v>
      </c>
      <c r="O40" s="96">
        <v>1.21800019110287E+16</v>
      </c>
      <c r="P40" s="97">
        <v>191102877</v>
      </c>
      <c r="Q40" s="96" t="s">
        <v>40</v>
      </c>
      <c r="R40" s="96" t="s">
        <v>1571</v>
      </c>
    </row>
    <row r="41" spans="1:18" ht="15" customHeight="1" thickBot="1" x14ac:dyDescent="0.3">
      <c r="A41" s="96" t="s">
        <v>33</v>
      </c>
      <c r="B41" s="97">
        <v>40</v>
      </c>
      <c r="C41" s="96" t="s">
        <v>681</v>
      </c>
      <c r="D41" s="98" t="s">
        <v>40</v>
      </c>
      <c r="E41" s="96" t="s">
        <v>74</v>
      </c>
      <c r="F41" s="96" t="s">
        <v>1596</v>
      </c>
      <c r="G41" s="96" t="s">
        <v>520</v>
      </c>
      <c r="H41" s="96" t="s">
        <v>486</v>
      </c>
      <c r="I41" s="96" t="s">
        <v>490</v>
      </c>
      <c r="J41" s="97">
        <v>62583</v>
      </c>
      <c r="K41" s="97">
        <v>7773847329</v>
      </c>
      <c r="L41" s="99"/>
      <c r="M41" s="96" t="s">
        <v>449</v>
      </c>
      <c r="N41" s="99"/>
      <c r="O41" s="99"/>
      <c r="P41" s="99"/>
      <c r="Q41" s="96" t="s">
        <v>41</v>
      </c>
      <c r="R41" s="96" t="s">
        <v>1571</v>
      </c>
    </row>
    <row r="42" spans="1:18" ht="15" customHeight="1" thickBot="1" x14ac:dyDescent="0.3">
      <c r="A42" s="96" t="s">
        <v>33</v>
      </c>
      <c r="B42" s="97">
        <v>41</v>
      </c>
      <c r="C42" s="96" t="s">
        <v>682</v>
      </c>
      <c r="D42" s="98" t="s">
        <v>40</v>
      </c>
      <c r="E42" s="96" t="s">
        <v>75</v>
      </c>
      <c r="F42" s="96" t="s">
        <v>1563</v>
      </c>
      <c r="G42" s="96" t="s">
        <v>1597</v>
      </c>
      <c r="H42" s="96" t="s">
        <v>471</v>
      </c>
      <c r="I42" s="96" t="s">
        <v>487</v>
      </c>
      <c r="J42" s="97">
        <v>10800</v>
      </c>
      <c r="K42" s="97">
        <v>5535293616</v>
      </c>
      <c r="L42" s="96" t="s">
        <v>380</v>
      </c>
      <c r="M42" s="96" t="s">
        <v>536</v>
      </c>
      <c r="N42" s="96" t="s">
        <v>523</v>
      </c>
      <c r="O42" s="96">
        <v>1.21800014842677E+16</v>
      </c>
      <c r="P42" s="97">
        <v>148426775</v>
      </c>
      <c r="Q42" s="96" t="s">
        <v>40</v>
      </c>
      <c r="R42" s="96" t="s">
        <v>215</v>
      </c>
    </row>
    <row r="43" spans="1:18" ht="15" customHeight="1" thickBot="1" x14ac:dyDescent="0.3">
      <c r="A43" s="96" t="s">
        <v>33</v>
      </c>
      <c r="B43" s="97">
        <v>42</v>
      </c>
      <c r="C43" s="96" t="s">
        <v>683</v>
      </c>
      <c r="D43" s="98" t="s">
        <v>40</v>
      </c>
      <c r="E43" s="96" t="s">
        <v>76</v>
      </c>
      <c r="F43" s="96" t="s">
        <v>540</v>
      </c>
      <c r="G43" s="96" t="s">
        <v>541</v>
      </c>
      <c r="H43" s="96" t="s">
        <v>478</v>
      </c>
      <c r="I43" s="96" t="s">
        <v>487</v>
      </c>
      <c r="J43" s="97">
        <v>9070</v>
      </c>
      <c r="K43" s="99"/>
      <c r="L43" s="99"/>
      <c r="M43" s="96" t="s">
        <v>542</v>
      </c>
      <c r="N43" s="96" t="s">
        <v>370</v>
      </c>
      <c r="O43" s="96">
        <v>7.2180006377177904E+16</v>
      </c>
      <c r="P43" s="97">
        <v>637717799</v>
      </c>
      <c r="Q43" s="96" t="s">
        <v>40</v>
      </c>
      <c r="R43" s="96" t="s">
        <v>217</v>
      </c>
    </row>
    <row r="44" spans="1:18" ht="15" customHeight="1" thickBot="1" x14ac:dyDescent="0.3">
      <c r="A44" s="96" t="s">
        <v>33</v>
      </c>
      <c r="B44" s="97">
        <v>43</v>
      </c>
      <c r="C44" s="96" t="s">
        <v>684</v>
      </c>
      <c r="D44" s="98" t="s">
        <v>40</v>
      </c>
      <c r="E44" s="96" t="s">
        <v>77</v>
      </c>
      <c r="F44" s="96" t="s">
        <v>546</v>
      </c>
      <c r="G44" s="96" t="s">
        <v>547</v>
      </c>
      <c r="H44" s="96" t="s">
        <v>548</v>
      </c>
      <c r="I44" s="96" t="s">
        <v>414</v>
      </c>
      <c r="J44" s="97">
        <v>54060</v>
      </c>
      <c r="K44" s="99"/>
      <c r="L44" s="99"/>
      <c r="M44" s="96" t="s">
        <v>549</v>
      </c>
      <c r="N44" s="96" t="s">
        <v>523</v>
      </c>
      <c r="O44" s="96">
        <v>1.21800015377968E+17</v>
      </c>
      <c r="P44" s="97">
        <v>153779688</v>
      </c>
      <c r="Q44" s="96" t="s">
        <v>40</v>
      </c>
      <c r="R44" s="100" t="s">
        <v>1561</v>
      </c>
    </row>
    <row r="45" spans="1:18" ht="15" customHeight="1" thickBot="1" x14ac:dyDescent="0.3">
      <c r="A45" s="96" t="s">
        <v>33</v>
      </c>
      <c r="B45" s="97">
        <v>44</v>
      </c>
      <c r="C45" s="96" t="s">
        <v>685</v>
      </c>
      <c r="D45" s="98" t="s">
        <v>40</v>
      </c>
      <c r="E45" s="96" t="s">
        <v>78</v>
      </c>
      <c r="F45" s="96" t="s">
        <v>553</v>
      </c>
      <c r="G45" s="96" t="s">
        <v>554</v>
      </c>
      <c r="H45" s="96" t="s">
        <v>478</v>
      </c>
      <c r="I45" s="96" t="s">
        <v>487</v>
      </c>
      <c r="J45" s="97">
        <v>9720</v>
      </c>
      <c r="K45" s="97">
        <v>5522538716</v>
      </c>
      <c r="L45" s="102" t="s">
        <v>407</v>
      </c>
      <c r="M45" s="96" t="s">
        <v>555</v>
      </c>
      <c r="N45" s="96" t="s">
        <v>450</v>
      </c>
      <c r="O45" s="96">
        <v>1.41806056680324E+16</v>
      </c>
      <c r="P45" s="97">
        <v>60566803244</v>
      </c>
      <c r="Q45" s="96" t="s">
        <v>40</v>
      </c>
      <c r="R45" s="96" t="s">
        <v>1571</v>
      </c>
    </row>
    <row r="46" spans="1:18" ht="15" customHeight="1" thickBot="1" x14ac:dyDescent="0.3">
      <c r="A46" s="96" t="s">
        <v>33</v>
      </c>
      <c r="B46" s="97">
        <v>45</v>
      </c>
      <c r="C46" s="96" t="s">
        <v>686</v>
      </c>
      <c r="D46" s="98" t="s">
        <v>40</v>
      </c>
      <c r="E46" s="96" t="s">
        <v>1598</v>
      </c>
      <c r="F46" s="96" t="s">
        <v>559</v>
      </c>
      <c r="G46" s="96" t="s">
        <v>560</v>
      </c>
      <c r="H46" s="96" t="s">
        <v>471</v>
      </c>
      <c r="I46" s="96" t="s">
        <v>487</v>
      </c>
      <c r="J46" s="97">
        <v>11590</v>
      </c>
      <c r="K46" s="97">
        <v>5543570446</v>
      </c>
      <c r="L46" s="102" t="s">
        <v>406</v>
      </c>
      <c r="M46" s="96" t="s">
        <v>561</v>
      </c>
      <c r="N46" s="96" t="s">
        <v>258</v>
      </c>
      <c r="O46" s="96">
        <v>2180016506945180</v>
      </c>
      <c r="P46" s="97">
        <v>1650694518</v>
      </c>
      <c r="Q46" s="96" t="s">
        <v>41</v>
      </c>
      <c r="R46" s="96" t="s">
        <v>215</v>
      </c>
    </row>
    <row r="47" spans="1:18" ht="15" customHeight="1" thickBot="1" x14ac:dyDescent="0.3">
      <c r="A47" s="96" t="s">
        <v>33</v>
      </c>
      <c r="B47" s="97">
        <v>46</v>
      </c>
      <c r="C47" s="96" t="s">
        <v>687</v>
      </c>
      <c r="D47" s="98" t="s">
        <v>40</v>
      </c>
      <c r="E47" s="96" t="s">
        <v>81</v>
      </c>
      <c r="F47" s="96" t="s">
        <v>566</v>
      </c>
      <c r="G47" s="96" t="s">
        <v>567</v>
      </c>
      <c r="H47" s="96" t="s">
        <v>474</v>
      </c>
      <c r="I47" s="96" t="s">
        <v>487</v>
      </c>
      <c r="J47" s="97">
        <v>1060</v>
      </c>
      <c r="K47" s="99"/>
      <c r="L47" s="102" t="s">
        <v>405</v>
      </c>
      <c r="M47" s="96" t="s">
        <v>568</v>
      </c>
      <c r="N47" s="96" t="s">
        <v>569</v>
      </c>
      <c r="O47" s="96">
        <v>1.3218000000738E+17</v>
      </c>
      <c r="P47" s="97">
        <v>738093</v>
      </c>
      <c r="Q47" s="96" t="s">
        <v>40</v>
      </c>
      <c r="R47" s="96" t="s">
        <v>1571</v>
      </c>
    </row>
    <row r="48" spans="1:18" ht="15" customHeight="1" thickBot="1" x14ac:dyDescent="0.3">
      <c r="A48" s="96" t="s">
        <v>33</v>
      </c>
      <c r="B48" s="97">
        <v>47</v>
      </c>
      <c r="C48" s="96" t="s">
        <v>688</v>
      </c>
      <c r="D48" s="98" t="s">
        <v>40</v>
      </c>
      <c r="E48" s="96" t="s">
        <v>79</v>
      </c>
      <c r="F48" s="96" t="s">
        <v>556</v>
      </c>
      <c r="G48" s="96" t="s">
        <v>557</v>
      </c>
      <c r="H48" s="96" t="s">
        <v>484</v>
      </c>
      <c r="I48" s="96" t="s">
        <v>487</v>
      </c>
      <c r="J48" s="97">
        <v>15740</v>
      </c>
      <c r="K48" s="99"/>
      <c r="L48" s="99"/>
      <c r="M48" s="96" t="s">
        <v>558</v>
      </c>
      <c r="N48" s="96" t="s">
        <v>522</v>
      </c>
      <c r="O48" s="96">
        <v>2.11800643964844E+16</v>
      </c>
      <c r="P48" s="97">
        <v>6439648449</v>
      </c>
      <c r="Q48" s="96" t="s">
        <v>40</v>
      </c>
      <c r="R48" s="96" t="s">
        <v>538</v>
      </c>
    </row>
    <row r="49" spans="1:34" ht="15" customHeight="1" thickBot="1" x14ac:dyDescent="0.3">
      <c r="A49" s="96" t="s">
        <v>33</v>
      </c>
      <c r="B49" s="97">
        <v>48</v>
      </c>
      <c r="C49" s="96" t="s">
        <v>689</v>
      </c>
      <c r="D49" s="98" t="s">
        <v>40</v>
      </c>
      <c r="E49" s="96" t="s">
        <v>80</v>
      </c>
      <c r="F49" s="96" t="s">
        <v>562</v>
      </c>
      <c r="G49" s="96" t="s">
        <v>563</v>
      </c>
      <c r="H49" s="96" t="s">
        <v>482</v>
      </c>
      <c r="I49" s="96" t="s">
        <v>487</v>
      </c>
      <c r="J49" s="97">
        <v>10330</v>
      </c>
      <c r="K49" s="97">
        <v>5561226814</v>
      </c>
      <c r="L49" s="99"/>
      <c r="M49" s="96" t="s">
        <v>564</v>
      </c>
      <c r="N49" s="96" t="s">
        <v>565</v>
      </c>
      <c r="O49" s="96">
        <v>1.2718001377687699E+17</v>
      </c>
      <c r="P49" s="97">
        <v>1377687777</v>
      </c>
      <c r="Q49" s="96" t="s">
        <v>40</v>
      </c>
      <c r="R49" s="96" t="s">
        <v>217</v>
      </c>
    </row>
    <row r="50" spans="1:34" ht="15" customHeight="1" thickBot="1" x14ac:dyDescent="0.3">
      <c r="A50" s="96" t="s">
        <v>33</v>
      </c>
      <c r="B50" s="97">
        <v>49</v>
      </c>
      <c r="C50" s="96" t="s">
        <v>690</v>
      </c>
      <c r="D50" s="98" t="s">
        <v>40</v>
      </c>
      <c r="E50" s="96" t="s">
        <v>583</v>
      </c>
      <c r="F50" s="96" t="s">
        <v>451</v>
      </c>
      <c r="G50" s="96" t="s">
        <v>452</v>
      </c>
      <c r="H50" s="96" t="s">
        <v>453</v>
      </c>
      <c r="I50" s="96" t="s">
        <v>487</v>
      </c>
      <c r="J50" s="97">
        <v>10900</v>
      </c>
      <c r="K50" s="97">
        <v>5534347341</v>
      </c>
      <c r="L50" s="96" t="s">
        <v>454</v>
      </c>
      <c r="M50" s="96" t="s">
        <v>412</v>
      </c>
      <c r="N50" s="96" t="s">
        <v>450</v>
      </c>
      <c r="O50" s="96">
        <v>1.41806058396683E+16</v>
      </c>
      <c r="P50" s="97">
        <v>60583966832</v>
      </c>
      <c r="Q50" s="96" t="s">
        <v>40</v>
      </c>
      <c r="R50" s="96" t="s">
        <v>217</v>
      </c>
    </row>
    <row r="51" spans="1:34" ht="15" customHeight="1" thickBot="1" x14ac:dyDescent="0.3">
      <c r="A51" s="96" t="s">
        <v>33</v>
      </c>
      <c r="B51" s="97">
        <v>50</v>
      </c>
      <c r="C51" s="96" t="s">
        <v>691</v>
      </c>
      <c r="D51" s="98" t="s">
        <v>40</v>
      </c>
      <c r="E51" s="96" t="s">
        <v>570</v>
      </c>
      <c r="F51" s="96" t="s">
        <v>1599</v>
      </c>
      <c r="G51" s="96" t="s">
        <v>571</v>
      </c>
      <c r="H51" s="96" t="s">
        <v>475</v>
      </c>
      <c r="I51" s="96" t="s">
        <v>487</v>
      </c>
      <c r="J51" s="97">
        <v>4300</v>
      </c>
      <c r="K51" s="99"/>
      <c r="L51" s="99"/>
      <c r="M51" s="99"/>
      <c r="N51" s="96" t="s">
        <v>370</v>
      </c>
      <c r="O51" s="96">
        <v>7.2180004638017904E+16</v>
      </c>
      <c r="P51" s="97">
        <v>463801794</v>
      </c>
      <c r="Q51" s="99"/>
      <c r="R51" s="96" t="s">
        <v>217</v>
      </c>
    </row>
    <row r="52" spans="1:34" ht="15" customHeight="1" thickBot="1" x14ac:dyDescent="0.3">
      <c r="A52" s="96" t="s">
        <v>33</v>
      </c>
      <c r="B52" s="97">
        <v>51</v>
      </c>
      <c r="C52" s="96" t="s">
        <v>692</v>
      </c>
      <c r="D52" s="98" t="s">
        <v>40</v>
      </c>
      <c r="E52" s="96" t="s">
        <v>582</v>
      </c>
      <c r="F52" s="96" t="s">
        <v>584</v>
      </c>
      <c r="G52" s="96" t="s">
        <v>585</v>
      </c>
      <c r="H52" s="96" t="s">
        <v>587</v>
      </c>
      <c r="I52" s="96" t="s">
        <v>586</v>
      </c>
      <c r="J52" s="97">
        <v>58195</v>
      </c>
      <c r="K52" s="99"/>
      <c r="L52" s="99"/>
      <c r="M52" s="96" t="s">
        <v>588</v>
      </c>
      <c r="N52" s="99"/>
      <c r="O52" s="99"/>
      <c r="P52" s="99"/>
      <c r="Q52" s="99"/>
      <c r="R52" s="100" t="s">
        <v>1561</v>
      </c>
    </row>
    <row r="53" spans="1:34" ht="15" customHeight="1" thickBot="1" x14ac:dyDescent="0.3">
      <c r="A53" s="96" t="s">
        <v>33</v>
      </c>
      <c r="B53" s="97">
        <v>52</v>
      </c>
      <c r="C53" s="96" t="s">
        <v>693</v>
      </c>
      <c r="D53" s="98" t="s">
        <v>40</v>
      </c>
      <c r="E53" s="96" t="s">
        <v>532</v>
      </c>
      <c r="F53" s="96" t="s">
        <v>572</v>
      </c>
      <c r="G53" s="96" t="s">
        <v>516</v>
      </c>
      <c r="H53" s="96" t="s">
        <v>482</v>
      </c>
      <c r="I53" s="96" t="s">
        <v>487</v>
      </c>
      <c r="J53" s="97">
        <v>10300</v>
      </c>
      <c r="K53" s="99"/>
      <c r="L53" s="99"/>
      <c r="M53" s="99"/>
      <c r="N53" s="96" t="s">
        <v>450</v>
      </c>
      <c r="O53" s="96">
        <v>1.41806056173858E+16</v>
      </c>
      <c r="P53" s="97">
        <v>60561738580</v>
      </c>
      <c r="Q53" s="99"/>
      <c r="R53" s="96" t="s">
        <v>636</v>
      </c>
    </row>
    <row r="54" spans="1:34" ht="15" customHeight="1" thickBot="1" x14ac:dyDescent="0.3">
      <c r="A54" s="96" t="s">
        <v>33</v>
      </c>
      <c r="B54" s="97">
        <v>53</v>
      </c>
      <c r="C54" s="96" t="s">
        <v>694</v>
      </c>
      <c r="D54" s="98" t="s">
        <v>40</v>
      </c>
      <c r="E54" s="96" t="s">
        <v>533</v>
      </c>
      <c r="F54" s="96" t="s">
        <v>562</v>
      </c>
      <c r="G54" s="96" t="s">
        <v>563</v>
      </c>
      <c r="H54" s="96" t="s">
        <v>482</v>
      </c>
      <c r="I54" s="96" t="s">
        <v>487</v>
      </c>
      <c r="J54" s="97">
        <v>10330</v>
      </c>
      <c r="K54" s="99"/>
      <c r="L54" s="99"/>
      <c r="M54" s="96" t="s">
        <v>573</v>
      </c>
      <c r="N54" s="96" t="s">
        <v>258</v>
      </c>
      <c r="O54" s="96">
        <v>2180701206153170</v>
      </c>
      <c r="P54" s="97">
        <v>70120615317</v>
      </c>
      <c r="Q54" s="99"/>
      <c r="R54" s="96" t="s">
        <v>636</v>
      </c>
    </row>
    <row r="55" spans="1:34" ht="15" customHeight="1" thickBot="1" x14ac:dyDescent="0.3">
      <c r="A55" s="96" t="s">
        <v>33</v>
      </c>
      <c r="B55" s="97">
        <v>54</v>
      </c>
      <c r="C55" s="96" t="s">
        <v>695</v>
      </c>
      <c r="D55" s="98" t="s">
        <v>40</v>
      </c>
      <c r="E55" s="96" t="s">
        <v>534</v>
      </c>
      <c r="F55" s="96" t="s">
        <v>574</v>
      </c>
      <c r="G55" s="96" t="s">
        <v>560</v>
      </c>
      <c r="H55" s="96" t="s">
        <v>471</v>
      </c>
      <c r="I55" s="96" t="s">
        <v>487</v>
      </c>
      <c r="J55" s="97">
        <v>11590</v>
      </c>
      <c r="K55" s="99"/>
      <c r="L55" s="99"/>
      <c r="M55" s="96" t="s">
        <v>575</v>
      </c>
      <c r="N55" s="96" t="s">
        <v>370</v>
      </c>
      <c r="O55" s="96">
        <v>7.2180002174347104E+16</v>
      </c>
      <c r="P55" s="97">
        <v>217434715</v>
      </c>
      <c r="Q55" s="99"/>
      <c r="R55" s="96" t="s">
        <v>636</v>
      </c>
    </row>
    <row r="56" spans="1:34" ht="15" customHeight="1" thickBot="1" x14ac:dyDescent="0.3">
      <c r="A56" s="96" t="s">
        <v>33</v>
      </c>
      <c r="B56" s="97">
        <v>55</v>
      </c>
      <c r="C56" s="96" t="s">
        <v>696</v>
      </c>
      <c r="D56" s="98" t="s">
        <v>40</v>
      </c>
      <c r="E56" s="96" t="s">
        <v>613</v>
      </c>
      <c r="F56" s="96" t="s">
        <v>576</v>
      </c>
      <c r="G56" s="96" t="s">
        <v>577</v>
      </c>
      <c r="H56" s="96" t="s">
        <v>473</v>
      </c>
      <c r="I56" s="96" t="s">
        <v>487</v>
      </c>
      <c r="J56" s="97">
        <v>3310</v>
      </c>
      <c r="K56" s="99"/>
      <c r="L56" s="99"/>
      <c r="M56" s="96" t="s">
        <v>578</v>
      </c>
      <c r="N56" s="96" t="s">
        <v>450</v>
      </c>
      <c r="O56" s="96">
        <v>1.4180605778477E+16</v>
      </c>
      <c r="P56" s="97">
        <v>60577847701</v>
      </c>
      <c r="Q56" s="99"/>
      <c r="R56" s="96" t="s">
        <v>636</v>
      </c>
    </row>
    <row r="57" spans="1:34" ht="15" customHeight="1" thickBot="1" x14ac:dyDescent="0.3">
      <c r="A57" s="96" t="s">
        <v>33</v>
      </c>
      <c r="B57" s="97">
        <v>56</v>
      </c>
      <c r="C57" s="96" t="s">
        <v>697</v>
      </c>
      <c r="D57" s="98" t="s">
        <v>40</v>
      </c>
      <c r="E57" s="96" t="s">
        <v>543</v>
      </c>
      <c r="F57" s="96" t="s">
        <v>579</v>
      </c>
      <c r="G57" s="96" t="s">
        <v>581</v>
      </c>
      <c r="H57" s="96" t="s">
        <v>484</v>
      </c>
      <c r="I57" s="96" t="s">
        <v>487</v>
      </c>
      <c r="J57" s="97">
        <v>15200</v>
      </c>
      <c r="K57" s="97">
        <v>5545974139</v>
      </c>
      <c r="L57" s="99"/>
      <c r="M57" s="96" t="s">
        <v>580</v>
      </c>
      <c r="N57" s="96" t="s">
        <v>258</v>
      </c>
      <c r="O57" s="99"/>
      <c r="P57" s="99"/>
      <c r="Q57" s="99"/>
      <c r="R57" s="96" t="s">
        <v>538</v>
      </c>
      <c r="AH57" s="40"/>
    </row>
    <row r="58" spans="1:34" ht="15" customHeight="1" thickBot="1" x14ac:dyDescent="0.3">
      <c r="A58" s="96" t="s">
        <v>33</v>
      </c>
      <c r="B58" s="97">
        <v>57</v>
      </c>
      <c r="C58" s="96" t="s">
        <v>698</v>
      </c>
      <c r="D58" s="98" t="s">
        <v>40</v>
      </c>
      <c r="E58" s="96" t="s">
        <v>1600</v>
      </c>
      <c r="F58" s="96" t="s">
        <v>590</v>
      </c>
      <c r="G58" s="96" t="s">
        <v>591</v>
      </c>
      <c r="H58" s="96" t="s">
        <v>592</v>
      </c>
      <c r="I58" s="100" t="s">
        <v>487</v>
      </c>
      <c r="J58" s="99"/>
      <c r="K58" s="99"/>
      <c r="L58" s="99"/>
      <c r="M58" s="96" t="s">
        <v>593</v>
      </c>
      <c r="N58" s="96" t="s">
        <v>370</v>
      </c>
      <c r="O58" s="96">
        <v>7.2180002158887808E+16</v>
      </c>
      <c r="P58" s="97">
        <v>215888789</v>
      </c>
      <c r="Q58" s="99"/>
      <c r="R58" s="96" t="s">
        <v>538</v>
      </c>
    </row>
    <row r="59" spans="1:34" ht="15" customHeight="1" thickBot="1" x14ac:dyDescent="0.3">
      <c r="A59" s="96" t="s">
        <v>33</v>
      </c>
      <c r="B59" s="97">
        <v>58</v>
      </c>
      <c r="C59" s="96" t="s">
        <v>699</v>
      </c>
      <c r="D59" s="98" t="s">
        <v>40</v>
      </c>
      <c r="E59" s="96" t="s">
        <v>589</v>
      </c>
      <c r="F59" s="96" t="s">
        <v>594</v>
      </c>
      <c r="G59" s="96" t="s">
        <v>595</v>
      </c>
      <c r="H59" s="96" t="s">
        <v>1601</v>
      </c>
      <c r="I59" s="96" t="s">
        <v>414</v>
      </c>
      <c r="J59" s="97">
        <v>54710</v>
      </c>
      <c r="K59" s="99"/>
      <c r="L59" s="102" t="s">
        <v>596</v>
      </c>
      <c r="M59" s="96" t="s">
        <v>597</v>
      </c>
      <c r="N59" s="96" t="s">
        <v>523</v>
      </c>
      <c r="O59" s="96">
        <v>1.21800014439783E+16</v>
      </c>
      <c r="P59" s="97">
        <v>144397835</v>
      </c>
      <c r="Q59" s="99"/>
      <c r="R59" s="96" t="s">
        <v>538</v>
      </c>
    </row>
    <row r="60" spans="1:34" ht="15" customHeight="1" thickBot="1" x14ac:dyDescent="0.3">
      <c r="A60" s="96" t="s">
        <v>33</v>
      </c>
      <c r="B60" s="97">
        <v>59</v>
      </c>
      <c r="C60" s="96" t="s">
        <v>700</v>
      </c>
      <c r="D60" s="98" t="s">
        <v>40</v>
      </c>
      <c r="E60" s="96" t="s">
        <v>604</v>
      </c>
      <c r="F60" s="96" t="s">
        <v>605</v>
      </c>
      <c r="G60" s="96" t="s">
        <v>606</v>
      </c>
      <c r="H60" s="96" t="s">
        <v>607</v>
      </c>
      <c r="I60" s="96" t="s">
        <v>487</v>
      </c>
      <c r="J60" s="97">
        <v>5119</v>
      </c>
      <c r="K60" s="99"/>
      <c r="L60" s="99"/>
      <c r="M60" s="96" t="s">
        <v>608</v>
      </c>
      <c r="N60" s="96" t="s">
        <v>523</v>
      </c>
      <c r="O60" s="96">
        <v>1.2180001019085E+16</v>
      </c>
      <c r="P60" s="97">
        <v>101908502</v>
      </c>
      <c r="Q60" s="99"/>
      <c r="R60" s="96" t="s">
        <v>636</v>
      </c>
    </row>
    <row r="61" spans="1:34" ht="15" customHeight="1" thickBot="1" x14ac:dyDescent="0.3">
      <c r="A61" s="96" t="s">
        <v>33</v>
      </c>
      <c r="B61" s="97">
        <v>60</v>
      </c>
      <c r="C61" s="96" t="s">
        <v>701</v>
      </c>
      <c r="D61" s="98" t="s">
        <v>40</v>
      </c>
      <c r="E61" s="96" t="s">
        <v>615</v>
      </c>
      <c r="F61" s="96" t="s">
        <v>774</v>
      </c>
      <c r="G61" s="96" t="s">
        <v>775</v>
      </c>
      <c r="H61" s="96" t="s">
        <v>776</v>
      </c>
      <c r="I61" s="96" t="s">
        <v>414</v>
      </c>
      <c r="J61" s="97">
        <v>50214</v>
      </c>
      <c r="K61" s="99"/>
      <c r="L61" s="99"/>
      <c r="M61" s="96" t="s">
        <v>777</v>
      </c>
      <c r="N61" s="96" t="s">
        <v>450</v>
      </c>
      <c r="O61" s="96">
        <v>1.41806058058128E+16</v>
      </c>
      <c r="P61" s="97">
        <v>60580581286</v>
      </c>
      <c r="Q61" s="99"/>
      <c r="R61" s="96" t="s">
        <v>215</v>
      </c>
    </row>
    <row r="62" spans="1:34" ht="15" customHeight="1" thickBot="1" x14ac:dyDescent="0.3">
      <c r="A62" s="96" t="s">
        <v>33</v>
      </c>
      <c r="B62" s="97">
        <v>61</v>
      </c>
      <c r="C62" s="96" t="s">
        <v>702</v>
      </c>
      <c r="D62" s="98" t="s">
        <v>40</v>
      </c>
      <c r="E62" s="100" t="s">
        <v>616</v>
      </c>
      <c r="F62" s="99"/>
      <c r="G62" s="99"/>
      <c r="H62" s="99"/>
      <c r="I62" s="99"/>
      <c r="J62" s="99"/>
      <c r="K62" s="99"/>
      <c r="L62" s="104" t="s">
        <v>622</v>
      </c>
      <c r="M62" s="99"/>
      <c r="N62" s="99"/>
      <c r="O62" s="99"/>
      <c r="P62" s="99"/>
      <c r="Q62" s="99"/>
      <c r="R62" s="96" t="s">
        <v>1571</v>
      </c>
    </row>
    <row r="63" spans="1:34" ht="15" customHeight="1" thickBot="1" x14ac:dyDescent="0.3">
      <c r="A63" s="96" t="s">
        <v>33</v>
      </c>
      <c r="B63" s="97">
        <v>62</v>
      </c>
      <c r="C63" s="96" t="s">
        <v>703</v>
      </c>
      <c r="D63" s="98" t="s">
        <v>40</v>
      </c>
      <c r="E63" s="96" t="s">
        <v>617</v>
      </c>
      <c r="F63" s="96" t="s">
        <v>618</v>
      </c>
      <c r="G63" s="96" t="s">
        <v>619</v>
      </c>
      <c r="H63" s="96" t="s">
        <v>475</v>
      </c>
      <c r="I63" s="96" t="s">
        <v>487</v>
      </c>
      <c r="J63" s="97">
        <v>1040</v>
      </c>
      <c r="K63" s="99"/>
      <c r="L63" s="102" t="s">
        <v>621</v>
      </c>
      <c r="M63" s="96" t="s">
        <v>620</v>
      </c>
      <c r="N63" s="96" t="s">
        <v>255</v>
      </c>
      <c r="O63" s="96">
        <v>4.41800010152972E+16</v>
      </c>
      <c r="P63" s="97">
        <v>101529722</v>
      </c>
      <c r="Q63" s="99"/>
      <c r="R63" s="96" t="s">
        <v>538</v>
      </c>
    </row>
    <row r="64" spans="1:34" ht="15" customHeight="1" thickBot="1" x14ac:dyDescent="0.3">
      <c r="A64" s="96" t="s">
        <v>33</v>
      </c>
      <c r="B64" s="97">
        <v>63</v>
      </c>
      <c r="C64" s="96" t="s">
        <v>704</v>
      </c>
      <c r="D64" s="98" t="s">
        <v>40</v>
      </c>
      <c r="E64" s="96" t="s">
        <v>627</v>
      </c>
      <c r="F64" s="96" t="s">
        <v>628</v>
      </c>
      <c r="G64" s="100" t="s">
        <v>629</v>
      </c>
      <c r="H64" s="99"/>
      <c r="I64" s="96" t="s">
        <v>586</v>
      </c>
      <c r="J64" s="97">
        <v>58089</v>
      </c>
      <c r="K64" s="99"/>
      <c r="L64" s="99"/>
      <c r="M64" s="99"/>
      <c r="N64" s="99"/>
      <c r="O64" s="99"/>
      <c r="P64" s="99"/>
      <c r="Q64" s="99"/>
      <c r="R64" s="96" t="s">
        <v>538</v>
      </c>
    </row>
    <row r="65" spans="1:18" ht="15" customHeight="1" thickBot="1" x14ac:dyDescent="0.3">
      <c r="A65" s="96" t="s">
        <v>33</v>
      </c>
      <c r="B65" s="97">
        <v>64</v>
      </c>
      <c r="C65" s="96" t="s">
        <v>705</v>
      </c>
      <c r="D65" s="98" t="s">
        <v>40</v>
      </c>
      <c r="E65" s="96" t="s">
        <v>633</v>
      </c>
      <c r="F65" s="96" t="s">
        <v>771</v>
      </c>
      <c r="G65" s="96" t="s">
        <v>772</v>
      </c>
      <c r="H65" s="96" t="s">
        <v>482</v>
      </c>
      <c r="I65" s="96" t="s">
        <v>487</v>
      </c>
      <c r="J65" s="97">
        <v>10710</v>
      </c>
      <c r="K65" s="99"/>
      <c r="L65" s="99"/>
      <c r="M65" s="96" t="s">
        <v>773</v>
      </c>
      <c r="N65" s="96" t="s">
        <v>370</v>
      </c>
      <c r="O65" s="100">
        <v>7.2180002888052096E+16</v>
      </c>
      <c r="P65" s="99"/>
      <c r="Q65" s="99"/>
      <c r="R65" s="96" t="s">
        <v>538</v>
      </c>
    </row>
    <row r="66" spans="1:18" ht="15" customHeight="1" thickBot="1" x14ac:dyDescent="0.3">
      <c r="A66" s="96" t="s">
        <v>33</v>
      </c>
      <c r="B66" s="97">
        <v>65</v>
      </c>
      <c r="C66" s="96" t="s">
        <v>706</v>
      </c>
      <c r="D66" s="98" t="s">
        <v>40</v>
      </c>
      <c r="E66" s="96" t="s">
        <v>634</v>
      </c>
      <c r="F66" s="100" t="s">
        <v>765</v>
      </c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6" t="s">
        <v>636</v>
      </c>
    </row>
    <row r="67" spans="1:18" ht="15" customHeight="1" thickBot="1" x14ac:dyDescent="0.3">
      <c r="A67" s="96" t="s">
        <v>33</v>
      </c>
      <c r="B67" s="97">
        <v>66</v>
      </c>
      <c r="C67" s="96" t="s">
        <v>707</v>
      </c>
      <c r="D67" s="98" t="s">
        <v>40</v>
      </c>
      <c r="E67" s="96" t="s">
        <v>1160</v>
      </c>
      <c r="F67" s="96" t="s">
        <v>766</v>
      </c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6" t="s">
        <v>538</v>
      </c>
    </row>
    <row r="68" spans="1:18" ht="15" customHeight="1" thickBot="1" x14ac:dyDescent="0.3">
      <c r="A68" s="96" t="s">
        <v>33</v>
      </c>
      <c r="B68" s="97">
        <v>67</v>
      </c>
      <c r="C68" s="96" t="s">
        <v>708</v>
      </c>
      <c r="D68" s="99"/>
      <c r="E68" s="96" t="s">
        <v>639</v>
      </c>
      <c r="F68" s="100" t="s">
        <v>765</v>
      </c>
      <c r="G68" s="99"/>
      <c r="H68" s="99"/>
      <c r="I68" s="99"/>
      <c r="J68" s="99"/>
      <c r="K68" s="99"/>
      <c r="L68" s="105" t="s">
        <v>1173</v>
      </c>
      <c r="M68" s="106"/>
      <c r="N68" s="99"/>
      <c r="O68" s="99"/>
      <c r="P68" s="99"/>
      <c r="Q68" s="99"/>
      <c r="R68" s="99"/>
    </row>
    <row r="69" spans="1:18" ht="15" customHeight="1" thickBot="1" x14ac:dyDescent="0.3">
      <c r="A69" s="96" t="s">
        <v>33</v>
      </c>
      <c r="B69" s="97">
        <v>68</v>
      </c>
      <c r="C69" s="96" t="s">
        <v>709</v>
      </c>
      <c r="D69" s="99"/>
      <c r="E69" s="96" t="s">
        <v>1602</v>
      </c>
      <c r="F69" s="96" t="s">
        <v>767</v>
      </c>
      <c r="G69" s="96" t="s">
        <v>768</v>
      </c>
      <c r="H69" s="96" t="s">
        <v>1603</v>
      </c>
      <c r="I69" s="96" t="s">
        <v>487</v>
      </c>
      <c r="J69" s="97">
        <v>12200</v>
      </c>
      <c r="K69" s="99"/>
      <c r="L69" s="99"/>
      <c r="M69" s="96" t="s">
        <v>769</v>
      </c>
      <c r="N69" s="96" t="s">
        <v>258</v>
      </c>
      <c r="O69" s="100">
        <v>2180700853556680</v>
      </c>
      <c r="P69" s="99"/>
      <c r="Q69" s="99"/>
      <c r="R69" s="99"/>
    </row>
    <row r="70" spans="1:18" ht="15" customHeight="1" thickBot="1" x14ac:dyDescent="0.3">
      <c r="A70" s="96" t="s">
        <v>33</v>
      </c>
      <c r="B70" s="97">
        <v>69</v>
      </c>
      <c r="C70" s="96" t="s">
        <v>710</v>
      </c>
      <c r="D70" s="99"/>
      <c r="E70" s="96" t="s">
        <v>1604</v>
      </c>
      <c r="F70" s="96" t="s">
        <v>766</v>
      </c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</row>
    <row r="71" spans="1:18" ht="15" customHeight="1" thickBot="1" x14ac:dyDescent="0.3">
      <c r="A71" s="96" t="s">
        <v>33</v>
      </c>
      <c r="B71" s="97">
        <v>70</v>
      </c>
      <c r="C71" s="96" t="s">
        <v>711</v>
      </c>
      <c r="D71" s="99"/>
      <c r="E71" s="96" t="s">
        <v>1605</v>
      </c>
      <c r="F71" s="100" t="s">
        <v>765</v>
      </c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</row>
    <row r="72" spans="1:18" ht="15" customHeight="1" thickBot="1" x14ac:dyDescent="0.3">
      <c r="A72" s="96" t="s">
        <v>33</v>
      </c>
      <c r="B72" s="97">
        <v>71</v>
      </c>
      <c r="C72" s="96" t="s">
        <v>712</v>
      </c>
      <c r="D72" s="99"/>
      <c r="E72" s="96" t="s">
        <v>641</v>
      </c>
      <c r="F72" s="100" t="s">
        <v>765</v>
      </c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</row>
    <row r="73" spans="1:18" ht="15" customHeight="1" thickBot="1" x14ac:dyDescent="0.3">
      <c r="A73" s="96" t="s">
        <v>33</v>
      </c>
      <c r="B73" s="97">
        <v>72</v>
      </c>
      <c r="C73" s="96" t="s">
        <v>713</v>
      </c>
      <c r="D73" s="99"/>
      <c r="E73" s="96" t="s">
        <v>637</v>
      </c>
      <c r="F73" s="100" t="s">
        <v>765</v>
      </c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</row>
    <row r="74" spans="1:18" ht="15" customHeight="1" thickBot="1" x14ac:dyDescent="0.3">
      <c r="A74" s="96" t="s">
        <v>33</v>
      </c>
      <c r="B74" s="97">
        <v>73</v>
      </c>
      <c r="C74" s="96" t="s">
        <v>714</v>
      </c>
      <c r="D74" s="99"/>
      <c r="E74" s="96" t="s">
        <v>1606</v>
      </c>
      <c r="F74" s="96" t="s">
        <v>761</v>
      </c>
      <c r="G74" s="96" t="s">
        <v>762</v>
      </c>
      <c r="H74" s="96" t="s">
        <v>764</v>
      </c>
      <c r="I74" s="96" t="s">
        <v>763</v>
      </c>
      <c r="J74" s="97">
        <v>20924</v>
      </c>
      <c r="K74" s="99"/>
      <c r="L74" s="99"/>
      <c r="M74" s="96" t="s">
        <v>770</v>
      </c>
      <c r="N74" s="96" t="s">
        <v>258</v>
      </c>
      <c r="O74" s="100">
        <v>2010701084572260</v>
      </c>
      <c r="P74" s="99"/>
      <c r="Q74" s="99"/>
      <c r="R74" s="99"/>
    </row>
    <row r="75" spans="1:18" ht="15" customHeight="1" thickBot="1" x14ac:dyDescent="0.3">
      <c r="A75" s="96" t="s">
        <v>33</v>
      </c>
      <c r="B75" s="97">
        <v>74</v>
      </c>
      <c r="C75" s="96" t="s">
        <v>715</v>
      </c>
      <c r="D75" s="99"/>
      <c r="E75" s="96" t="s">
        <v>1607</v>
      </c>
      <c r="F75" s="96" t="s">
        <v>741</v>
      </c>
      <c r="G75" s="96" t="s">
        <v>742</v>
      </c>
      <c r="H75" s="96" t="s">
        <v>743</v>
      </c>
      <c r="I75" s="96" t="s">
        <v>487</v>
      </c>
      <c r="J75" s="97">
        <v>8200</v>
      </c>
      <c r="K75" s="97">
        <v>55380273</v>
      </c>
      <c r="L75" s="104" t="s">
        <v>744</v>
      </c>
      <c r="M75" s="99"/>
      <c r="N75" s="99"/>
      <c r="O75" s="99"/>
      <c r="P75" s="99"/>
      <c r="Q75" s="99"/>
      <c r="R75" s="99"/>
    </row>
    <row r="76" spans="1:18" ht="15" customHeight="1" thickBot="1" x14ac:dyDescent="0.3">
      <c r="A76" s="96" t="s">
        <v>33</v>
      </c>
      <c r="B76" s="97">
        <v>75</v>
      </c>
      <c r="C76" s="96" t="s">
        <v>716</v>
      </c>
      <c r="D76" s="99"/>
      <c r="E76" s="96" t="s">
        <v>745</v>
      </c>
      <c r="F76" s="100" t="s">
        <v>765</v>
      </c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</row>
    <row r="77" spans="1:18" ht="15" customHeight="1" thickBot="1" x14ac:dyDescent="0.3">
      <c r="A77" s="96" t="s">
        <v>33</v>
      </c>
      <c r="B77" s="97">
        <v>76</v>
      </c>
      <c r="C77" s="96" t="s">
        <v>717</v>
      </c>
      <c r="D77" s="99"/>
      <c r="E77" s="96" t="s">
        <v>746</v>
      </c>
      <c r="F77" s="96" t="s">
        <v>760</v>
      </c>
      <c r="G77" s="96" t="s">
        <v>413</v>
      </c>
      <c r="H77" s="96" t="s">
        <v>413</v>
      </c>
      <c r="I77" s="96" t="s">
        <v>414</v>
      </c>
      <c r="J77" s="97">
        <v>54030</v>
      </c>
      <c r="K77" s="97">
        <v>5552195598</v>
      </c>
      <c r="L77" s="99"/>
      <c r="M77" s="96" t="s">
        <v>1608</v>
      </c>
      <c r="N77" s="96" t="s">
        <v>370</v>
      </c>
      <c r="O77" s="100">
        <v>7.2180006903389104E+16</v>
      </c>
      <c r="P77" s="99"/>
      <c r="Q77" s="99"/>
      <c r="R77" s="99"/>
    </row>
    <row r="78" spans="1:18" ht="15" customHeight="1" thickBot="1" x14ac:dyDescent="0.3">
      <c r="A78" s="96" t="s">
        <v>33</v>
      </c>
      <c r="B78" s="97">
        <v>77</v>
      </c>
      <c r="C78" s="96" t="s">
        <v>718</v>
      </c>
      <c r="D78" s="99"/>
      <c r="E78" s="96" t="s">
        <v>747</v>
      </c>
      <c r="F78" s="96" t="s">
        <v>778</v>
      </c>
      <c r="G78" s="99"/>
      <c r="H78" s="99"/>
      <c r="I78" s="99"/>
      <c r="J78" s="99"/>
      <c r="K78" s="99"/>
      <c r="L78" s="104" t="s">
        <v>1174</v>
      </c>
      <c r="M78" s="99"/>
      <c r="N78" s="99"/>
      <c r="O78" s="99"/>
      <c r="P78" s="99"/>
      <c r="Q78" s="99"/>
      <c r="R78" s="99"/>
    </row>
    <row r="79" spans="1:18" ht="15" customHeight="1" thickBot="1" x14ac:dyDescent="0.3">
      <c r="A79" s="96" t="s">
        <v>33</v>
      </c>
      <c r="B79" s="97">
        <v>78</v>
      </c>
      <c r="C79" s="96" t="s">
        <v>719</v>
      </c>
      <c r="D79" s="99"/>
      <c r="E79" s="96" t="s">
        <v>1158</v>
      </c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</row>
    <row r="80" spans="1:18" ht="15" customHeight="1" thickBot="1" x14ac:dyDescent="0.3">
      <c r="A80" s="96" t="s">
        <v>33</v>
      </c>
      <c r="B80" s="97">
        <v>79</v>
      </c>
      <c r="C80" s="96" t="s">
        <v>720</v>
      </c>
      <c r="D80" s="99"/>
      <c r="E80" s="96" t="s">
        <v>1609</v>
      </c>
      <c r="F80" s="96" t="s">
        <v>756</v>
      </c>
      <c r="G80" s="96" t="s">
        <v>757</v>
      </c>
      <c r="H80" s="96" t="s">
        <v>473</v>
      </c>
      <c r="I80" s="96" t="s">
        <v>487</v>
      </c>
      <c r="J80" s="97">
        <v>3020</v>
      </c>
      <c r="K80" s="97">
        <v>5555764811</v>
      </c>
      <c r="L80" s="102" t="s">
        <v>758</v>
      </c>
      <c r="M80" s="96" t="s">
        <v>759</v>
      </c>
      <c r="N80" s="96" t="s">
        <v>255</v>
      </c>
      <c r="O80" s="96">
        <v>4.4180001036704304E+16</v>
      </c>
      <c r="P80" s="97">
        <v>103670437</v>
      </c>
      <c r="Q80" s="99"/>
      <c r="R80" s="99"/>
    </row>
    <row r="81" spans="1:18" ht="15" customHeight="1" thickBot="1" x14ac:dyDescent="0.3">
      <c r="A81" s="96" t="s">
        <v>33</v>
      </c>
      <c r="B81" s="97">
        <v>80</v>
      </c>
      <c r="C81" s="96" t="s">
        <v>721</v>
      </c>
      <c r="D81" s="99"/>
      <c r="E81" s="96" t="s">
        <v>1610</v>
      </c>
      <c r="F81" s="96" t="s">
        <v>778</v>
      </c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</row>
    <row r="82" spans="1:18" ht="15" customHeight="1" thickBot="1" x14ac:dyDescent="0.3">
      <c r="A82" s="96" t="s">
        <v>33</v>
      </c>
      <c r="B82" s="97">
        <v>81</v>
      </c>
      <c r="C82" s="96" t="s">
        <v>722</v>
      </c>
      <c r="D82" s="99"/>
      <c r="E82" s="96" t="s">
        <v>1611</v>
      </c>
      <c r="F82" s="96" t="s">
        <v>1612</v>
      </c>
      <c r="G82" s="96" t="s">
        <v>755</v>
      </c>
      <c r="H82" s="96" t="s">
        <v>475</v>
      </c>
      <c r="I82" s="96" t="s">
        <v>487</v>
      </c>
      <c r="J82" s="97">
        <v>4530</v>
      </c>
      <c r="K82" s="97">
        <v>5566456527</v>
      </c>
      <c r="L82" s="102" t="s">
        <v>754</v>
      </c>
      <c r="M82" s="96" t="s">
        <v>753</v>
      </c>
      <c r="N82" s="96" t="s">
        <v>450</v>
      </c>
      <c r="O82" s="100">
        <v>1.41805700750182E+16</v>
      </c>
      <c r="P82" s="99"/>
      <c r="Q82" s="99"/>
      <c r="R82" s="96" t="s">
        <v>750</v>
      </c>
    </row>
    <row r="83" spans="1:18" ht="15" customHeight="1" thickBot="1" x14ac:dyDescent="0.3">
      <c r="A83" s="96" t="s">
        <v>33</v>
      </c>
      <c r="B83" s="97">
        <v>82</v>
      </c>
      <c r="C83" s="96" t="s">
        <v>723</v>
      </c>
      <c r="D83" s="99"/>
      <c r="E83" s="96" t="s">
        <v>1153</v>
      </c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</row>
    <row r="84" spans="1:18" ht="15" customHeight="1" thickBot="1" x14ac:dyDescent="0.3">
      <c r="A84" s="96" t="s">
        <v>33</v>
      </c>
      <c r="B84" s="97">
        <v>83</v>
      </c>
      <c r="C84" s="96" t="s">
        <v>724</v>
      </c>
      <c r="D84" s="99"/>
      <c r="E84" s="100" t="s">
        <v>1165</v>
      </c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</row>
    <row r="85" spans="1:18" ht="15" customHeight="1" thickBot="1" x14ac:dyDescent="0.3">
      <c r="A85" s="96" t="s">
        <v>33</v>
      </c>
      <c r="B85" s="97">
        <v>84</v>
      </c>
      <c r="C85" s="96" t="s">
        <v>725</v>
      </c>
      <c r="D85" s="99"/>
      <c r="E85" s="100" t="s">
        <v>1172</v>
      </c>
      <c r="F85" s="99"/>
      <c r="G85" s="99"/>
      <c r="H85" s="99"/>
      <c r="I85" s="99"/>
      <c r="J85" s="99"/>
      <c r="K85" s="99"/>
      <c r="L85" s="104" t="s">
        <v>1175</v>
      </c>
      <c r="M85" s="99"/>
      <c r="N85" s="99"/>
      <c r="O85" s="99"/>
      <c r="P85" s="99"/>
      <c r="Q85" s="99"/>
      <c r="R85" s="99"/>
    </row>
    <row r="86" spans="1:18" ht="15" customHeight="1" thickBot="1" x14ac:dyDescent="0.3">
      <c r="A86" s="96" t="s">
        <v>33</v>
      </c>
      <c r="B86" s="97">
        <v>85</v>
      </c>
      <c r="C86" s="96" t="s">
        <v>726</v>
      </c>
      <c r="D86" s="99"/>
      <c r="E86" s="96" t="s">
        <v>1177</v>
      </c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</row>
    <row r="87" spans="1:18" ht="15" customHeight="1" thickBot="1" x14ac:dyDescent="0.3">
      <c r="A87" s="96" t="s">
        <v>33</v>
      </c>
      <c r="B87" s="97">
        <v>86</v>
      </c>
      <c r="C87" s="96" t="s">
        <v>727</v>
      </c>
      <c r="D87" s="99"/>
      <c r="E87" s="100" t="s">
        <v>1613</v>
      </c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</row>
    <row r="88" spans="1:18" ht="15" customHeight="1" thickBot="1" x14ac:dyDescent="0.3">
      <c r="A88" s="96" t="s">
        <v>33</v>
      </c>
      <c r="B88" s="97">
        <v>87</v>
      </c>
      <c r="C88" s="96" t="s">
        <v>728</v>
      </c>
      <c r="D88" s="99"/>
      <c r="E88" s="100" t="s">
        <v>1614</v>
      </c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</row>
    <row r="89" spans="1:18" ht="15" customHeight="1" thickBot="1" x14ac:dyDescent="0.3">
      <c r="A89" s="96" t="s">
        <v>33</v>
      </c>
      <c r="B89" s="97">
        <v>88</v>
      </c>
      <c r="C89" s="96" t="s">
        <v>729</v>
      </c>
      <c r="D89" s="99"/>
      <c r="E89" s="100" t="s">
        <v>1615</v>
      </c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</row>
    <row r="90" spans="1:18" ht="15" customHeight="1" thickBot="1" x14ac:dyDescent="0.3">
      <c r="A90" s="96" t="s">
        <v>33</v>
      </c>
      <c r="B90" s="97">
        <v>89</v>
      </c>
      <c r="C90" s="96" t="s">
        <v>730</v>
      </c>
      <c r="D90" s="99"/>
      <c r="E90" s="96" t="s">
        <v>1178</v>
      </c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</row>
    <row r="91" spans="1:18" ht="15" customHeight="1" thickBot="1" x14ac:dyDescent="0.3">
      <c r="A91" s="96" t="s">
        <v>33</v>
      </c>
      <c r="B91" s="97">
        <v>90</v>
      </c>
      <c r="C91" s="96" t="s">
        <v>731</v>
      </c>
      <c r="D91" s="99"/>
      <c r="E91" s="100" t="s">
        <v>1280</v>
      </c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</row>
    <row r="92" spans="1:18" ht="15" customHeight="1" thickBot="1" x14ac:dyDescent="0.3">
      <c r="A92" s="96" t="s">
        <v>33</v>
      </c>
      <c r="B92" s="97">
        <v>91</v>
      </c>
      <c r="C92" s="96" t="s">
        <v>732</v>
      </c>
      <c r="D92" s="99"/>
      <c r="E92" s="100" t="s">
        <v>1281</v>
      </c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</row>
    <row r="93" spans="1:18" ht="15" customHeight="1" thickBot="1" x14ac:dyDescent="0.3">
      <c r="A93" s="96" t="s">
        <v>33</v>
      </c>
      <c r="B93" s="97">
        <v>92</v>
      </c>
      <c r="C93" s="96" t="s">
        <v>733</v>
      </c>
      <c r="D93" s="99"/>
      <c r="E93" s="100" t="s">
        <v>1176</v>
      </c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</row>
    <row r="94" spans="1:18" ht="15" customHeight="1" thickBot="1" x14ac:dyDescent="0.3">
      <c r="A94" s="96" t="s">
        <v>33</v>
      </c>
      <c r="B94" s="97">
        <v>93</v>
      </c>
      <c r="C94" s="96" t="s">
        <v>734</v>
      </c>
      <c r="D94" s="99"/>
      <c r="E94" s="100" t="s">
        <v>1154</v>
      </c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</row>
    <row r="95" spans="1:18" ht="15" customHeight="1" thickBot="1" x14ac:dyDescent="0.3">
      <c r="A95" s="96" t="s">
        <v>33</v>
      </c>
      <c r="B95" s="97">
        <v>94</v>
      </c>
      <c r="C95" s="96" t="s">
        <v>735</v>
      </c>
      <c r="D95" s="99"/>
      <c r="E95" s="100" t="s">
        <v>1282</v>
      </c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</row>
    <row r="96" spans="1:18" ht="15" customHeight="1" thickBot="1" x14ac:dyDescent="0.3">
      <c r="A96" s="96" t="s">
        <v>33</v>
      </c>
      <c r="B96" s="97">
        <v>95</v>
      </c>
      <c r="C96" s="96" t="s">
        <v>736</v>
      </c>
      <c r="D96" s="99"/>
      <c r="E96" s="100" t="s">
        <v>1283</v>
      </c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</row>
    <row r="97" spans="1:18" ht="15" customHeight="1" thickBot="1" x14ac:dyDescent="0.3">
      <c r="A97" s="96" t="s">
        <v>33</v>
      </c>
      <c r="B97" s="97">
        <v>96</v>
      </c>
      <c r="C97" s="96" t="s">
        <v>737</v>
      </c>
      <c r="D97" s="99"/>
      <c r="E97" s="96" t="s">
        <v>1287</v>
      </c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</row>
    <row r="98" spans="1:18" ht="15" customHeight="1" thickBot="1" x14ac:dyDescent="0.3">
      <c r="A98" s="96" t="s">
        <v>33</v>
      </c>
      <c r="B98" s="97">
        <v>97</v>
      </c>
      <c r="C98" s="96" t="s">
        <v>738</v>
      </c>
      <c r="D98" s="99"/>
      <c r="E98" s="100" t="s">
        <v>1288</v>
      </c>
      <c r="F98" s="99"/>
      <c r="G98" s="99"/>
      <c r="H98" s="99"/>
      <c r="I98" s="99"/>
      <c r="J98" s="99"/>
      <c r="K98" s="99"/>
      <c r="L98" s="99"/>
      <c r="M98" s="96" t="s">
        <v>1289</v>
      </c>
      <c r="N98" s="99"/>
      <c r="O98" s="99"/>
      <c r="P98" s="99"/>
      <c r="Q98" s="99"/>
      <c r="R98" s="99"/>
    </row>
    <row r="99" spans="1:18" ht="15" customHeight="1" x14ac:dyDescent="0.25">
      <c r="A99" s="36" t="s">
        <v>33</v>
      </c>
      <c r="B99" s="38">
        <v>98</v>
      </c>
      <c r="C99" s="36" t="str">
        <f t="shared" ref="C93:C112" si="0">+CONCATENATE(A99,"-",TEXT(B99,"000"))</f>
        <v>C-098</v>
      </c>
      <c r="E99" s="40" t="s">
        <v>1290</v>
      </c>
    </row>
    <row r="100" spans="1:18" ht="15" customHeight="1" x14ac:dyDescent="0.25">
      <c r="A100" s="36" t="s">
        <v>33</v>
      </c>
      <c r="B100" s="38">
        <v>99</v>
      </c>
      <c r="C100" s="36" t="str">
        <f t="shared" si="0"/>
        <v>C-099</v>
      </c>
      <c r="E100" s="40" t="s">
        <v>1548</v>
      </c>
    </row>
    <row r="101" spans="1:18" ht="15" customHeight="1" x14ac:dyDescent="0.25">
      <c r="A101" s="36" t="s">
        <v>33</v>
      </c>
      <c r="B101" s="38">
        <v>100</v>
      </c>
      <c r="C101" s="36" t="str">
        <f t="shared" si="0"/>
        <v>C-100</v>
      </c>
      <c r="E101" s="40" t="s">
        <v>1558</v>
      </c>
    </row>
    <row r="102" spans="1:18" ht="15" customHeight="1" x14ac:dyDescent="0.25">
      <c r="A102" s="36" t="s">
        <v>33</v>
      </c>
      <c r="B102" s="38">
        <v>101</v>
      </c>
      <c r="C102" s="36" t="str">
        <f t="shared" si="0"/>
        <v>C-101</v>
      </c>
      <c r="E102" s="40" t="s">
        <v>1559</v>
      </c>
    </row>
    <row r="103" spans="1:18" ht="15" customHeight="1" x14ac:dyDescent="0.25">
      <c r="A103" s="36" t="s">
        <v>33</v>
      </c>
      <c r="B103" s="38">
        <v>102</v>
      </c>
      <c r="C103" s="36" t="str">
        <f t="shared" si="0"/>
        <v>C-102</v>
      </c>
    </row>
    <row r="104" spans="1:18" ht="15" customHeight="1" x14ac:dyDescent="0.25">
      <c r="A104" s="36" t="s">
        <v>33</v>
      </c>
      <c r="B104" s="38">
        <v>103</v>
      </c>
      <c r="C104" s="36" t="str">
        <f t="shared" si="0"/>
        <v>C-103</v>
      </c>
    </row>
    <row r="105" spans="1:18" ht="15" customHeight="1" x14ac:dyDescent="0.25">
      <c r="A105" s="36" t="s">
        <v>33</v>
      </c>
      <c r="B105" s="38">
        <v>104</v>
      </c>
      <c r="C105" s="36" t="str">
        <f t="shared" si="0"/>
        <v>C-104</v>
      </c>
    </row>
    <row r="106" spans="1:18" ht="15" customHeight="1" x14ac:dyDescent="0.25">
      <c r="A106" s="36" t="s">
        <v>33</v>
      </c>
      <c r="B106" s="38">
        <v>105</v>
      </c>
      <c r="C106" s="36" t="str">
        <f t="shared" si="0"/>
        <v>C-105</v>
      </c>
    </row>
    <row r="107" spans="1:18" ht="15" customHeight="1" x14ac:dyDescent="0.25">
      <c r="A107" s="36" t="s">
        <v>33</v>
      </c>
      <c r="B107" s="38">
        <v>106</v>
      </c>
      <c r="C107" s="36" t="str">
        <f t="shared" si="0"/>
        <v>C-106</v>
      </c>
    </row>
    <row r="108" spans="1:18" ht="15" customHeight="1" x14ac:dyDescent="0.25">
      <c r="A108" s="36" t="s">
        <v>33</v>
      </c>
      <c r="B108" s="38">
        <v>107</v>
      </c>
      <c r="C108" s="36" t="str">
        <f t="shared" si="0"/>
        <v>C-107</v>
      </c>
    </row>
    <row r="109" spans="1:18" ht="15" customHeight="1" x14ac:dyDescent="0.25">
      <c r="A109" s="36" t="s">
        <v>33</v>
      </c>
      <c r="B109" s="38">
        <v>108</v>
      </c>
      <c r="C109" s="36" t="str">
        <f t="shared" si="0"/>
        <v>C-108</v>
      </c>
    </row>
    <row r="110" spans="1:18" ht="15" customHeight="1" x14ac:dyDescent="0.25">
      <c r="A110" s="36" t="s">
        <v>33</v>
      </c>
      <c r="B110" s="38">
        <v>109</v>
      </c>
      <c r="C110" s="36" t="str">
        <f t="shared" si="0"/>
        <v>C-109</v>
      </c>
    </row>
    <row r="111" spans="1:18" ht="15" customHeight="1" x14ac:dyDescent="0.25">
      <c r="A111" s="36" t="s">
        <v>33</v>
      </c>
      <c r="B111" s="38">
        <v>110</v>
      </c>
      <c r="C111" s="36" t="str">
        <f t="shared" si="0"/>
        <v>C-110</v>
      </c>
    </row>
    <row r="112" spans="1:18" ht="15" customHeight="1" x14ac:dyDescent="0.25">
      <c r="A112" s="36" t="s">
        <v>33</v>
      </c>
      <c r="B112" s="38">
        <v>111</v>
      </c>
      <c r="C112" s="36" t="str">
        <f t="shared" si="0"/>
        <v>C-111</v>
      </c>
    </row>
  </sheetData>
  <autoFilter ref="A1:R112"/>
  <mergeCells count="1">
    <mergeCell ref="L68:M68"/>
  </mergeCells>
  <conditionalFormatting sqref="D1 D99:D1048576">
    <cfRule type="containsText" dxfId="104" priority="1" operator="containsText" text="NO">
      <formula>NOT(ISERROR(SEARCH("NO",D1)))</formula>
    </cfRule>
    <cfRule type="containsText" dxfId="103" priority="2" operator="containsText" text="SI">
      <formula>NOT(ISERROR(SEARCH("SI",D1)))</formula>
    </cfRule>
  </conditionalFormatting>
  <dataValidations count="1">
    <dataValidation type="list" allowBlank="1" showInputMessage="1" showErrorMessage="1" sqref="D99:D1048576 D1">
      <formula1>CAPITAL</formula1>
    </dataValidation>
  </dataValidations>
  <hyperlinks>
    <hyperlink ref="L7" r:id="rId1" display="mailto:raul@quarso.mx"/>
    <hyperlink ref="L9" r:id="rId2" display="mailto:mponcedeleon@comanel.com"/>
    <hyperlink ref="L10" r:id="rId3" display="mailto:fondaportena@gmail.com"/>
    <hyperlink ref="L11" r:id="rId4" display="mailto:julian.berdeja01@gmail.com"/>
    <hyperlink ref="L12" r:id="rId5" display="mailto:gustavo@consultoreslegales.com.mx"/>
    <hyperlink ref="L13" r:id="rId6" display="mailto:freynot@montanasdeuco.com"/>
    <hyperlink ref="L14" r:id="rId7" display="mailto:aceros.bustos8207@gmail.com"/>
    <hyperlink ref="L17" r:id="rId8" display="mailto:itzeaimpresos@gmail.com"/>
    <hyperlink ref="L19" r:id="rId9" display="mailto:talleraliv@hotmail.com"/>
    <hyperlink ref="L23" r:id="rId10" display="mailto:carlos.noriegacm@gmail.com"/>
    <hyperlink ref="L27" r:id="rId11" display="mailto:cesar@foodomy.com"/>
    <hyperlink ref="L28" r:id="rId12" display="mailto:claudio.roman@imficompany.com"/>
    <hyperlink ref="L35" r:id="rId13" display="mailto:oscar.oro.slfr@gmail.com"/>
    <hyperlink ref="L36" r:id="rId14" display="mailto:raul@quarso.mx"/>
    <hyperlink ref="L40" r:id="rId15" display="mailto:gcaarte@hotmail.com"/>
    <hyperlink ref="L45" r:id="rId16" display="mailto:barranco-raul@outlok.com"/>
    <hyperlink ref="L46" r:id="rId17" display="mailto:gabrielgpr@proigy.net.mx"/>
    <hyperlink ref="L47" r:id="rId18" display="mailto:randall.facturas@gmail.com"/>
    <hyperlink ref="L59" r:id="rId19" display="mailto:r.reyes@sic-mexico.com.mx"/>
    <hyperlink ref="L62" r:id="rId20" display="mailto:dmgu16@gmail.com"/>
    <hyperlink ref="L63" r:id="rId21" display="mailto:pedro_cetina@yahoo.com"/>
    <hyperlink ref="L68" r:id="rId22" display="mailto:Jorgemaldonado343@hotmail.com"/>
    <hyperlink ref="L75" r:id="rId23" display="mailto:cbrdocedeoctubre@yahoo.com.mx"/>
    <hyperlink ref="L78" r:id="rId24" display="mailto:juanemilio.ducombs@gmail.com"/>
    <hyperlink ref="L80" r:id="rId25" display="mailto:gdelriorp@hotmail.com"/>
    <hyperlink ref="L82" r:id="rId26" display="mailto:dumuv2@gmail.com"/>
    <hyperlink ref="L85" r:id="rId27" display="mailto:vengatureino76@gmail.com"/>
  </hyperlinks>
  <pageMargins left="0.7" right="0.7" top="0.75" bottom="0.75" header="0.3" footer="0.3"/>
  <pageSetup orientation="portrait" horizontalDpi="4294967292" verticalDpi="4294967292" r:id="rId2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24" workbookViewId="0">
      <selection activeCell="A154" sqref="A154"/>
    </sheetView>
  </sheetViews>
  <sheetFormatPr baseColWidth="10" defaultRowHeight="15" x14ac:dyDescent="0.25"/>
  <cols>
    <col min="4" max="4" width="34.140625" bestFit="1" customWidth="1"/>
    <col min="10" max="10" width="49.85546875" customWidth="1"/>
  </cols>
  <sheetData>
    <row r="1" spans="1:17" ht="63.75" thickBot="1" x14ac:dyDescent="0.3">
      <c r="A1" s="34" t="s">
        <v>30</v>
      </c>
      <c r="B1" s="35" t="s">
        <v>31</v>
      </c>
      <c r="C1" s="34" t="s">
        <v>34</v>
      </c>
      <c r="D1" s="34" t="s">
        <v>35</v>
      </c>
      <c r="E1" s="83" t="s">
        <v>1311</v>
      </c>
      <c r="F1" s="84" t="s">
        <v>1312</v>
      </c>
      <c r="G1" s="34" t="s">
        <v>521</v>
      </c>
      <c r="H1" s="34" t="s">
        <v>21</v>
      </c>
      <c r="I1" s="34" t="s">
        <v>22</v>
      </c>
      <c r="J1" s="35" t="s">
        <v>28</v>
      </c>
      <c r="K1" s="35" t="s">
        <v>23</v>
      </c>
      <c r="L1" s="34" t="s">
        <v>24</v>
      </c>
      <c r="M1" s="34" t="s">
        <v>25</v>
      </c>
      <c r="N1" s="35" t="s">
        <v>26</v>
      </c>
      <c r="O1" s="34" t="s">
        <v>27</v>
      </c>
      <c r="P1" s="34" t="s">
        <v>455</v>
      </c>
      <c r="Q1" s="34" t="s">
        <v>213</v>
      </c>
    </row>
    <row r="2" spans="1:17" ht="15.75" x14ac:dyDescent="0.25">
      <c r="A2" t="s">
        <v>855</v>
      </c>
      <c r="B2" t="s">
        <v>856</v>
      </c>
      <c r="C2" t="str">
        <f>CONCATENATE(A2,"-",B2)</f>
        <v>G-001</v>
      </c>
      <c r="D2" t="s">
        <v>782</v>
      </c>
      <c r="E2" s="81">
        <v>42866</v>
      </c>
      <c r="F2" s="85" t="s">
        <v>1313</v>
      </c>
      <c r="I2" s="44" t="s">
        <v>952</v>
      </c>
      <c r="J2" s="43" t="s">
        <v>782</v>
      </c>
    </row>
    <row r="3" spans="1:17" ht="15.75" x14ac:dyDescent="0.25">
      <c r="A3" t="s">
        <v>855</v>
      </c>
      <c r="B3" t="s">
        <v>857</v>
      </c>
      <c r="C3" t="str">
        <f t="shared" ref="C3:C66" si="0">CONCATENATE(A3,"-",B3)</f>
        <v>G-002</v>
      </c>
      <c r="D3" t="s">
        <v>783</v>
      </c>
      <c r="E3" s="81">
        <v>42864</v>
      </c>
      <c r="F3" s="85" t="s">
        <v>1314</v>
      </c>
    </row>
    <row r="4" spans="1:17" ht="15.75" x14ac:dyDescent="0.25">
      <c r="A4" t="s">
        <v>855</v>
      </c>
      <c r="B4" t="s">
        <v>858</v>
      </c>
      <c r="C4" t="str">
        <f t="shared" si="0"/>
        <v>G-003</v>
      </c>
      <c r="D4" t="s">
        <v>784</v>
      </c>
      <c r="E4" s="81">
        <v>42860</v>
      </c>
      <c r="F4" s="85" t="s">
        <v>1313</v>
      </c>
      <c r="I4" s="44" t="s">
        <v>954</v>
      </c>
      <c r="J4" s="43" t="s">
        <v>784</v>
      </c>
    </row>
    <row r="5" spans="1:17" ht="15.75" x14ac:dyDescent="0.25">
      <c r="A5" t="s">
        <v>855</v>
      </c>
      <c r="B5" t="s">
        <v>859</v>
      </c>
      <c r="C5" t="str">
        <f t="shared" si="0"/>
        <v>G-004</v>
      </c>
      <c r="D5" t="s">
        <v>1189</v>
      </c>
      <c r="E5" s="81">
        <v>42858</v>
      </c>
      <c r="F5" s="85" t="s">
        <v>1314</v>
      </c>
      <c r="I5" s="44" t="s">
        <v>955</v>
      </c>
      <c r="J5" s="43" t="s">
        <v>1189</v>
      </c>
    </row>
    <row r="6" spans="1:17" ht="15.75" x14ac:dyDescent="0.25">
      <c r="A6" t="s">
        <v>855</v>
      </c>
      <c r="B6" t="s">
        <v>860</v>
      </c>
      <c r="C6" t="str">
        <f t="shared" si="0"/>
        <v>G-006</v>
      </c>
      <c r="D6" t="s">
        <v>785</v>
      </c>
      <c r="E6" s="81">
        <v>42874</v>
      </c>
      <c r="F6" s="85" t="s">
        <v>1313</v>
      </c>
      <c r="I6" s="44" t="s">
        <v>956</v>
      </c>
      <c r="J6" s="43" t="s">
        <v>785</v>
      </c>
    </row>
    <row r="7" spans="1:17" ht="15.75" x14ac:dyDescent="0.25">
      <c r="A7" t="s">
        <v>855</v>
      </c>
      <c r="B7" t="s">
        <v>861</v>
      </c>
      <c r="C7" t="str">
        <f t="shared" si="0"/>
        <v>G-007</v>
      </c>
      <c r="D7" t="s">
        <v>786</v>
      </c>
      <c r="E7" s="81">
        <v>42873</v>
      </c>
      <c r="F7" s="85" t="s">
        <v>1313</v>
      </c>
      <c r="I7" s="44" t="s">
        <v>957</v>
      </c>
      <c r="J7" s="43" t="s">
        <v>786</v>
      </c>
    </row>
    <row r="8" spans="1:17" ht="15.75" x14ac:dyDescent="0.25">
      <c r="A8" t="s">
        <v>855</v>
      </c>
      <c r="B8" t="s">
        <v>862</v>
      </c>
      <c r="C8" t="str">
        <f t="shared" si="0"/>
        <v>G-008</v>
      </c>
      <c r="D8" t="s">
        <v>787</v>
      </c>
      <c r="E8" s="81">
        <v>42887</v>
      </c>
      <c r="F8" s="85" t="s">
        <v>1313</v>
      </c>
      <c r="I8" s="44" t="s">
        <v>958</v>
      </c>
      <c r="J8" s="43" t="s">
        <v>787</v>
      </c>
    </row>
    <row r="9" spans="1:17" ht="15.75" x14ac:dyDescent="0.25">
      <c r="A9" t="s">
        <v>855</v>
      </c>
      <c r="B9" t="s">
        <v>863</v>
      </c>
      <c r="C9" t="str">
        <f t="shared" si="0"/>
        <v>G-009</v>
      </c>
      <c r="D9" t="s">
        <v>788</v>
      </c>
      <c r="E9" s="81"/>
      <c r="F9" s="85"/>
    </row>
    <row r="10" spans="1:17" ht="15.75" x14ac:dyDescent="0.25">
      <c r="A10" t="s">
        <v>855</v>
      </c>
      <c r="B10" t="s">
        <v>864</v>
      </c>
      <c r="C10" t="str">
        <f t="shared" si="0"/>
        <v>G-010</v>
      </c>
      <c r="D10" t="s">
        <v>789</v>
      </c>
      <c r="E10" s="81">
        <v>42872</v>
      </c>
      <c r="F10" s="85" t="s">
        <v>1315</v>
      </c>
      <c r="I10" s="44" t="s">
        <v>960</v>
      </c>
      <c r="J10" s="43" t="s">
        <v>789</v>
      </c>
    </row>
    <row r="11" spans="1:17" ht="15.75" x14ac:dyDescent="0.25">
      <c r="A11" t="s">
        <v>855</v>
      </c>
      <c r="B11" t="s">
        <v>864</v>
      </c>
      <c r="C11" t="s">
        <v>1278</v>
      </c>
      <c r="D11" t="s">
        <v>789</v>
      </c>
      <c r="E11" s="81">
        <v>43025</v>
      </c>
      <c r="F11" s="85" t="s">
        <v>1313</v>
      </c>
    </row>
    <row r="12" spans="1:17" ht="15.75" x14ac:dyDescent="0.25">
      <c r="A12" t="s">
        <v>855</v>
      </c>
      <c r="B12" t="s">
        <v>865</v>
      </c>
      <c r="C12" t="str">
        <f t="shared" si="0"/>
        <v>G-011</v>
      </c>
      <c r="D12" t="s">
        <v>790</v>
      </c>
      <c r="E12" s="81">
        <v>42860</v>
      </c>
      <c r="F12" s="85" t="s">
        <v>1313</v>
      </c>
      <c r="I12" s="44" t="s">
        <v>961</v>
      </c>
      <c r="J12" s="43" t="s">
        <v>790</v>
      </c>
    </row>
    <row r="13" spans="1:17" ht="15.75" x14ac:dyDescent="0.25">
      <c r="A13" t="s">
        <v>855</v>
      </c>
      <c r="B13" t="s">
        <v>866</v>
      </c>
      <c r="C13" t="str">
        <f t="shared" si="0"/>
        <v>G-012</v>
      </c>
      <c r="D13" t="s">
        <v>791</v>
      </c>
      <c r="E13" s="81">
        <v>42866</v>
      </c>
      <c r="F13" s="85" t="s">
        <v>1313</v>
      </c>
      <c r="I13" s="44" t="s">
        <v>962</v>
      </c>
      <c r="J13" s="43" t="s">
        <v>791</v>
      </c>
    </row>
    <row r="14" spans="1:17" ht="15.75" x14ac:dyDescent="0.25">
      <c r="A14" t="s">
        <v>855</v>
      </c>
      <c r="B14" t="s">
        <v>867</v>
      </c>
      <c r="C14" t="str">
        <f t="shared" si="0"/>
        <v>G-013</v>
      </c>
      <c r="D14" t="s">
        <v>792</v>
      </c>
      <c r="E14" s="81">
        <v>42859</v>
      </c>
      <c r="F14" s="85" t="s">
        <v>1313</v>
      </c>
      <c r="I14" s="44" t="s">
        <v>963</v>
      </c>
      <c r="J14" s="43" t="s">
        <v>792</v>
      </c>
    </row>
    <row r="15" spans="1:17" ht="15.75" x14ac:dyDescent="0.25">
      <c r="A15" t="s">
        <v>855</v>
      </c>
      <c r="B15" t="s">
        <v>868</v>
      </c>
      <c r="C15" t="str">
        <f t="shared" si="0"/>
        <v>G-014</v>
      </c>
      <c r="D15" t="s">
        <v>793</v>
      </c>
      <c r="E15" s="81">
        <v>42886</v>
      </c>
      <c r="F15" s="85" t="s">
        <v>1313</v>
      </c>
      <c r="I15" s="44" t="s">
        <v>964</v>
      </c>
      <c r="J15" s="43" t="s">
        <v>793</v>
      </c>
    </row>
    <row r="16" spans="1:17" ht="15.75" x14ac:dyDescent="0.25">
      <c r="A16" t="s">
        <v>855</v>
      </c>
      <c r="B16" t="s">
        <v>869</v>
      </c>
      <c r="C16" t="str">
        <f t="shared" si="0"/>
        <v>G-015</v>
      </c>
      <c r="D16" t="s">
        <v>794</v>
      </c>
      <c r="E16" s="81">
        <v>42864</v>
      </c>
      <c r="F16" s="85" t="s">
        <v>1313</v>
      </c>
      <c r="I16" s="44" t="s">
        <v>965</v>
      </c>
      <c r="J16" s="43" t="s">
        <v>794</v>
      </c>
    </row>
    <row r="17" spans="1:10" ht="15.75" x14ac:dyDescent="0.25">
      <c r="A17" t="s">
        <v>855</v>
      </c>
      <c r="B17" t="s">
        <v>870</v>
      </c>
      <c r="C17" t="str">
        <f t="shared" si="0"/>
        <v>G-016</v>
      </c>
      <c r="D17" t="s">
        <v>795</v>
      </c>
      <c r="E17" s="81">
        <v>42860</v>
      </c>
      <c r="F17" s="85" t="s">
        <v>1313</v>
      </c>
      <c r="I17" s="44" t="s">
        <v>966</v>
      </c>
      <c r="J17" s="43" t="s">
        <v>795</v>
      </c>
    </row>
    <row r="18" spans="1:10" ht="15.75" x14ac:dyDescent="0.25">
      <c r="A18" t="s">
        <v>855</v>
      </c>
      <c r="B18" t="s">
        <v>871</v>
      </c>
      <c r="C18" t="str">
        <f t="shared" si="0"/>
        <v>G-017</v>
      </c>
      <c r="D18" t="s">
        <v>1523</v>
      </c>
      <c r="E18" s="81">
        <v>42874</v>
      </c>
      <c r="F18" s="85" t="s">
        <v>1314</v>
      </c>
    </row>
    <row r="19" spans="1:10" ht="15.75" x14ac:dyDescent="0.25">
      <c r="A19" t="s">
        <v>855</v>
      </c>
      <c r="B19" t="s">
        <v>872</v>
      </c>
      <c r="C19" t="str">
        <f t="shared" si="0"/>
        <v>G-018</v>
      </c>
      <c r="D19" t="s">
        <v>796</v>
      </c>
      <c r="E19" s="81"/>
      <c r="F19" s="85"/>
    </row>
    <row r="20" spans="1:10" ht="15.75" x14ac:dyDescent="0.25">
      <c r="A20" t="s">
        <v>855</v>
      </c>
      <c r="B20" t="s">
        <v>873</v>
      </c>
      <c r="C20" t="str">
        <f t="shared" si="0"/>
        <v>G-019</v>
      </c>
      <c r="D20" t="s">
        <v>797</v>
      </c>
      <c r="E20" s="81"/>
      <c r="F20" s="85"/>
    </row>
    <row r="21" spans="1:10" ht="15.75" x14ac:dyDescent="0.25">
      <c r="A21" t="s">
        <v>855</v>
      </c>
      <c r="B21" t="s">
        <v>874</v>
      </c>
      <c r="C21" t="str">
        <f t="shared" si="0"/>
        <v>G-020</v>
      </c>
      <c r="D21" t="s">
        <v>798</v>
      </c>
      <c r="E21" s="81"/>
      <c r="F21" s="85"/>
    </row>
    <row r="22" spans="1:10" ht="15.75" x14ac:dyDescent="0.25">
      <c r="A22" t="s">
        <v>855</v>
      </c>
      <c r="B22" t="s">
        <v>875</v>
      </c>
      <c r="C22" t="str">
        <f t="shared" si="0"/>
        <v>G-021</v>
      </c>
      <c r="D22" t="s">
        <v>799</v>
      </c>
      <c r="E22" s="81">
        <v>42867</v>
      </c>
      <c r="F22" s="85" t="s">
        <v>1313</v>
      </c>
      <c r="I22" s="44" t="s">
        <v>971</v>
      </c>
      <c r="J22" s="43" t="s">
        <v>799</v>
      </c>
    </row>
    <row r="23" spans="1:10" ht="15.75" x14ac:dyDescent="0.25">
      <c r="A23" t="s">
        <v>855</v>
      </c>
      <c r="B23" t="s">
        <v>876</v>
      </c>
      <c r="C23" t="str">
        <f t="shared" si="0"/>
        <v>G-022</v>
      </c>
      <c r="D23" t="s">
        <v>800</v>
      </c>
      <c r="E23" s="81"/>
      <c r="F23" s="85"/>
    </row>
    <row r="24" spans="1:10" ht="15.75" x14ac:dyDescent="0.25">
      <c r="A24" t="s">
        <v>855</v>
      </c>
      <c r="B24" t="s">
        <v>877</v>
      </c>
      <c r="C24" t="str">
        <f t="shared" si="0"/>
        <v>G-023</v>
      </c>
      <c r="D24" t="s">
        <v>801</v>
      </c>
      <c r="E24" s="81"/>
      <c r="F24" s="85"/>
    </row>
    <row r="25" spans="1:10" ht="15.75" x14ac:dyDescent="0.25">
      <c r="A25" t="s">
        <v>855</v>
      </c>
      <c r="B25" t="s">
        <v>878</v>
      </c>
      <c r="C25" t="str">
        <f t="shared" si="0"/>
        <v>G-024</v>
      </c>
      <c r="D25" t="s">
        <v>802</v>
      </c>
      <c r="E25" s="81">
        <v>42878</v>
      </c>
      <c r="F25" s="85" t="s">
        <v>1313</v>
      </c>
      <c r="I25" s="44" t="s">
        <v>974</v>
      </c>
      <c r="J25" s="43" t="s">
        <v>802</v>
      </c>
    </row>
    <row r="26" spans="1:10" ht="15.75" x14ac:dyDescent="0.25">
      <c r="A26" t="s">
        <v>855</v>
      </c>
      <c r="B26" t="s">
        <v>879</v>
      </c>
      <c r="C26" t="str">
        <f t="shared" si="0"/>
        <v>G-025</v>
      </c>
      <c r="D26" t="s">
        <v>803</v>
      </c>
      <c r="E26" s="81">
        <v>42887</v>
      </c>
      <c r="F26" s="85" t="s">
        <v>1314</v>
      </c>
    </row>
    <row r="27" spans="1:10" ht="15.75" x14ac:dyDescent="0.25">
      <c r="A27" t="s">
        <v>855</v>
      </c>
      <c r="B27" t="s">
        <v>880</v>
      </c>
      <c r="C27" t="str">
        <f t="shared" si="0"/>
        <v>G-026</v>
      </c>
      <c r="D27" t="s">
        <v>804</v>
      </c>
      <c r="E27" s="81"/>
      <c r="F27" s="85"/>
    </row>
    <row r="28" spans="1:10" ht="15.75" x14ac:dyDescent="0.25">
      <c r="A28" t="s">
        <v>855</v>
      </c>
      <c r="B28" t="s">
        <v>881</v>
      </c>
      <c r="C28" t="str">
        <f t="shared" si="0"/>
        <v>G-027</v>
      </c>
      <c r="D28" t="s">
        <v>805</v>
      </c>
      <c r="E28" s="81">
        <v>42884</v>
      </c>
      <c r="F28" s="85" t="s">
        <v>1313</v>
      </c>
      <c r="I28" s="44" t="s">
        <v>977</v>
      </c>
      <c r="J28" s="43" t="s">
        <v>805</v>
      </c>
    </row>
    <row r="29" spans="1:10" ht="15.75" x14ac:dyDescent="0.25">
      <c r="A29" t="s">
        <v>855</v>
      </c>
      <c r="B29" t="s">
        <v>882</v>
      </c>
      <c r="C29" t="str">
        <f t="shared" si="0"/>
        <v>G-028</v>
      </c>
      <c r="D29" t="s">
        <v>805</v>
      </c>
      <c r="E29" s="81">
        <v>42879</v>
      </c>
      <c r="F29" s="85" t="s">
        <v>1313</v>
      </c>
      <c r="I29" s="44" t="s">
        <v>978</v>
      </c>
      <c r="J29" s="43" t="s">
        <v>805</v>
      </c>
    </row>
    <row r="30" spans="1:10" ht="15.75" x14ac:dyDescent="0.25">
      <c r="A30" t="s">
        <v>855</v>
      </c>
      <c r="B30" t="s">
        <v>883</v>
      </c>
      <c r="C30" t="str">
        <f t="shared" si="0"/>
        <v>G-029</v>
      </c>
      <c r="D30" t="s">
        <v>805</v>
      </c>
      <c r="E30" s="81">
        <v>42878</v>
      </c>
      <c r="F30" s="85" t="s">
        <v>1313</v>
      </c>
      <c r="I30" s="44" t="s">
        <v>979</v>
      </c>
      <c r="J30" s="43" t="s">
        <v>805</v>
      </c>
    </row>
    <row r="31" spans="1:10" ht="15.75" x14ac:dyDescent="0.25">
      <c r="A31" t="s">
        <v>855</v>
      </c>
      <c r="B31" t="s">
        <v>884</v>
      </c>
      <c r="C31" t="str">
        <f t="shared" si="0"/>
        <v>G-030</v>
      </c>
      <c r="D31" t="s">
        <v>805</v>
      </c>
      <c r="E31" s="81">
        <v>42878</v>
      </c>
      <c r="F31" s="85" t="s">
        <v>1313</v>
      </c>
      <c r="I31" s="44" t="s">
        <v>980</v>
      </c>
      <c r="J31" s="43" t="s">
        <v>805</v>
      </c>
    </row>
    <row r="32" spans="1:10" ht="15.75" x14ac:dyDescent="0.25">
      <c r="A32" t="s">
        <v>855</v>
      </c>
      <c r="B32" t="s">
        <v>885</v>
      </c>
      <c r="C32" t="str">
        <f t="shared" si="0"/>
        <v>G-031</v>
      </c>
      <c r="D32" t="s">
        <v>806</v>
      </c>
      <c r="E32" s="81">
        <v>42887</v>
      </c>
      <c r="F32" s="85" t="s">
        <v>1313</v>
      </c>
      <c r="I32" s="44" t="s">
        <v>981</v>
      </c>
      <c r="J32" s="43" t="s">
        <v>806</v>
      </c>
    </row>
    <row r="33" spans="1:10" ht="15.75" x14ac:dyDescent="0.25">
      <c r="A33" t="s">
        <v>855</v>
      </c>
      <c r="B33" t="s">
        <v>886</v>
      </c>
      <c r="C33" t="str">
        <f t="shared" si="0"/>
        <v>G-032</v>
      </c>
      <c r="D33" t="s">
        <v>1284</v>
      </c>
      <c r="E33" s="81">
        <v>42884</v>
      </c>
      <c r="F33" s="85" t="s">
        <v>1313</v>
      </c>
    </row>
    <row r="34" spans="1:10" ht="15.75" x14ac:dyDescent="0.25">
      <c r="A34" t="s">
        <v>855</v>
      </c>
      <c r="B34" t="s">
        <v>887</v>
      </c>
      <c r="C34" t="str">
        <f t="shared" si="0"/>
        <v>G-033</v>
      </c>
      <c r="D34" t="s">
        <v>1284</v>
      </c>
      <c r="E34" s="81">
        <v>42884</v>
      </c>
      <c r="F34" s="85" t="s">
        <v>1313</v>
      </c>
    </row>
    <row r="35" spans="1:10" ht="15.75" x14ac:dyDescent="0.25">
      <c r="A35" t="s">
        <v>855</v>
      </c>
      <c r="B35" t="s">
        <v>888</v>
      </c>
      <c r="C35" t="str">
        <f t="shared" si="0"/>
        <v>G-034</v>
      </c>
      <c r="D35" t="s">
        <v>807</v>
      </c>
      <c r="E35" s="81">
        <v>42891</v>
      </c>
      <c r="F35" s="85" t="s">
        <v>1313</v>
      </c>
      <c r="I35" s="44" t="s">
        <v>984</v>
      </c>
      <c r="J35" s="43" t="s">
        <v>807</v>
      </c>
    </row>
    <row r="36" spans="1:10" ht="15.75" x14ac:dyDescent="0.25">
      <c r="A36" t="s">
        <v>855</v>
      </c>
      <c r="B36" t="s">
        <v>889</v>
      </c>
      <c r="C36" t="str">
        <f t="shared" si="0"/>
        <v>G-035</v>
      </c>
      <c r="D36" t="s">
        <v>779</v>
      </c>
      <c r="E36" s="81">
        <v>42969</v>
      </c>
      <c r="F36" s="85" t="s">
        <v>1313</v>
      </c>
      <c r="I36" s="44" t="s">
        <v>985</v>
      </c>
      <c r="J36" s="43" t="s">
        <v>779</v>
      </c>
    </row>
    <row r="37" spans="1:10" ht="15.75" x14ac:dyDescent="0.25">
      <c r="A37" t="s">
        <v>855</v>
      </c>
      <c r="B37" t="s">
        <v>890</v>
      </c>
      <c r="C37" t="str">
        <f t="shared" si="0"/>
        <v>G-036</v>
      </c>
      <c r="D37" t="s">
        <v>780</v>
      </c>
      <c r="E37" s="81">
        <v>42972</v>
      </c>
      <c r="F37" s="85" t="s">
        <v>1313</v>
      </c>
      <c r="I37" s="44" t="s">
        <v>986</v>
      </c>
      <c r="J37" s="43" t="s">
        <v>780</v>
      </c>
    </row>
    <row r="38" spans="1:10" ht="15.75" x14ac:dyDescent="0.25">
      <c r="A38" t="s">
        <v>855</v>
      </c>
      <c r="B38" t="s">
        <v>891</v>
      </c>
      <c r="C38" t="str">
        <f t="shared" si="0"/>
        <v>G-037</v>
      </c>
      <c r="D38" t="s">
        <v>808</v>
      </c>
      <c r="E38" s="81">
        <v>42972</v>
      </c>
      <c r="F38" s="85" t="s">
        <v>1313</v>
      </c>
      <c r="I38" s="44" t="s">
        <v>987</v>
      </c>
      <c r="J38" s="43" t="s">
        <v>808</v>
      </c>
    </row>
    <row r="39" spans="1:10" ht="15.75" x14ac:dyDescent="0.25">
      <c r="A39" t="s">
        <v>855</v>
      </c>
      <c r="B39" t="s">
        <v>892</v>
      </c>
      <c r="C39" t="str">
        <f t="shared" si="0"/>
        <v>G-038</v>
      </c>
      <c r="D39" t="s">
        <v>809</v>
      </c>
      <c r="E39" s="81">
        <v>42983</v>
      </c>
      <c r="F39" s="85" t="s">
        <v>1313</v>
      </c>
      <c r="I39" s="44" t="s">
        <v>988</v>
      </c>
      <c r="J39" s="43" t="s">
        <v>809</v>
      </c>
    </row>
    <row r="40" spans="1:10" ht="15.75" x14ac:dyDescent="0.25">
      <c r="A40" t="s">
        <v>855</v>
      </c>
      <c r="B40" t="s">
        <v>893</v>
      </c>
      <c r="C40" t="str">
        <f t="shared" si="0"/>
        <v>G-039</v>
      </c>
      <c r="D40" t="s">
        <v>810</v>
      </c>
      <c r="E40" s="81">
        <v>42991</v>
      </c>
      <c r="F40" s="85" t="s">
        <v>1316</v>
      </c>
      <c r="I40" s="44" t="s">
        <v>989</v>
      </c>
      <c r="J40" s="43" t="s">
        <v>810</v>
      </c>
    </row>
    <row r="41" spans="1:10" ht="15.75" x14ac:dyDescent="0.25">
      <c r="A41" t="s">
        <v>855</v>
      </c>
      <c r="B41" t="s">
        <v>894</v>
      </c>
      <c r="C41" t="str">
        <f t="shared" si="0"/>
        <v>G-040</v>
      </c>
      <c r="D41" t="s">
        <v>811</v>
      </c>
      <c r="E41" s="81">
        <v>42991</v>
      </c>
      <c r="F41" s="85" t="s">
        <v>1313</v>
      </c>
      <c r="I41" s="44" t="s">
        <v>990</v>
      </c>
      <c r="J41" s="43" t="s">
        <v>811</v>
      </c>
    </row>
    <row r="42" spans="1:10" ht="15.75" x14ac:dyDescent="0.25">
      <c r="A42" t="s">
        <v>855</v>
      </c>
      <c r="B42" t="s">
        <v>895</v>
      </c>
      <c r="C42" t="str">
        <f t="shared" si="0"/>
        <v>G-041</v>
      </c>
      <c r="D42" t="s">
        <v>781</v>
      </c>
      <c r="E42" s="81"/>
      <c r="F42" s="85"/>
    </row>
    <row r="43" spans="1:10" ht="15.75" x14ac:dyDescent="0.25">
      <c r="A43" t="s">
        <v>855</v>
      </c>
      <c r="B43" t="s">
        <v>896</v>
      </c>
      <c r="C43" t="str">
        <f t="shared" si="0"/>
        <v>G-042</v>
      </c>
      <c r="D43" t="s">
        <v>812</v>
      </c>
      <c r="E43" s="81"/>
      <c r="F43" s="85"/>
    </row>
    <row r="44" spans="1:10" ht="15.75" x14ac:dyDescent="0.25">
      <c r="A44" t="s">
        <v>855</v>
      </c>
      <c r="B44" t="s">
        <v>897</v>
      </c>
      <c r="C44" t="str">
        <f t="shared" si="0"/>
        <v>G-043</v>
      </c>
      <c r="D44" t="s">
        <v>813</v>
      </c>
      <c r="E44" s="81"/>
      <c r="F44" s="85"/>
    </row>
    <row r="45" spans="1:10" ht="15.75" x14ac:dyDescent="0.25">
      <c r="A45" t="s">
        <v>855</v>
      </c>
      <c r="B45" t="s">
        <v>898</v>
      </c>
      <c r="C45" t="str">
        <f t="shared" si="0"/>
        <v>G-044</v>
      </c>
      <c r="D45" t="s">
        <v>814</v>
      </c>
      <c r="E45" s="81"/>
      <c r="F45" s="85"/>
    </row>
    <row r="46" spans="1:10" ht="15.75" x14ac:dyDescent="0.25">
      <c r="A46" t="s">
        <v>855</v>
      </c>
      <c r="B46" t="s">
        <v>899</v>
      </c>
      <c r="C46" t="str">
        <f t="shared" si="0"/>
        <v>G-045</v>
      </c>
      <c r="D46" t="s">
        <v>836</v>
      </c>
      <c r="E46" s="81">
        <v>42993</v>
      </c>
      <c r="F46" s="85" t="s">
        <v>1313</v>
      </c>
      <c r="I46" s="44" t="s">
        <v>995</v>
      </c>
      <c r="J46" s="43" t="s">
        <v>836</v>
      </c>
    </row>
    <row r="47" spans="1:10" ht="15.75" x14ac:dyDescent="0.25">
      <c r="A47" t="s">
        <v>855</v>
      </c>
      <c r="B47" t="s">
        <v>900</v>
      </c>
      <c r="C47" t="str">
        <f t="shared" si="0"/>
        <v>G-046</v>
      </c>
      <c r="D47" t="s">
        <v>1190</v>
      </c>
      <c r="E47" s="81"/>
      <c r="F47" s="85"/>
    </row>
    <row r="48" spans="1:10" ht="15.75" x14ac:dyDescent="0.25">
      <c r="A48" t="s">
        <v>855</v>
      </c>
      <c r="B48" t="s">
        <v>901</v>
      </c>
      <c r="C48" t="str">
        <f t="shared" si="0"/>
        <v>G-047</v>
      </c>
      <c r="D48" t="s">
        <v>815</v>
      </c>
      <c r="E48" s="81"/>
      <c r="F48" s="85"/>
    </row>
    <row r="49" spans="1:10" ht="15.75" x14ac:dyDescent="0.25">
      <c r="A49" t="s">
        <v>855</v>
      </c>
      <c r="B49" t="s">
        <v>902</v>
      </c>
      <c r="C49" t="str">
        <f t="shared" si="0"/>
        <v>G-048</v>
      </c>
      <c r="D49" t="s">
        <v>816</v>
      </c>
      <c r="E49" s="81">
        <v>43028</v>
      </c>
      <c r="F49" s="85" t="s">
        <v>1313</v>
      </c>
      <c r="I49" s="44" t="s">
        <v>998</v>
      </c>
      <c r="J49" s="43" t="s">
        <v>816</v>
      </c>
    </row>
    <row r="50" spans="1:10" ht="15.75" x14ac:dyDescent="0.25">
      <c r="A50" t="s">
        <v>855</v>
      </c>
      <c r="B50" t="s">
        <v>903</v>
      </c>
      <c r="C50" t="str">
        <f t="shared" si="0"/>
        <v>G-049</v>
      </c>
      <c r="D50" t="s">
        <v>1191</v>
      </c>
      <c r="E50" s="81">
        <v>42986</v>
      </c>
      <c r="F50" s="85" t="s">
        <v>1313</v>
      </c>
      <c r="I50" s="44" t="s">
        <v>999</v>
      </c>
      <c r="J50" s="43" t="s">
        <v>1191</v>
      </c>
    </row>
    <row r="51" spans="1:10" ht="15.75" x14ac:dyDescent="0.25">
      <c r="A51" t="s">
        <v>855</v>
      </c>
      <c r="B51" t="s">
        <v>904</v>
      </c>
      <c r="C51" t="str">
        <f t="shared" si="0"/>
        <v>G-050</v>
      </c>
      <c r="D51" t="s">
        <v>1192</v>
      </c>
      <c r="E51" s="81">
        <v>42999</v>
      </c>
      <c r="F51" s="85" t="s">
        <v>1313</v>
      </c>
      <c r="I51" s="44" t="s">
        <v>1000</v>
      </c>
      <c r="J51" s="43" t="s">
        <v>1192</v>
      </c>
    </row>
    <row r="52" spans="1:10" ht="15.75" x14ac:dyDescent="0.25">
      <c r="A52" t="s">
        <v>855</v>
      </c>
      <c r="B52" t="s">
        <v>905</v>
      </c>
      <c r="C52" t="str">
        <f t="shared" si="0"/>
        <v>G-051</v>
      </c>
      <c r="D52" t="s">
        <v>817</v>
      </c>
      <c r="E52" s="81">
        <v>42986</v>
      </c>
      <c r="F52" s="85" t="s">
        <v>1313</v>
      </c>
      <c r="I52" s="44" t="s">
        <v>1001</v>
      </c>
      <c r="J52" s="43" t="s">
        <v>817</v>
      </c>
    </row>
    <row r="53" spans="1:10" ht="15.75" x14ac:dyDescent="0.25">
      <c r="A53" t="s">
        <v>855</v>
      </c>
      <c r="B53" t="s">
        <v>906</v>
      </c>
      <c r="C53" t="str">
        <f t="shared" si="0"/>
        <v>G-052</v>
      </c>
      <c r="D53" t="s">
        <v>810</v>
      </c>
      <c r="E53" s="81">
        <v>42991</v>
      </c>
      <c r="F53" s="85" t="s">
        <v>1313</v>
      </c>
      <c r="I53" s="44" t="s">
        <v>1002</v>
      </c>
      <c r="J53" s="43" t="s">
        <v>810</v>
      </c>
    </row>
    <row r="54" spans="1:10" ht="15.75" x14ac:dyDescent="0.25">
      <c r="A54" t="s">
        <v>855</v>
      </c>
      <c r="B54" t="s">
        <v>907</v>
      </c>
      <c r="C54" t="str">
        <f t="shared" si="0"/>
        <v>G-053</v>
      </c>
      <c r="D54" t="s">
        <v>1193</v>
      </c>
      <c r="E54" s="81">
        <v>43035</v>
      </c>
      <c r="F54" s="85" t="s">
        <v>1313</v>
      </c>
      <c r="I54" s="44" t="s">
        <v>1003</v>
      </c>
      <c r="J54" s="43" t="s">
        <v>1193</v>
      </c>
    </row>
    <row r="55" spans="1:10" ht="15.75" x14ac:dyDescent="0.25">
      <c r="A55" t="s">
        <v>855</v>
      </c>
      <c r="B55" t="s">
        <v>908</v>
      </c>
      <c r="C55" t="str">
        <f t="shared" si="0"/>
        <v>G-054</v>
      </c>
      <c r="D55" t="s">
        <v>818</v>
      </c>
      <c r="E55" s="81">
        <v>42999</v>
      </c>
      <c r="F55" s="85" t="s">
        <v>1313</v>
      </c>
      <c r="I55" s="44" t="s">
        <v>1004</v>
      </c>
      <c r="J55" s="43" t="s">
        <v>818</v>
      </c>
    </row>
    <row r="56" spans="1:10" ht="15.75" x14ac:dyDescent="0.25">
      <c r="A56" t="s">
        <v>855</v>
      </c>
      <c r="B56" t="s">
        <v>909</v>
      </c>
      <c r="C56" t="str">
        <f t="shared" si="0"/>
        <v>G-055</v>
      </c>
      <c r="D56" t="s">
        <v>819</v>
      </c>
      <c r="E56" s="81"/>
      <c r="F56" s="85"/>
    </row>
    <row r="57" spans="1:10" ht="15.75" x14ac:dyDescent="0.25">
      <c r="A57" t="s">
        <v>855</v>
      </c>
      <c r="B57" t="s">
        <v>910</v>
      </c>
      <c r="C57" t="str">
        <f t="shared" si="0"/>
        <v>G-056</v>
      </c>
      <c r="D57" t="s">
        <v>1194</v>
      </c>
      <c r="E57" s="81"/>
      <c r="F57" s="85"/>
    </row>
    <row r="58" spans="1:10" ht="15.75" x14ac:dyDescent="0.25">
      <c r="A58" t="s">
        <v>855</v>
      </c>
      <c r="B58" t="s">
        <v>911</v>
      </c>
      <c r="C58" t="str">
        <f t="shared" si="0"/>
        <v>G-057</v>
      </c>
      <c r="D58" t="s">
        <v>1195</v>
      </c>
      <c r="E58" s="81">
        <v>43025</v>
      </c>
      <c r="F58" s="85" t="s">
        <v>1313</v>
      </c>
      <c r="I58" s="44" t="s">
        <v>1007</v>
      </c>
      <c r="J58" s="43" t="s">
        <v>1195</v>
      </c>
    </row>
    <row r="59" spans="1:10" ht="15.75" x14ac:dyDescent="0.25">
      <c r="A59" t="s">
        <v>855</v>
      </c>
      <c r="B59" t="s">
        <v>912</v>
      </c>
      <c r="C59" t="str">
        <f t="shared" si="0"/>
        <v>G-058</v>
      </c>
      <c r="D59" t="s">
        <v>1195</v>
      </c>
      <c r="E59" s="81"/>
      <c r="F59" s="85"/>
    </row>
    <row r="60" spans="1:10" ht="15.75" x14ac:dyDescent="0.25">
      <c r="A60" t="s">
        <v>855</v>
      </c>
      <c r="B60" t="s">
        <v>913</v>
      </c>
      <c r="C60" t="str">
        <f t="shared" si="0"/>
        <v>G-059</v>
      </c>
      <c r="D60" t="s">
        <v>820</v>
      </c>
      <c r="E60" s="81">
        <v>42991</v>
      </c>
      <c r="F60" s="85" t="s">
        <v>1313</v>
      </c>
      <c r="I60" s="44" t="s">
        <v>1009</v>
      </c>
      <c r="J60" s="43" t="s">
        <v>820</v>
      </c>
    </row>
    <row r="61" spans="1:10" ht="15.75" x14ac:dyDescent="0.25">
      <c r="A61" t="s">
        <v>855</v>
      </c>
      <c r="B61" t="s">
        <v>914</v>
      </c>
      <c r="C61" t="str">
        <f t="shared" si="0"/>
        <v>G-060</v>
      </c>
      <c r="D61" t="s">
        <v>821</v>
      </c>
      <c r="E61" s="81"/>
      <c r="F61" s="86"/>
    </row>
    <row r="62" spans="1:10" ht="15.75" x14ac:dyDescent="0.25">
      <c r="A62" t="s">
        <v>855</v>
      </c>
      <c r="B62" t="s">
        <v>915</v>
      </c>
      <c r="C62" t="str">
        <f t="shared" si="0"/>
        <v>G-061</v>
      </c>
      <c r="D62" t="s">
        <v>822</v>
      </c>
      <c r="E62" s="81">
        <v>43006</v>
      </c>
      <c r="F62" s="86" t="s">
        <v>1316</v>
      </c>
    </row>
    <row r="63" spans="1:10" ht="15.75" x14ac:dyDescent="0.25">
      <c r="A63" t="s">
        <v>855</v>
      </c>
      <c r="B63" t="s">
        <v>916</v>
      </c>
      <c r="C63" t="str">
        <f t="shared" si="0"/>
        <v>G-062</v>
      </c>
      <c r="D63" t="s">
        <v>823</v>
      </c>
      <c r="E63" s="81">
        <v>42991</v>
      </c>
      <c r="F63" s="86" t="s">
        <v>1313</v>
      </c>
      <c r="I63" s="44" t="s">
        <v>1012</v>
      </c>
      <c r="J63" s="43" t="s">
        <v>823</v>
      </c>
    </row>
    <row r="64" spans="1:10" ht="15.75" x14ac:dyDescent="0.25">
      <c r="A64" t="s">
        <v>855</v>
      </c>
      <c r="B64" t="s">
        <v>917</v>
      </c>
      <c r="C64" t="str">
        <f t="shared" si="0"/>
        <v>G-063</v>
      </c>
      <c r="D64" t="s">
        <v>824</v>
      </c>
      <c r="E64" s="81"/>
      <c r="F64" s="86"/>
    </row>
    <row r="65" spans="1:10" ht="15.75" x14ac:dyDescent="0.25">
      <c r="A65" t="s">
        <v>855</v>
      </c>
      <c r="B65" t="s">
        <v>918</v>
      </c>
      <c r="C65" t="str">
        <f t="shared" si="0"/>
        <v>G-064</v>
      </c>
      <c r="D65" t="s">
        <v>825</v>
      </c>
      <c r="E65" s="81">
        <v>42999</v>
      </c>
      <c r="F65" s="86" t="s">
        <v>1313</v>
      </c>
      <c r="I65" s="44" t="s">
        <v>1014</v>
      </c>
      <c r="J65" s="43" t="s">
        <v>825</v>
      </c>
    </row>
    <row r="66" spans="1:10" ht="15.75" x14ac:dyDescent="0.25">
      <c r="A66" t="s">
        <v>855</v>
      </c>
      <c r="B66" t="s">
        <v>919</v>
      </c>
      <c r="C66" t="str">
        <f t="shared" si="0"/>
        <v>G-065</v>
      </c>
      <c r="D66" t="s">
        <v>826</v>
      </c>
      <c r="E66" s="81"/>
      <c r="F66" s="86"/>
    </row>
    <row r="67" spans="1:10" ht="15.75" x14ac:dyDescent="0.25">
      <c r="A67" t="s">
        <v>855</v>
      </c>
      <c r="B67" t="s">
        <v>920</v>
      </c>
      <c r="C67" t="str">
        <f t="shared" ref="C67:C130" si="1">CONCATENATE(A67,"-",B67)</f>
        <v>G-066</v>
      </c>
      <c r="D67" t="s">
        <v>827</v>
      </c>
      <c r="E67" s="81">
        <v>42992</v>
      </c>
      <c r="F67" s="86" t="s">
        <v>1313</v>
      </c>
      <c r="I67" s="44" t="s">
        <v>1016</v>
      </c>
      <c r="J67" s="43" t="s">
        <v>827</v>
      </c>
    </row>
    <row r="68" spans="1:10" ht="15.75" x14ac:dyDescent="0.25">
      <c r="A68" t="s">
        <v>855</v>
      </c>
      <c r="B68" t="s">
        <v>921</v>
      </c>
      <c r="C68" t="str">
        <f t="shared" si="1"/>
        <v>G-067</v>
      </c>
      <c r="D68" t="s">
        <v>828</v>
      </c>
      <c r="E68" s="81"/>
      <c r="F68" s="85"/>
    </row>
    <row r="69" spans="1:10" ht="15.75" x14ac:dyDescent="0.25">
      <c r="A69" t="s">
        <v>855</v>
      </c>
      <c r="B69" t="s">
        <v>922</v>
      </c>
      <c r="C69" t="str">
        <f t="shared" si="1"/>
        <v>G-068</v>
      </c>
      <c r="D69" t="s">
        <v>829</v>
      </c>
      <c r="E69" s="81"/>
      <c r="F69" s="85"/>
    </row>
    <row r="70" spans="1:10" ht="15.75" x14ac:dyDescent="0.25">
      <c r="A70" t="s">
        <v>855</v>
      </c>
      <c r="B70" t="s">
        <v>923</v>
      </c>
      <c r="C70" t="str">
        <f t="shared" si="1"/>
        <v>G-069</v>
      </c>
      <c r="D70" t="s">
        <v>830</v>
      </c>
      <c r="E70" s="81">
        <v>42991</v>
      </c>
      <c r="F70" s="85" t="s">
        <v>1313</v>
      </c>
      <c r="I70" s="44" t="s">
        <v>1019</v>
      </c>
      <c r="J70" s="43" t="s">
        <v>830</v>
      </c>
    </row>
    <row r="71" spans="1:10" ht="15.75" x14ac:dyDescent="0.25">
      <c r="A71" t="s">
        <v>855</v>
      </c>
      <c r="B71" t="s">
        <v>924</v>
      </c>
      <c r="C71" t="str">
        <f t="shared" si="1"/>
        <v>G-070</v>
      </c>
      <c r="D71" t="s">
        <v>831</v>
      </c>
      <c r="E71" s="81">
        <v>43014</v>
      </c>
      <c r="F71" s="85" t="s">
        <v>1313</v>
      </c>
      <c r="I71" s="44" t="s">
        <v>1020</v>
      </c>
      <c r="J71" s="43" t="s">
        <v>831</v>
      </c>
    </row>
    <row r="72" spans="1:10" ht="15.75" x14ac:dyDescent="0.25">
      <c r="A72" t="s">
        <v>855</v>
      </c>
      <c r="B72" t="s">
        <v>925</v>
      </c>
      <c r="C72" t="str">
        <f t="shared" si="1"/>
        <v>G-071</v>
      </c>
      <c r="D72" t="s">
        <v>832</v>
      </c>
      <c r="E72" s="81"/>
      <c r="F72" s="85"/>
    </row>
    <row r="73" spans="1:10" ht="15.75" x14ac:dyDescent="0.25">
      <c r="A73" t="s">
        <v>855</v>
      </c>
      <c r="B73" t="s">
        <v>926</v>
      </c>
      <c r="C73" t="str">
        <f t="shared" si="1"/>
        <v>G-072</v>
      </c>
      <c r="D73" t="s">
        <v>1196</v>
      </c>
      <c r="E73" s="81">
        <v>43024</v>
      </c>
      <c r="F73" s="85" t="s">
        <v>1313</v>
      </c>
      <c r="I73" s="44" t="s">
        <v>1022</v>
      </c>
      <c r="J73" s="43" t="s">
        <v>1196</v>
      </c>
    </row>
    <row r="74" spans="1:10" ht="15.75" x14ac:dyDescent="0.25">
      <c r="A74" t="s">
        <v>855</v>
      </c>
      <c r="B74" t="s">
        <v>927</v>
      </c>
      <c r="C74" t="str">
        <f t="shared" si="1"/>
        <v>G-073</v>
      </c>
      <c r="D74" t="s">
        <v>833</v>
      </c>
      <c r="E74" s="81">
        <v>43005</v>
      </c>
      <c r="F74" s="86" t="s">
        <v>1313</v>
      </c>
      <c r="I74" s="44" t="s">
        <v>1023</v>
      </c>
      <c r="J74" s="43" t="s">
        <v>833</v>
      </c>
    </row>
    <row r="75" spans="1:10" ht="15.75" x14ac:dyDescent="0.25">
      <c r="A75" t="s">
        <v>855</v>
      </c>
      <c r="B75" t="s">
        <v>928</v>
      </c>
      <c r="C75" t="str">
        <f t="shared" si="1"/>
        <v>G-074</v>
      </c>
      <c r="D75" t="s">
        <v>834</v>
      </c>
      <c r="E75" s="81"/>
      <c r="F75" s="86"/>
    </row>
    <row r="76" spans="1:10" ht="15.75" x14ac:dyDescent="0.25">
      <c r="A76" t="s">
        <v>855</v>
      </c>
      <c r="B76" t="s">
        <v>929</v>
      </c>
      <c r="C76" t="str">
        <f t="shared" si="1"/>
        <v>G-075</v>
      </c>
      <c r="D76" t="s">
        <v>835</v>
      </c>
      <c r="E76" s="81">
        <v>43026</v>
      </c>
      <c r="F76" s="86" t="s">
        <v>1313</v>
      </c>
      <c r="I76" s="44" t="s">
        <v>1025</v>
      </c>
      <c r="J76" s="43" t="s">
        <v>835</v>
      </c>
    </row>
    <row r="77" spans="1:10" ht="15.75" x14ac:dyDescent="0.25">
      <c r="A77" t="s">
        <v>855</v>
      </c>
      <c r="B77" t="s">
        <v>930</v>
      </c>
      <c r="C77" t="str">
        <f t="shared" si="1"/>
        <v>G-076</v>
      </c>
      <c r="D77" t="s">
        <v>836</v>
      </c>
      <c r="E77" s="81">
        <v>43047</v>
      </c>
      <c r="F77" s="86"/>
      <c r="I77" s="44" t="s">
        <v>1026</v>
      </c>
      <c r="J77" s="43" t="s">
        <v>836</v>
      </c>
    </row>
    <row r="78" spans="1:10" ht="15.75" x14ac:dyDescent="0.25">
      <c r="A78" t="s">
        <v>855</v>
      </c>
      <c r="B78" t="s">
        <v>931</v>
      </c>
      <c r="C78" t="str">
        <f t="shared" si="1"/>
        <v>G-077</v>
      </c>
      <c r="D78" t="s">
        <v>1197</v>
      </c>
      <c r="E78" s="81">
        <v>43006</v>
      </c>
      <c r="F78" s="86" t="s">
        <v>1313</v>
      </c>
      <c r="I78" s="44" t="s">
        <v>1027</v>
      </c>
      <c r="J78" s="43" t="s">
        <v>1197</v>
      </c>
    </row>
    <row r="79" spans="1:10" ht="15.75" x14ac:dyDescent="0.25">
      <c r="A79" t="s">
        <v>855</v>
      </c>
      <c r="B79" t="s">
        <v>932</v>
      </c>
      <c r="C79" t="str">
        <f t="shared" si="1"/>
        <v>G-078</v>
      </c>
      <c r="D79" t="s">
        <v>1198</v>
      </c>
      <c r="E79" s="81">
        <v>42999</v>
      </c>
      <c r="F79" s="86" t="s">
        <v>1314</v>
      </c>
      <c r="I79" s="44" t="s">
        <v>1028</v>
      </c>
      <c r="J79" s="43" t="s">
        <v>1198</v>
      </c>
    </row>
    <row r="80" spans="1:10" ht="15.75" x14ac:dyDescent="0.25">
      <c r="A80" t="s">
        <v>855</v>
      </c>
      <c r="B80" t="s">
        <v>933</v>
      </c>
      <c r="C80" t="str">
        <f t="shared" si="1"/>
        <v>G-079</v>
      </c>
      <c r="D80" t="s">
        <v>837</v>
      </c>
      <c r="E80" s="81"/>
      <c r="F80" s="86"/>
    </row>
    <row r="81" spans="1:10" ht="15.75" x14ac:dyDescent="0.25">
      <c r="A81" t="s">
        <v>855</v>
      </c>
      <c r="B81" t="s">
        <v>934</v>
      </c>
      <c r="C81" t="str">
        <f t="shared" si="1"/>
        <v>G-080</v>
      </c>
      <c r="D81" t="s">
        <v>838</v>
      </c>
      <c r="E81" s="81">
        <v>43003</v>
      </c>
      <c r="F81" s="86" t="s">
        <v>1313</v>
      </c>
      <c r="I81" s="44" t="s">
        <v>1030</v>
      </c>
      <c r="J81" s="43" t="s">
        <v>838</v>
      </c>
    </row>
    <row r="82" spans="1:10" ht="15.75" x14ac:dyDescent="0.25">
      <c r="A82" t="s">
        <v>855</v>
      </c>
      <c r="B82" t="s">
        <v>935</v>
      </c>
      <c r="C82" t="str">
        <f t="shared" si="1"/>
        <v>G-081</v>
      </c>
      <c r="D82" t="s">
        <v>839</v>
      </c>
      <c r="E82" s="81"/>
      <c r="F82" s="86"/>
    </row>
    <row r="83" spans="1:10" ht="15.75" x14ac:dyDescent="0.25">
      <c r="A83" t="s">
        <v>855</v>
      </c>
      <c r="B83" t="s">
        <v>936</v>
      </c>
      <c r="C83" t="str">
        <f t="shared" si="1"/>
        <v>G-082</v>
      </c>
      <c r="D83" t="s">
        <v>840</v>
      </c>
      <c r="E83" s="81"/>
      <c r="F83" s="86"/>
    </row>
    <row r="84" spans="1:10" ht="15.75" x14ac:dyDescent="0.25">
      <c r="A84" t="s">
        <v>855</v>
      </c>
      <c r="B84" t="s">
        <v>937</v>
      </c>
      <c r="C84" t="str">
        <f t="shared" si="1"/>
        <v>G-083</v>
      </c>
      <c r="D84" t="s">
        <v>841</v>
      </c>
      <c r="E84" s="81">
        <v>43021</v>
      </c>
      <c r="F84" s="86" t="s">
        <v>1313</v>
      </c>
      <c r="I84" s="44" t="s">
        <v>1033</v>
      </c>
      <c r="J84" s="43" t="s">
        <v>841</v>
      </c>
    </row>
    <row r="85" spans="1:10" ht="15.75" x14ac:dyDescent="0.25">
      <c r="A85" t="s">
        <v>855</v>
      </c>
      <c r="B85" t="s">
        <v>938</v>
      </c>
      <c r="C85" t="str">
        <f t="shared" si="1"/>
        <v>G-084</v>
      </c>
      <c r="D85" t="s">
        <v>842</v>
      </c>
      <c r="E85" s="81">
        <v>43025</v>
      </c>
      <c r="F85" s="86" t="s">
        <v>1313</v>
      </c>
      <c r="I85" s="44" t="s">
        <v>1034</v>
      </c>
      <c r="J85" s="43" t="s">
        <v>842</v>
      </c>
    </row>
    <row r="86" spans="1:10" ht="15.75" x14ac:dyDescent="0.25">
      <c r="A86" t="s">
        <v>855</v>
      </c>
      <c r="B86" t="s">
        <v>939</v>
      </c>
      <c r="C86" t="str">
        <f t="shared" si="1"/>
        <v>G-085</v>
      </c>
      <c r="D86" t="s">
        <v>843</v>
      </c>
      <c r="E86" s="81">
        <v>43025</v>
      </c>
      <c r="F86" s="86" t="s">
        <v>1313</v>
      </c>
      <c r="I86" s="44" t="s">
        <v>1035</v>
      </c>
      <c r="J86" s="43" t="s">
        <v>843</v>
      </c>
    </row>
    <row r="87" spans="1:10" ht="15.75" x14ac:dyDescent="0.25">
      <c r="A87" t="s">
        <v>855</v>
      </c>
      <c r="B87" t="s">
        <v>940</v>
      </c>
      <c r="C87" t="str">
        <f t="shared" si="1"/>
        <v>G-086</v>
      </c>
      <c r="D87" t="s">
        <v>844</v>
      </c>
      <c r="E87" s="81">
        <v>43006</v>
      </c>
      <c r="F87" s="86" t="s">
        <v>1313</v>
      </c>
      <c r="I87" s="44" t="s">
        <v>1036</v>
      </c>
      <c r="J87" s="43" t="s">
        <v>844</v>
      </c>
    </row>
    <row r="88" spans="1:10" ht="15.75" x14ac:dyDescent="0.25">
      <c r="A88" t="s">
        <v>855</v>
      </c>
      <c r="B88" t="s">
        <v>941</v>
      </c>
      <c r="C88" t="str">
        <f t="shared" si="1"/>
        <v>G-087</v>
      </c>
      <c r="D88" t="s">
        <v>845</v>
      </c>
      <c r="E88" s="81">
        <v>43006</v>
      </c>
      <c r="F88" s="86" t="s">
        <v>1313</v>
      </c>
      <c r="I88" s="44" t="s">
        <v>1037</v>
      </c>
      <c r="J88" s="43" t="s">
        <v>845</v>
      </c>
    </row>
    <row r="89" spans="1:10" ht="15.75" x14ac:dyDescent="0.25">
      <c r="A89" t="s">
        <v>855</v>
      </c>
      <c r="B89" t="s">
        <v>942</v>
      </c>
      <c r="C89" t="str">
        <f t="shared" si="1"/>
        <v>G-088</v>
      </c>
      <c r="D89" t="s">
        <v>846</v>
      </c>
      <c r="E89" s="81">
        <v>43021</v>
      </c>
      <c r="F89" s="86" t="s">
        <v>1316</v>
      </c>
    </row>
    <row r="90" spans="1:10" ht="15.75" x14ac:dyDescent="0.25">
      <c r="A90" t="s">
        <v>855</v>
      </c>
      <c r="B90" t="s">
        <v>943</v>
      </c>
      <c r="C90" t="str">
        <f t="shared" si="1"/>
        <v>G-089</v>
      </c>
      <c r="D90" t="s">
        <v>847</v>
      </c>
      <c r="E90" s="81">
        <v>43010</v>
      </c>
      <c r="F90" s="86" t="s">
        <v>1313</v>
      </c>
      <c r="I90" s="44" t="s">
        <v>1039</v>
      </c>
      <c r="J90" s="43" t="s">
        <v>847</v>
      </c>
    </row>
    <row r="91" spans="1:10" ht="15.75" x14ac:dyDescent="0.25">
      <c r="A91" t="s">
        <v>855</v>
      </c>
      <c r="B91" t="s">
        <v>944</v>
      </c>
      <c r="C91" t="str">
        <f t="shared" si="1"/>
        <v>G-090</v>
      </c>
      <c r="D91" t="s">
        <v>848</v>
      </c>
      <c r="E91" s="81"/>
      <c r="F91" s="86"/>
    </row>
    <row r="92" spans="1:10" ht="15.75" x14ac:dyDescent="0.25">
      <c r="A92" t="s">
        <v>855</v>
      </c>
      <c r="B92" t="s">
        <v>945</v>
      </c>
      <c r="C92" t="str">
        <f t="shared" si="1"/>
        <v>G-091</v>
      </c>
      <c r="D92" t="s">
        <v>1199</v>
      </c>
      <c r="E92" s="81">
        <v>43014</v>
      </c>
      <c r="F92" s="86" t="s">
        <v>1313</v>
      </c>
      <c r="I92" s="44" t="s">
        <v>1041</v>
      </c>
      <c r="J92" s="43" t="s">
        <v>1199</v>
      </c>
    </row>
    <row r="93" spans="1:10" ht="15.75" x14ac:dyDescent="0.25">
      <c r="A93" t="s">
        <v>855</v>
      </c>
      <c r="B93" t="s">
        <v>946</v>
      </c>
      <c r="C93" t="str">
        <f t="shared" si="1"/>
        <v>G-092</v>
      </c>
      <c r="D93" t="s">
        <v>849</v>
      </c>
      <c r="E93" s="81">
        <v>43047</v>
      </c>
      <c r="F93" s="86"/>
    </row>
    <row r="94" spans="1:10" ht="15.75" x14ac:dyDescent="0.25">
      <c r="A94" t="s">
        <v>855</v>
      </c>
      <c r="B94" t="s">
        <v>947</v>
      </c>
      <c r="C94" t="str">
        <f t="shared" si="1"/>
        <v>G-093</v>
      </c>
      <c r="D94" t="s">
        <v>850</v>
      </c>
      <c r="E94" s="81"/>
      <c r="F94" s="86"/>
    </row>
    <row r="95" spans="1:10" ht="15.75" x14ac:dyDescent="0.25">
      <c r="A95" t="s">
        <v>855</v>
      </c>
      <c r="B95" t="s">
        <v>948</v>
      </c>
      <c r="C95" t="str">
        <f t="shared" si="1"/>
        <v>G-094</v>
      </c>
      <c r="D95" t="s">
        <v>851</v>
      </c>
      <c r="E95" s="81">
        <v>43032</v>
      </c>
      <c r="F95" s="86" t="s">
        <v>1313</v>
      </c>
      <c r="I95" s="44" t="s">
        <v>1044</v>
      </c>
      <c r="J95" s="43" t="s">
        <v>851</v>
      </c>
    </row>
    <row r="96" spans="1:10" ht="15.75" x14ac:dyDescent="0.25">
      <c r="A96" t="s">
        <v>855</v>
      </c>
      <c r="B96" t="s">
        <v>949</v>
      </c>
      <c r="C96" t="str">
        <f t="shared" si="1"/>
        <v>G-095</v>
      </c>
      <c r="D96" t="s">
        <v>852</v>
      </c>
      <c r="E96" s="81">
        <v>43019</v>
      </c>
      <c r="F96" s="86" t="s">
        <v>1313</v>
      </c>
      <c r="I96" s="44" t="s">
        <v>1045</v>
      </c>
      <c r="J96" s="43" t="s">
        <v>852</v>
      </c>
    </row>
    <row r="97" spans="1:10" ht="15.75" x14ac:dyDescent="0.25">
      <c r="A97" t="s">
        <v>855</v>
      </c>
      <c r="B97" t="s">
        <v>950</v>
      </c>
      <c r="C97" t="str">
        <f t="shared" si="1"/>
        <v>G-096</v>
      </c>
      <c r="D97" t="s">
        <v>853</v>
      </c>
      <c r="E97" s="81">
        <v>43010</v>
      </c>
      <c r="F97" s="86" t="s">
        <v>1313</v>
      </c>
      <c r="I97" s="44" t="s">
        <v>1046</v>
      </c>
      <c r="J97" s="43" t="s">
        <v>853</v>
      </c>
    </row>
    <row r="98" spans="1:10" ht="15.75" x14ac:dyDescent="0.25">
      <c r="A98" t="s">
        <v>855</v>
      </c>
      <c r="B98" t="s">
        <v>951</v>
      </c>
      <c r="C98" t="str">
        <f t="shared" si="1"/>
        <v>G-097</v>
      </c>
      <c r="D98" t="s">
        <v>854</v>
      </c>
      <c r="E98" s="81"/>
      <c r="F98" s="86"/>
    </row>
    <row r="99" spans="1:10" ht="15.75" x14ac:dyDescent="0.25">
      <c r="A99" t="s">
        <v>855</v>
      </c>
      <c r="B99" t="s">
        <v>1166</v>
      </c>
      <c r="C99" t="str">
        <f t="shared" si="1"/>
        <v>G-098</v>
      </c>
      <c r="D99" t="s">
        <v>1200</v>
      </c>
      <c r="E99" s="81"/>
      <c r="F99" s="86"/>
    </row>
    <row r="100" spans="1:10" ht="15.75" x14ac:dyDescent="0.25">
      <c r="A100" t="s">
        <v>855</v>
      </c>
      <c r="B100" t="s">
        <v>1167</v>
      </c>
      <c r="C100" t="str">
        <f t="shared" si="1"/>
        <v>G-099</v>
      </c>
      <c r="D100" t="s">
        <v>1201</v>
      </c>
      <c r="E100" s="81">
        <v>43021</v>
      </c>
      <c r="F100" s="86" t="s">
        <v>1313</v>
      </c>
      <c r="I100" s="44" t="s">
        <v>1051</v>
      </c>
      <c r="J100" s="43" t="s">
        <v>1201</v>
      </c>
    </row>
    <row r="101" spans="1:10" ht="15.75" x14ac:dyDescent="0.25">
      <c r="A101" t="s">
        <v>855</v>
      </c>
      <c r="B101" t="s">
        <v>1168</v>
      </c>
      <c r="C101" t="str">
        <f t="shared" si="1"/>
        <v>G-100</v>
      </c>
      <c r="D101" t="s">
        <v>1202</v>
      </c>
      <c r="E101" s="81"/>
      <c r="F101" s="86"/>
    </row>
    <row r="102" spans="1:10" ht="15.75" x14ac:dyDescent="0.25">
      <c r="A102" t="s">
        <v>855</v>
      </c>
      <c r="B102" t="s">
        <v>1169</v>
      </c>
      <c r="C102" t="str">
        <f t="shared" si="1"/>
        <v>G-101</v>
      </c>
      <c r="D102" t="s">
        <v>1203</v>
      </c>
      <c r="E102" s="81">
        <v>43031</v>
      </c>
      <c r="F102" s="86" t="s">
        <v>1313</v>
      </c>
      <c r="I102" s="44" t="s">
        <v>1053</v>
      </c>
      <c r="J102" s="43" t="s">
        <v>1203</v>
      </c>
    </row>
    <row r="103" spans="1:10" ht="15.75" x14ac:dyDescent="0.25">
      <c r="A103" t="s">
        <v>855</v>
      </c>
      <c r="B103" t="s">
        <v>1170</v>
      </c>
      <c r="C103" t="str">
        <f t="shared" si="1"/>
        <v>G-102</v>
      </c>
      <c r="D103" t="s">
        <v>1171</v>
      </c>
      <c r="E103" s="81"/>
      <c r="F103" s="86"/>
    </row>
    <row r="104" spans="1:10" ht="15.75" x14ac:dyDescent="0.25">
      <c r="A104" t="s">
        <v>855</v>
      </c>
      <c r="B104" t="s">
        <v>1239</v>
      </c>
      <c r="C104" t="str">
        <f t="shared" si="1"/>
        <v>G-103</v>
      </c>
      <c r="D104" t="s">
        <v>825</v>
      </c>
      <c r="E104" s="81"/>
      <c r="F104" s="86"/>
    </row>
    <row r="105" spans="1:10" ht="15.75" x14ac:dyDescent="0.25">
      <c r="A105" t="s">
        <v>855</v>
      </c>
      <c r="B105" t="s">
        <v>1240</v>
      </c>
      <c r="C105" t="str">
        <f t="shared" si="1"/>
        <v>G-104</v>
      </c>
      <c r="D105" t="s">
        <v>1204</v>
      </c>
      <c r="E105" s="81">
        <v>43021</v>
      </c>
      <c r="F105" s="86" t="s">
        <v>1313</v>
      </c>
      <c r="I105" s="44" t="s">
        <v>1056</v>
      </c>
      <c r="J105" s="43" t="s">
        <v>1204</v>
      </c>
    </row>
    <row r="106" spans="1:10" ht="15.75" x14ac:dyDescent="0.25">
      <c r="A106" t="s">
        <v>855</v>
      </c>
      <c r="B106" t="s">
        <v>1241</v>
      </c>
      <c r="C106" t="str">
        <f t="shared" si="1"/>
        <v>G-105</v>
      </c>
      <c r="D106" t="s">
        <v>1205</v>
      </c>
      <c r="E106" s="81">
        <v>43031</v>
      </c>
      <c r="F106" s="86" t="s">
        <v>1313</v>
      </c>
      <c r="I106" s="44" t="s">
        <v>1057</v>
      </c>
      <c r="J106" s="43" t="s">
        <v>1205</v>
      </c>
    </row>
    <row r="107" spans="1:10" ht="15.75" x14ac:dyDescent="0.25">
      <c r="A107" t="s">
        <v>855</v>
      </c>
      <c r="B107" t="s">
        <v>1242</v>
      </c>
      <c r="C107" t="str">
        <f t="shared" si="1"/>
        <v>G-106</v>
      </c>
      <c r="D107" t="s">
        <v>1206</v>
      </c>
      <c r="E107" s="81"/>
      <c r="F107" s="86"/>
    </row>
    <row r="108" spans="1:10" ht="15.75" x14ac:dyDescent="0.25">
      <c r="A108" t="s">
        <v>855</v>
      </c>
      <c r="B108" t="s">
        <v>1243</v>
      </c>
      <c r="C108" t="str">
        <f t="shared" si="1"/>
        <v>G-107</v>
      </c>
      <c r="D108" t="s">
        <v>1207</v>
      </c>
      <c r="E108" s="81"/>
      <c r="F108" s="86"/>
    </row>
    <row r="109" spans="1:10" ht="15.75" x14ac:dyDescent="0.25">
      <c r="A109" t="s">
        <v>855</v>
      </c>
      <c r="B109" t="s">
        <v>1244</v>
      </c>
      <c r="C109" t="str">
        <f t="shared" si="1"/>
        <v>G-108</v>
      </c>
      <c r="D109" t="s">
        <v>1208</v>
      </c>
      <c r="E109" s="81">
        <v>43028</v>
      </c>
      <c r="F109" s="86" t="s">
        <v>1313</v>
      </c>
      <c r="I109" s="44" t="s">
        <v>1060</v>
      </c>
      <c r="J109" s="43" t="s">
        <v>1208</v>
      </c>
    </row>
    <row r="110" spans="1:10" ht="15.75" x14ac:dyDescent="0.25">
      <c r="A110" t="s">
        <v>855</v>
      </c>
      <c r="B110" t="s">
        <v>1245</v>
      </c>
      <c r="C110" t="str">
        <f t="shared" si="1"/>
        <v>G-109</v>
      </c>
      <c r="D110" t="s">
        <v>1209</v>
      </c>
      <c r="E110" s="81">
        <v>43035</v>
      </c>
      <c r="F110" s="86" t="s">
        <v>1313</v>
      </c>
      <c r="I110" s="44" t="s">
        <v>1061</v>
      </c>
      <c r="J110" s="43" t="s">
        <v>1209</v>
      </c>
    </row>
    <row r="111" spans="1:10" ht="15.75" x14ac:dyDescent="0.25">
      <c r="A111" t="s">
        <v>855</v>
      </c>
      <c r="B111" t="s">
        <v>1246</v>
      </c>
      <c r="C111" t="str">
        <f t="shared" si="1"/>
        <v>G-110</v>
      </c>
      <c r="D111" t="s">
        <v>1210</v>
      </c>
      <c r="E111" s="81">
        <v>43047</v>
      </c>
      <c r="F111" s="86"/>
    </row>
    <row r="112" spans="1:10" ht="15.75" x14ac:dyDescent="0.25">
      <c r="A112" t="s">
        <v>855</v>
      </c>
      <c r="B112" t="s">
        <v>1247</v>
      </c>
      <c r="C112" t="str">
        <f t="shared" si="1"/>
        <v>G-111</v>
      </c>
      <c r="D112" t="s">
        <v>1211</v>
      </c>
      <c r="E112" s="81">
        <v>43035</v>
      </c>
      <c r="F112" s="86" t="s">
        <v>1313</v>
      </c>
      <c r="I112" s="44" t="s">
        <v>1063</v>
      </c>
      <c r="J112" s="43" t="s">
        <v>1211</v>
      </c>
    </row>
    <row r="113" spans="1:10" ht="15.75" x14ac:dyDescent="0.25">
      <c r="A113" t="s">
        <v>855</v>
      </c>
      <c r="B113" t="s">
        <v>1248</v>
      </c>
      <c r="C113" t="str">
        <f t="shared" si="1"/>
        <v>G-112</v>
      </c>
      <c r="D113" t="s">
        <v>1212</v>
      </c>
      <c r="E113" s="81">
        <v>43028</v>
      </c>
      <c r="F113" s="86" t="s">
        <v>1313</v>
      </c>
      <c r="I113" s="44" t="s">
        <v>1064</v>
      </c>
      <c r="J113" s="43" t="s">
        <v>1212</v>
      </c>
    </row>
    <row r="114" spans="1:10" ht="15.75" x14ac:dyDescent="0.25">
      <c r="A114" t="s">
        <v>855</v>
      </c>
      <c r="B114" t="s">
        <v>1249</v>
      </c>
      <c r="C114" t="str">
        <f t="shared" si="1"/>
        <v>G-113</v>
      </c>
      <c r="D114" t="s">
        <v>1213</v>
      </c>
      <c r="E114" s="81">
        <v>43024</v>
      </c>
      <c r="F114" s="86" t="s">
        <v>1313</v>
      </c>
      <c r="I114" s="44" t="s">
        <v>1065</v>
      </c>
      <c r="J114" s="43" t="s">
        <v>1213</v>
      </c>
    </row>
    <row r="115" spans="1:10" ht="15.75" x14ac:dyDescent="0.25">
      <c r="A115" t="s">
        <v>855</v>
      </c>
      <c r="B115" t="s">
        <v>1250</v>
      </c>
      <c r="C115" t="str">
        <f t="shared" si="1"/>
        <v>G-114</v>
      </c>
      <c r="D115" t="s">
        <v>1214</v>
      </c>
      <c r="E115" s="81">
        <v>43031</v>
      </c>
      <c r="F115" s="86" t="s">
        <v>1313</v>
      </c>
      <c r="I115" s="44" t="s">
        <v>1066</v>
      </c>
      <c r="J115" s="43" t="s">
        <v>1214</v>
      </c>
    </row>
    <row r="116" spans="1:10" ht="15.75" x14ac:dyDescent="0.25">
      <c r="A116" t="s">
        <v>855</v>
      </c>
      <c r="B116" t="s">
        <v>1251</v>
      </c>
      <c r="C116" t="str">
        <f t="shared" si="1"/>
        <v>G-115</v>
      </c>
      <c r="D116" t="s">
        <v>1215</v>
      </c>
      <c r="E116" s="81">
        <v>43035</v>
      </c>
      <c r="F116" s="86" t="s">
        <v>1313</v>
      </c>
      <c r="I116" s="44" t="s">
        <v>1067</v>
      </c>
      <c r="J116" s="43" t="s">
        <v>1215</v>
      </c>
    </row>
    <row r="117" spans="1:10" ht="15.75" x14ac:dyDescent="0.25">
      <c r="A117" t="s">
        <v>855</v>
      </c>
      <c r="B117" t="s">
        <v>1252</v>
      </c>
      <c r="C117" t="str">
        <f t="shared" si="1"/>
        <v>G-116</v>
      </c>
      <c r="D117" t="s">
        <v>1216</v>
      </c>
      <c r="E117" s="81">
        <v>43035</v>
      </c>
      <c r="F117" s="86" t="s">
        <v>1313</v>
      </c>
      <c r="I117" s="44" t="s">
        <v>1068</v>
      </c>
      <c r="J117" s="43" t="s">
        <v>1216</v>
      </c>
    </row>
    <row r="118" spans="1:10" ht="15.75" x14ac:dyDescent="0.25">
      <c r="A118" t="s">
        <v>855</v>
      </c>
      <c r="B118" t="s">
        <v>1253</v>
      </c>
      <c r="C118" t="str">
        <f t="shared" si="1"/>
        <v>G-117</v>
      </c>
      <c r="D118" t="s">
        <v>1217</v>
      </c>
      <c r="E118" s="81">
        <v>43047</v>
      </c>
      <c r="F118" s="86"/>
    </row>
    <row r="119" spans="1:10" ht="15.75" x14ac:dyDescent="0.25">
      <c r="A119" t="s">
        <v>855</v>
      </c>
      <c r="B119" t="s">
        <v>1254</v>
      </c>
      <c r="C119" t="str">
        <f t="shared" si="1"/>
        <v>G-118</v>
      </c>
      <c r="D119" t="s">
        <v>1218</v>
      </c>
      <c r="E119" s="81">
        <v>43047</v>
      </c>
      <c r="F119" s="86"/>
    </row>
    <row r="120" spans="1:10" ht="15.75" x14ac:dyDescent="0.25">
      <c r="A120" t="s">
        <v>855</v>
      </c>
      <c r="B120" t="s">
        <v>1255</v>
      </c>
      <c r="C120" t="str">
        <f t="shared" si="1"/>
        <v>G-119</v>
      </c>
      <c r="D120" t="s">
        <v>1219</v>
      </c>
      <c r="E120" s="81"/>
      <c r="F120" s="86"/>
    </row>
    <row r="121" spans="1:10" ht="15.75" x14ac:dyDescent="0.25">
      <c r="A121" t="s">
        <v>855</v>
      </c>
      <c r="B121" t="s">
        <v>1256</v>
      </c>
      <c r="C121" t="str">
        <f t="shared" si="1"/>
        <v>G-120</v>
      </c>
      <c r="D121" t="s">
        <v>1220</v>
      </c>
      <c r="E121" s="81"/>
      <c r="F121" s="86"/>
    </row>
    <row r="122" spans="1:10" ht="15.75" x14ac:dyDescent="0.25">
      <c r="A122" t="s">
        <v>855</v>
      </c>
      <c r="B122" t="s">
        <v>1257</v>
      </c>
      <c r="C122" t="str">
        <f t="shared" si="1"/>
        <v>G-121</v>
      </c>
      <c r="D122" t="s">
        <v>1221</v>
      </c>
      <c r="E122" s="81"/>
      <c r="F122" s="86"/>
    </row>
    <row r="123" spans="1:10" ht="15.75" x14ac:dyDescent="0.25">
      <c r="A123" t="s">
        <v>855</v>
      </c>
      <c r="B123" t="s">
        <v>1258</v>
      </c>
      <c r="C123" t="str">
        <f t="shared" si="1"/>
        <v>G-122</v>
      </c>
      <c r="D123" t="s">
        <v>1222</v>
      </c>
      <c r="E123" s="81">
        <v>43035</v>
      </c>
      <c r="F123" s="86" t="s">
        <v>1313</v>
      </c>
      <c r="I123" s="44" t="s">
        <v>1074</v>
      </c>
      <c r="J123" s="43" t="s">
        <v>1222</v>
      </c>
    </row>
    <row r="124" spans="1:10" ht="15.75" x14ac:dyDescent="0.25">
      <c r="A124" t="s">
        <v>855</v>
      </c>
      <c r="B124" t="s">
        <v>1259</v>
      </c>
      <c r="C124" t="str">
        <f t="shared" si="1"/>
        <v>G-123</v>
      </c>
      <c r="D124" t="s">
        <v>1223</v>
      </c>
      <c r="E124" s="81"/>
      <c r="F124" s="86"/>
    </row>
    <row r="125" spans="1:10" ht="15.75" x14ac:dyDescent="0.25">
      <c r="A125" t="s">
        <v>855</v>
      </c>
      <c r="B125" t="s">
        <v>1260</v>
      </c>
      <c r="C125" t="str">
        <f t="shared" si="1"/>
        <v>G-124</v>
      </c>
      <c r="D125" t="s">
        <v>1224</v>
      </c>
      <c r="E125" s="81">
        <v>43047</v>
      </c>
      <c r="F125" s="86"/>
    </row>
    <row r="126" spans="1:10" ht="15.75" x14ac:dyDescent="0.25">
      <c r="A126" t="s">
        <v>855</v>
      </c>
      <c r="B126" t="s">
        <v>1261</v>
      </c>
      <c r="C126" t="str">
        <f t="shared" si="1"/>
        <v>G-125</v>
      </c>
      <c r="D126" t="s">
        <v>1225</v>
      </c>
      <c r="E126" s="81"/>
      <c r="F126" s="86"/>
    </row>
    <row r="127" spans="1:10" ht="15.75" x14ac:dyDescent="0.25">
      <c r="A127" t="s">
        <v>855</v>
      </c>
      <c r="B127" t="s">
        <v>1262</v>
      </c>
      <c r="C127" t="str">
        <f t="shared" si="1"/>
        <v>G-126</v>
      </c>
      <c r="D127" t="s">
        <v>1226</v>
      </c>
      <c r="E127" s="81"/>
      <c r="F127" s="86"/>
    </row>
    <row r="128" spans="1:10" ht="15.75" x14ac:dyDescent="0.25">
      <c r="A128" t="s">
        <v>855</v>
      </c>
      <c r="B128" t="s">
        <v>1263</v>
      </c>
      <c r="C128" t="str">
        <f t="shared" si="1"/>
        <v>G-127</v>
      </c>
      <c r="D128" t="s">
        <v>1227</v>
      </c>
      <c r="E128" s="81"/>
      <c r="F128" s="86"/>
    </row>
    <row r="129" spans="1:6" ht="15.75" x14ac:dyDescent="0.25">
      <c r="A129" t="s">
        <v>855</v>
      </c>
      <c r="B129" t="s">
        <v>1264</v>
      </c>
      <c r="C129" t="str">
        <f t="shared" si="1"/>
        <v>G-128</v>
      </c>
      <c r="D129" t="s">
        <v>1228</v>
      </c>
      <c r="E129" s="81"/>
      <c r="F129" s="86"/>
    </row>
    <row r="130" spans="1:6" ht="15.75" x14ac:dyDescent="0.25">
      <c r="A130" t="s">
        <v>855</v>
      </c>
      <c r="B130" t="s">
        <v>1265</v>
      </c>
      <c r="C130" t="str">
        <f t="shared" si="1"/>
        <v>G-129</v>
      </c>
      <c r="D130" t="s">
        <v>1229</v>
      </c>
      <c r="E130" s="81"/>
      <c r="F130" s="86"/>
    </row>
    <row r="131" spans="1:6" ht="15.75" x14ac:dyDescent="0.25">
      <c r="A131" t="s">
        <v>855</v>
      </c>
      <c r="B131" t="s">
        <v>1266</v>
      </c>
      <c r="C131" t="str">
        <f t="shared" ref="C131:C152" si="2">CONCATENATE(A131,"-",B131)</f>
        <v>G-130</v>
      </c>
      <c r="D131" t="s">
        <v>1230</v>
      </c>
      <c r="E131" s="81"/>
      <c r="F131" s="86"/>
    </row>
    <row r="132" spans="1:6" ht="15.75" x14ac:dyDescent="0.25">
      <c r="A132" t="s">
        <v>855</v>
      </c>
      <c r="B132" t="s">
        <v>1267</v>
      </c>
      <c r="C132" t="str">
        <f t="shared" si="2"/>
        <v>G-131</v>
      </c>
      <c r="D132" t="s">
        <v>1231</v>
      </c>
      <c r="E132" s="81"/>
      <c r="F132" s="86"/>
    </row>
    <row r="133" spans="1:6" ht="15.75" x14ac:dyDescent="0.25">
      <c r="A133" t="s">
        <v>855</v>
      </c>
      <c r="B133" t="s">
        <v>1268</v>
      </c>
      <c r="C133" t="str">
        <f t="shared" si="2"/>
        <v>G-132</v>
      </c>
      <c r="D133" t="s">
        <v>1232</v>
      </c>
      <c r="E133" s="81"/>
      <c r="F133" s="86"/>
    </row>
    <row r="134" spans="1:6" ht="15.75" x14ac:dyDescent="0.25">
      <c r="A134" t="s">
        <v>855</v>
      </c>
      <c r="B134" t="s">
        <v>1269</v>
      </c>
      <c r="C134" t="str">
        <f t="shared" si="2"/>
        <v>G-133</v>
      </c>
      <c r="D134" t="s">
        <v>1232</v>
      </c>
      <c r="E134" s="81"/>
      <c r="F134" s="86"/>
    </row>
    <row r="135" spans="1:6" ht="15.75" x14ac:dyDescent="0.25">
      <c r="A135" t="s">
        <v>855</v>
      </c>
      <c r="B135" t="s">
        <v>1270</v>
      </c>
      <c r="C135" t="str">
        <f t="shared" si="2"/>
        <v>G-134</v>
      </c>
      <c r="D135" t="s">
        <v>1233</v>
      </c>
      <c r="E135" s="81"/>
      <c r="F135" s="86"/>
    </row>
    <row r="136" spans="1:6" ht="15.75" x14ac:dyDescent="0.25">
      <c r="A136" t="s">
        <v>855</v>
      </c>
      <c r="B136" t="s">
        <v>1271</v>
      </c>
      <c r="C136" t="str">
        <f t="shared" si="2"/>
        <v>G-135</v>
      </c>
      <c r="D136" t="s">
        <v>1234</v>
      </c>
      <c r="E136" s="81">
        <v>43047</v>
      </c>
      <c r="F136" s="86"/>
    </row>
    <row r="137" spans="1:6" ht="15.75" x14ac:dyDescent="0.25">
      <c r="A137" t="s">
        <v>855</v>
      </c>
      <c r="B137" t="s">
        <v>1272</v>
      </c>
      <c r="C137" t="str">
        <f t="shared" si="2"/>
        <v>G-136</v>
      </c>
      <c r="D137" t="s">
        <v>1235</v>
      </c>
      <c r="E137" s="81"/>
      <c r="F137" s="86"/>
    </row>
    <row r="138" spans="1:6" ht="15.75" x14ac:dyDescent="0.25">
      <c r="A138" t="s">
        <v>855</v>
      </c>
      <c r="B138" t="s">
        <v>1273</v>
      </c>
      <c r="C138" t="str">
        <f t="shared" si="2"/>
        <v>G-137</v>
      </c>
      <c r="D138" t="s">
        <v>1236</v>
      </c>
      <c r="E138" s="81"/>
      <c r="F138" s="86"/>
    </row>
    <row r="139" spans="1:6" ht="15.75" x14ac:dyDescent="0.25">
      <c r="A139" t="s">
        <v>855</v>
      </c>
      <c r="B139" t="s">
        <v>1274</v>
      </c>
      <c r="C139" t="str">
        <f t="shared" si="2"/>
        <v>G-138</v>
      </c>
      <c r="D139" t="s">
        <v>1237</v>
      </c>
      <c r="E139" s="81"/>
      <c r="F139" s="86"/>
    </row>
    <row r="140" spans="1:6" ht="15.75" x14ac:dyDescent="0.25">
      <c r="A140" t="s">
        <v>855</v>
      </c>
      <c r="B140" t="s">
        <v>1275</v>
      </c>
      <c r="C140" t="str">
        <f t="shared" si="2"/>
        <v>G-139</v>
      </c>
      <c r="D140" t="s">
        <v>1238</v>
      </c>
      <c r="E140" s="81"/>
      <c r="F140" s="86"/>
    </row>
    <row r="141" spans="1:6" ht="15.75" x14ac:dyDescent="0.25">
      <c r="A141" t="s">
        <v>855</v>
      </c>
      <c r="B141" t="s">
        <v>1276</v>
      </c>
      <c r="C141" t="str">
        <f t="shared" si="2"/>
        <v>G-140</v>
      </c>
      <c r="D141" t="s">
        <v>1238</v>
      </c>
      <c r="E141" s="81"/>
      <c r="F141" s="86"/>
    </row>
    <row r="142" spans="1:6" ht="15.75" x14ac:dyDescent="0.25">
      <c r="A142" t="s">
        <v>855</v>
      </c>
      <c r="B142" t="s">
        <v>1277</v>
      </c>
      <c r="C142" t="str">
        <f t="shared" si="2"/>
        <v>G-141</v>
      </c>
      <c r="D142" t="s">
        <v>1238</v>
      </c>
      <c r="E142" s="81"/>
      <c r="F142" s="86"/>
    </row>
    <row r="143" spans="1:6" ht="15.75" x14ac:dyDescent="0.25">
      <c r="A143" t="s">
        <v>855</v>
      </c>
      <c r="B143" t="s">
        <v>1291</v>
      </c>
      <c r="C143" t="str">
        <f t="shared" si="2"/>
        <v>G-142</v>
      </c>
      <c r="D143" t="s">
        <v>1301</v>
      </c>
      <c r="E143" s="81"/>
      <c r="F143" s="86"/>
    </row>
    <row r="144" spans="1:6" ht="15.75" x14ac:dyDescent="0.25">
      <c r="A144" t="s">
        <v>855</v>
      </c>
      <c r="B144" t="s">
        <v>1292</v>
      </c>
      <c r="C144" t="str">
        <f t="shared" si="2"/>
        <v>G-143</v>
      </c>
      <c r="D144" t="s">
        <v>1302</v>
      </c>
      <c r="E144" s="81"/>
      <c r="F144" s="86"/>
    </row>
    <row r="145" spans="1:6" ht="15.75" x14ac:dyDescent="0.25">
      <c r="A145" t="s">
        <v>855</v>
      </c>
      <c r="B145" t="s">
        <v>1293</v>
      </c>
      <c r="C145" t="str">
        <f t="shared" si="2"/>
        <v>G-144</v>
      </c>
      <c r="D145" t="s">
        <v>1303</v>
      </c>
      <c r="E145" s="81"/>
      <c r="F145" s="86"/>
    </row>
    <row r="146" spans="1:6" ht="15.75" x14ac:dyDescent="0.25">
      <c r="A146" t="s">
        <v>855</v>
      </c>
      <c r="B146" t="s">
        <v>1294</v>
      </c>
      <c r="C146" t="str">
        <f t="shared" si="2"/>
        <v>G-145</v>
      </c>
      <c r="D146" t="s">
        <v>1304</v>
      </c>
      <c r="E146" s="81"/>
      <c r="F146" s="86"/>
    </row>
    <row r="147" spans="1:6" ht="15.75" x14ac:dyDescent="0.25">
      <c r="A147" t="s">
        <v>855</v>
      </c>
      <c r="B147" t="s">
        <v>1295</v>
      </c>
      <c r="C147" t="str">
        <f t="shared" si="2"/>
        <v>G-146</v>
      </c>
      <c r="D147" t="s">
        <v>1305</v>
      </c>
      <c r="E147" s="81"/>
      <c r="F147" s="86"/>
    </row>
    <row r="148" spans="1:6" ht="15.75" x14ac:dyDescent="0.25">
      <c r="A148" t="s">
        <v>855</v>
      </c>
      <c r="B148" t="s">
        <v>1296</v>
      </c>
      <c r="C148" t="str">
        <f t="shared" si="2"/>
        <v>G-147</v>
      </c>
      <c r="D148" t="s">
        <v>1306</v>
      </c>
      <c r="E148" s="81"/>
      <c r="F148" s="86"/>
    </row>
    <row r="149" spans="1:6" ht="15.75" x14ac:dyDescent="0.25">
      <c r="A149" t="s">
        <v>855</v>
      </c>
      <c r="B149" t="s">
        <v>1297</v>
      </c>
      <c r="C149" t="str">
        <f t="shared" si="2"/>
        <v>G-148</v>
      </c>
      <c r="D149" t="s">
        <v>1307</v>
      </c>
      <c r="E149" s="81"/>
      <c r="F149" s="86"/>
    </row>
    <row r="150" spans="1:6" ht="15.75" x14ac:dyDescent="0.25">
      <c r="A150" t="s">
        <v>855</v>
      </c>
      <c r="B150" t="s">
        <v>1298</v>
      </c>
      <c r="C150" t="str">
        <f t="shared" si="2"/>
        <v>G-149</v>
      </c>
      <c r="D150" t="s">
        <v>1308</v>
      </c>
      <c r="E150" s="81"/>
      <c r="F150" s="86"/>
    </row>
    <row r="151" spans="1:6" ht="15.75" x14ac:dyDescent="0.25">
      <c r="A151" t="s">
        <v>855</v>
      </c>
      <c r="B151" t="s">
        <v>1299</v>
      </c>
      <c r="C151" t="str">
        <f t="shared" si="2"/>
        <v>G-150</v>
      </c>
      <c r="D151" t="s">
        <v>1309</v>
      </c>
      <c r="E151" s="81"/>
      <c r="F151" s="86"/>
    </row>
    <row r="152" spans="1:6" ht="15.75" x14ac:dyDescent="0.25">
      <c r="A152" t="s">
        <v>855</v>
      </c>
      <c r="B152" t="s">
        <v>1300</v>
      </c>
      <c r="C152" t="str">
        <f t="shared" si="2"/>
        <v>G-151</v>
      </c>
      <c r="D152" t="s">
        <v>1310</v>
      </c>
      <c r="E152" s="81"/>
      <c r="F152" s="86"/>
    </row>
    <row r="153" spans="1:6" x14ac:dyDescent="0.25">
      <c r="B153" s="87"/>
    </row>
    <row r="154" spans="1:6" x14ac:dyDescent="0.25">
      <c r="B154" s="87"/>
    </row>
    <row r="155" spans="1:6" x14ac:dyDescent="0.25">
      <c r="B155" s="87"/>
    </row>
  </sheetData>
  <autoFilter ref="A1:Q152"/>
  <sortState ref="I32:J87">
    <sortCondition ref="I32"/>
  </sortState>
  <conditionalFormatting sqref="F2:F152">
    <cfRule type="containsText" dxfId="102" priority="1" operator="containsText" text="Error">
      <formula>NOT(ISERROR(SEARCH("Error",F2)))</formula>
    </cfRule>
  </conditionalFormatting>
  <dataValidations count="2">
    <dataValidation type="list" allowBlank="1" showInputMessage="1" showErrorMessage="1" sqref="I40 I58 I2 I10 I22 I25 I4:I8 I12:I17 I28:I32 I35:I36 I67 I65 I71 I73:I74 I76:I79 I81 I84:I88 I90 I95 I92">
      <formula1>CLIENTES</formula1>
    </dataValidation>
    <dataValidation type="list" allowBlank="1" showInputMessage="1" showErrorMessage="1" sqref="I37:I39 I70 I110 I41 I46 I49:I55 I63 I60">
      <formula1>GASECO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E11" sqref="E11"/>
    </sheetView>
  </sheetViews>
  <sheetFormatPr baseColWidth="10" defaultRowHeight="15" x14ac:dyDescent="0.25"/>
  <cols>
    <col min="4" max="4" width="37.42578125" bestFit="1" customWidth="1"/>
    <col min="5" max="5" width="37.42578125" customWidth="1"/>
  </cols>
  <sheetData>
    <row r="1" spans="1:18" ht="63.75" thickBot="1" x14ac:dyDescent="0.3">
      <c r="A1" s="34" t="s">
        <v>30</v>
      </c>
      <c r="B1" s="35" t="s">
        <v>31</v>
      </c>
      <c r="C1" s="34" t="s">
        <v>34</v>
      </c>
      <c r="D1" s="34" t="s">
        <v>35</v>
      </c>
      <c r="E1" s="5" t="s">
        <v>1557</v>
      </c>
      <c r="F1" s="83" t="s">
        <v>1311</v>
      </c>
      <c r="G1" s="84" t="s">
        <v>1312</v>
      </c>
      <c r="H1" s="34" t="s">
        <v>521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455</v>
      </c>
      <c r="R1" s="34" t="s">
        <v>213</v>
      </c>
    </row>
    <row r="2" spans="1:18" x14ac:dyDescent="0.25">
      <c r="A2" t="s">
        <v>1317</v>
      </c>
      <c r="B2" s="87" t="s">
        <v>856</v>
      </c>
      <c r="C2" t="str">
        <f t="shared" ref="C2:C4" si="0">CONCATENATE(A2,"-",B2)</f>
        <v>ARRG-001</v>
      </c>
      <c r="D2" t="s">
        <v>627</v>
      </c>
      <c r="E2" s="23">
        <v>0</v>
      </c>
    </row>
    <row r="3" spans="1:18" x14ac:dyDescent="0.25">
      <c r="A3" t="s">
        <v>1317</v>
      </c>
      <c r="B3" s="87" t="s">
        <v>857</v>
      </c>
      <c r="C3" t="str">
        <f t="shared" si="0"/>
        <v>ARRG-002</v>
      </c>
      <c r="D3" t="s">
        <v>1322</v>
      </c>
      <c r="E3" s="23">
        <v>110000</v>
      </c>
    </row>
    <row r="4" spans="1:18" x14ac:dyDescent="0.25">
      <c r="A4" t="s">
        <v>1317</v>
      </c>
      <c r="B4" s="87" t="s">
        <v>858</v>
      </c>
      <c r="C4" t="str">
        <f t="shared" si="0"/>
        <v>ARRG-003</v>
      </c>
      <c r="D4" t="s">
        <v>1286</v>
      </c>
      <c r="E4" s="23">
        <v>110000</v>
      </c>
    </row>
    <row r="5" spans="1:18" x14ac:dyDescent="0.25">
      <c r="A5" t="s">
        <v>1317</v>
      </c>
      <c r="B5" s="87" t="s">
        <v>859</v>
      </c>
      <c r="C5" t="str">
        <f t="shared" ref="C5:C6" si="1">CONCATENATE(A5,"-",B5)</f>
        <v>ARRG-004</v>
      </c>
      <c r="D5" t="s">
        <v>1323</v>
      </c>
      <c r="E5" s="23">
        <v>75000</v>
      </c>
    </row>
    <row r="6" spans="1:18" x14ac:dyDescent="0.25">
      <c r="A6" t="s">
        <v>1317</v>
      </c>
      <c r="B6" s="87" t="s">
        <v>1318</v>
      </c>
      <c r="C6" t="str">
        <f t="shared" si="1"/>
        <v>ARRG-005</v>
      </c>
      <c r="D6" t="s">
        <v>1320</v>
      </c>
      <c r="E6" s="23">
        <v>110000</v>
      </c>
    </row>
    <row r="7" spans="1:18" x14ac:dyDescent="0.25">
      <c r="A7" t="s">
        <v>1317</v>
      </c>
      <c r="B7" s="87" t="s">
        <v>860</v>
      </c>
      <c r="C7" t="str">
        <f>CONCATENATE(A7,"-",B7)</f>
        <v>ARRG-006</v>
      </c>
      <c r="D7" t="s">
        <v>1319</v>
      </c>
      <c r="E7" s="23">
        <v>110000</v>
      </c>
    </row>
    <row r="8" spans="1:18" x14ac:dyDescent="0.25">
      <c r="A8" t="s">
        <v>1317</v>
      </c>
      <c r="B8" s="87" t="s">
        <v>861</v>
      </c>
      <c r="C8" t="str">
        <f t="shared" ref="C8:C31" si="2">CONCATENATE(A8,"-",B8)</f>
        <v>ARRG-007</v>
      </c>
      <c r="D8" t="s">
        <v>1550</v>
      </c>
      <c r="E8" s="23">
        <v>110000</v>
      </c>
    </row>
    <row r="9" spans="1:18" x14ac:dyDescent="0.25">
      <c r="A9" t="s">
        <v>1317</v>
      </c>
      <c r="B9" s="87" t="s">
        <v>862</v>
      </c>
      <c r="C9" t="str">
        <f t="shared" si="2"/>
        <v>ARRG-008</v>
      </c>
      <c r="D9" t="s">
        <v>1551</v>
      </c>
      <c r="E9" s="23">
        <v>110000</v>
      </c>
    </row>
    <row r="10" spans="1:18" x14ac:dyDescent="0.25">
      <c r="A10" t="s">
        <v>1317</v>
      </c>
      <c r="B10" s="87" t="s">
        <v>863</v>
      </c>
      <c r="C10" t="str">
        <f t="shared" si="2"/>
        <v>ARRG-009</v>
      </c>
      <c r="D10" t="s">
        <v>1552</v>
      </c>
      <c r="E10" s="23">
        <v>98000</v>
      </c>
    </row>
    <row r="11" spans="1:18" x14ac:dyDescent="0.25">
      <c r="A11" t="s">
        <v>1317</v>
      </c>
      <c r="B11" s="87" t="s">
        <v>864</v>
      </c>
      <c r="C11" t="str">
        <f t="shared" si="2"/>
        <v>ARRG-010</v>
      </c>
      <c r="D11" t="s">
        <v>1553</v>
      </c>
      <c r="E11" s="23">
        <v>0</v>
      </c>
    </row>
    <row r="12" spans="1:18" x14ac:dyDescent="0.25">
      <c r="A12" t="s">
        <v>1317</v>
      </c>
      <c r="B12" s="87" t="s">
        <v>865</v>
      </c>
      <c r="C12" t="str">
        <f t="shared" si="2"/>
        <v>ARRG-011</v>
      </c>
      <c r="D12" t="s">
        <v>1554</v>
      </c>
      <c r="E12" s="23">
        <v>0</v>
      </c>
    </row>
    <row r="13" spans="1:18" x14ac:dyDescent="0.25">
      <c r="A13" t="s">
        <v>1317</v>
      </c>
      <c r="B13" s="87" t="s">
        <v>866</v>
      </c>
      <c r="C13" t="str">
        <f t="shared" si="2"/>
        <v>ARRG-012</v>
      </c>
      <c r="D13" t="s">
        <v>1555</v>
      </c>
      <c r="E13" s="23">
        <v>110000</v>
      </c>
    </row>
    <row r="14" spans="1:18" x14ac:dyDescent="0.25">
      <c r="A14" t="s">
        <v>1317</v>
      </c>
      <c r="B14" s="87" t="s">
        <v>867</v>
      </c>
      <c r="C14" t="str">
        <f t="shared" si="2"/>
        <v>ARRG-013</v>
      </c>
      <c r="D14" t="s">
        <v>1556</v>
      </c>
      <c r="E14" s="23">
        <v>0</v>
      </c>
    </row>
    <row r="15" spans="1:18" x14ac:dyDescent="0.25">
      <c r="A15" t="s">
        <v>1317</v>
      </c>
      <c r="B15" s="87" t="s">
        <v>868</v>
      </c>
      <c r="C15" t="str">
        <f t="shared" si="2"/>
        <v>ARRG-014</v>
      </c>
    </row>
    <row r="16" spans="1:18" x14ac:dyDescent="0.25">
      <c r="A16" t="s">
        <v>1317</v>
      </c>
      <c r="B16" s="87" t="s">
        <v>869</v>
      </c>
      <c r="C16" t="str">
        <f t="shared" si="2"/>
        <v>ARRG-015</v>
      </c>
    </row>
    <row r="17" spans="1:3" x14ac:dyDescent="0.25">
      <c r="A17" t="s">
        <v>1317</v>
      </c>
      <c r="B17" s="87" t="s">
        <v>870</v>
      </c>
      <c r="C17" t="str">
        <f t="shared" si="2"/>
        <v>ARRG-016</v>
      </c>
    </row>
    <row r="18" spans="1:3" x14ac:dyDescent="0.25">
      <c r="A18" t="s">
        <v>1317</v>
      </c>
      <c r="B18" s="87" t="s">
        <v>871</v>
      </c>
      <c r="C18" t="str">
        <f t="shared" si="2"/>
        <v>ARRG-017</v>
      </c>
    </row>
    <row r="19" spans="1:3" x14ac:dyDescent="0.25">
      <c r="A19" t="s">
        <v>1317</v>
      </c>
      <c r="B19" s="87" t="s">
        <v>872</v>
      </c>
      <c r="C19" t="str">
        <f t="shared" si="2"/>
        <v>ARRG-018</v>
      </c>
    </row>
    <row r="20" spans="1:3" x14ac:dyDescent="0.25">
      <c r="A20" t="s">
        <v>1317</v>
      </c>
      <c r="B20" s="87" t="s">
        <v>873</v>
      </c>
      <c r="C20" t="str">
        <f t="shared" si="2"/>
        <v>ARRG-019</v>
      </c>
    </row>
    <row r="21" spans="1:3" x14ac:dyDescent="0.25">
      <c r="A21" t="s">
        <v>1317</v>
      </c>
      <c r="B21" s="87" t="s">
        <v>874</v>
      </c>
      <c r="C21" t="str">
        <f t="shared" si="2"/>
        <v>ARRG-020</v>
      </c>
    </row>
    <row r="22" spans="1:3" x14ac:dyDescent="0.25">
      <c r="A22" t="s">
        <v>1317</v>
      </c>
      <c r="B22" s="87" t="s">
        <v>875</v>
      </c>
      <c r="C22" t="str">
        <f t="shared" si="2"/>
        <v>ARRG-021</v>
      </c>
    </row>
    <row r="23" spans="1:3" x14ac:dyDescent="0.25">
      <c r="A23" t="s">
        <v>1317</v>
      </c>
      <c r="B23" s="87" t="s">
        <v>876</v>
      </c>
      <c r="C23" t="str">
        <f t="shared" si="2"/>
        <v>ARRG-022</v>
      </c>
    </row>
    <row r="24" spans="1:3" x14ac:dyDescent="0.25">
      <c r="A24" t="s">
        <v>1317</v>
      </c>
      <c r="B24" s="87" t="s">
        <v>877</v>
      </c>
      <c r="C24" t="str">
        <f t="shared" si="2"/>
        <v>ARRG-023</v>
      </c>
    </row>
    <row r="25" spans="1:3" x14ac:dyDescent="0.25">
      <c r="A25" t="s">
        <v>1317</v>
      </c>
      <c r="B25" s="87" t="s">
        <v>878</v>
      </c>
      <c r="C25" t="str">
        <f t="shared" si="2"/>
        <v>ARRG-024</v>
      </c>
    </row>
    <row r="26" spans="1:3" x14ac:dyDescent="0.25">
      <c r="A26" t="s">
        <v>1317</v>
      </c>
      <c r="B26" s="87" t="s">
        <v>879</v>
      </c>
      <c r="C26" t="str">
        <f t="shared" si="2"/>
        <v>ARRG-025</v>
      </c>
    </row>
    <row r="27" spans="1:3" x14ac:dyDescent="0.25">
      <c r="A27" t="s">
        <v>1317</v>
      </c>
      <c r="B27" s="87" t="s">
        <v>880</v>
      </c>
      <c r="C27" t="str">
        <f t="shared" si="2"/>
        <v>ARRG-026</v>
      </c>
    </row>
    <row r="28" spans="1:3" x14ac:dyDescent="0.25">
      <c r="A28" t="s">
        <v>1317</v>
      </c>
      <c r="B28" s="87" t="s">
        <v>881</v>
      </c>
      <c r="C28" t="str">
        <f t="shared" si="2"/>
        <v>ARRG-027</v>
      </c>
    </row>
    <row r="29" spans="1:3" x14ac:dyDescent="0.25">
      <c r="A29" t="s">
        <v>1317</v>
      </c>
      <c r="B29" s="87" t="s">
        <v>882</v>
      </c>
      <c r="C29" t="str">
        <f t="shared" si="2"/>
        <v>ARRG-028</v>
      </c>
    </row>
    <row r="30" spans="1:3" x14ac:dyDescent="0.25">
      <c r="A30" t="s">
        <v>1317</v>
      </c>
      <c r="B30" s="87" t="s">
        <v>883</v>
      </c>
      <c r="C30" t="str">
        <f t="shared" si="2"/>
        <v>ARRG-029</v>
      </c>
    </row>
    <row r="31" spans="1:3" x14ac:dyDescent="0.25">
      <c r="A31" t="s">
        <v>1317</v>
      </c>
      <c r="B31" s="87" t="s">
        <v>884</v>
      </c>
      <c r="C31" t="str">
        <f t="shared" si="2"/>
        <v>ARRG-030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G10" sqref="G10"/>
    </sheetView>
  </sheetViews>
  <sheetFormatPr baseColWidth="10" defaultRowHeight="15" x14ac:dyDescent="0.25"/>
  <sheetData>
    <row r="1" spans="1:18" ht="45" x14ac:dyDescent="0.25">
      <c r="A1" s="34" t="s">
        <v>30</v>
      </c>
      <c r="B1" s="35" t="s">
        <v>31</v>
      </c>
      <c r="C1" s="34" t="s">
        <v>34</v>
      </c>
      <c r="D1" s="34" t="s">
        <v>539</v>
      </c>
      <c r="E1" s="34" t="s">
        <v>35</v>
      </c>
      <c r="F1" s="34" t="s">
        <v>19</v>
      </c>
      <c r="G1" s="34" t="s">
        <v>20</v>
      </c>
      <c r="H1" s="34" t="s">
        <v>521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455</v>
      </c>
      <c r="R1" s="34" t="s">
        <v>213</v>
      </c>
    </row>
    <row r="2" spans="1:18" x14ac:dyDescent="0.25">
      <c r="A2" t="s">
        <v>1188</v>
      </c>
    </row>
  </sheetData>
  <conditionalFormatting sqref="D1">
    <cfRule type="containsText" dxfId="101" priority="1" operator="containsText" text="NO">
      <formula>NOT(ISERROR(SEARCH("NO",D1)))</formula>
    </cfRule>
    <cfRule type="containsText" dxfId="100" priority="2" operator="containsText" text="SI">
      <formula>NOT(ISERROR(SEARCH("SI",D1)))</formula>
    </cfRule>
  </conditionalFormatting>
  <dataValidations count="1">
    <dataValidation type="list" allowBlank="1" showInputMessage="1" showErrorMessage="1" sqref="D1">
      <formula1>CAPITAL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B2" sqref="B2"/>
    </sheetView>
  </sheetViews>
  <sheetFormatPr baseColWidth="10" defaultRowHeight="15" x14ac:dyDescent="0.25"/>
  <sheetData>
    <row r="1" spans="1:18" ht="45" x14ac:dyDescent="0.25">
      <c r="A1" s="34" t="s">
        <v>30</v>
      </c>
      <c r="B1" s="35" t="s">
        <v>31</v>
      </c>
      <c r="C1" s="34" t="s">
        <v>34</v>
      </c>
      <c r="D1" s="34" t="s">
        <v>539</v>
      </c>
      <c r="E1" s="34" t="s">
        <v>35</v>
      </c>
      <c r="F1" s="34" t="s">
        <v>19</v>
      </c>
      <c r="G1" s="34" t="s">
        <v>20</v>
      </c>
      <c r="H1" s="34" t="s">
        <v>521</v>
      </c>
      <c r="I1" s="34" t="s">
        <v>21</v>
      </c>
      <c r="J1" s="34" t="s">
        <v>22</v>
      </c>
      <c r="K1" s="35" t="s">
        <v>28</v>
      </c>
      <c r="L1" s="35" t="s">
        <v>23</v>
      </c>
      <c r="M1" s="34" t="s">
        <v>24</v>
      </c>
      <c r="N1" s="34" t="s">
        <v>25</v>
      </c>
      <c r="O1" s="35" t="s">
        <v>26</v>
      </c>
      <c r="P1" s="34" t="s">
        <v>27</v>
      </c>
      <c r="Q1" s="34" t="s">
        <v>455</v>
      </c>
      <c r="R1" s="34" t="s">
        <v>213</v>
      </c>
    </row>
    <row r="2" spans="1:18" x14ac:dyDescent="0.25">
      <c r="A2" t="s">
        <v>1187</v>
      </c>
    </row>
  </sheetData>
  <conditionalFormatting sqref="D1">
    <cfRule type="containsText" dxfId="99" priority="1" operator="containsText" text="NO">
      <formula>NOT(ISERROR(SEARCH("NO",D1)))</formula>
    </cfRule>
    <cfRule type="containsText" dxfId="98" priority="2" operator="containsText" text="SI">
      <formula>NOT(ISERROR(SEARCH("SI",D1)))</formula>
    </cfRule>
  </conditionalFormatting>
  <dataValidations count="1">
    <dataValidation type="list" allowBlank="1" showInputMessage="1" showErrorMessage="1" sqref="D1">
      <formula1>CAPITAL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D40"/>
  <sheetViews>
    <sheetView topLeftCell="H7" workbookViewId="0">
      <selection activeCell="S35" sqref="S35"/>
    </sheetView>
  </sheetViews>
  <sheetFormatPr baseColWidth="10" defaultRowHeight="15" x14ac:dyDescent="0.25"/>
  <cols>
    <col min="1" max="1" width="32.42578125" customWidth="1"/>
    <col min="2" max="2" width="15.140625" bestFit="1" customWidth="1"/>
    <col min="3" max="3" width="13" bestFit="1" customWidth="1"/>
    <col min="5" max="5" width="14" bestFit="1" customWidth="1"/>
    <col min="6" max="6" width="32.42578125" customWidth="1"/>
    <col min="7" max="7" width="12.42578125" bestFit="1" customWidth="1"/>
    <col min="8" max="9" width="11.42578125" bestFit="1" customWidth="1"/>
    <col min="10" max="10" width="12.85546875" customWidth="1"/>
    <col min="11" max="11" width="15.28515625" customWidth="1"/>
    <col min="12" max="13" width="12.42578125" bestFit="1" customWidth="1"/>
    <col min="14" max="19" width="14.42578125" bestFit="1" customWidth="1"/>
    <col min="20" max="20" width="14.140625" bestFit="1" customWidth="1"/>
    <col min="21" max="30" width="15.140625" bestFit="1" customWidth="1"/>
  </cols>
  <sheetData>
    <row r="1" spans="1:30" x14ac:dyDescent="0.25">
      <c r="A1" s="5" t="s">
        <v>227</v>
      </c>
      <c r="F1" s="5" t="s">
        <v>244</v>
      </c>
      <c r="G1" s="59">
        <v>1</v>
      </c>
      <c r="H1" s="59">
        <v>2</v>
      </c>
      <c r="I1" s="59">
        <v>3</v>
      </c>
      <c r="J1" s="59">
        <v>4</v>
      </c>
      <c r="K1" s="59">
        <v>5</v>
      </c>
      <c r="L1" s="59">
        <v>6</v>
      </c>
      <c r="M1" s="59">
        <v>7</v>
      </c>
      <c r="N1" s="59">
        <v>8</v>
      </c>
      <c r="O1" s="59">
        <v>9</v>
      </c>
      <c r="P1" s="59">
        <v>10</v>
      </c>
      <c r="Q1" s="59">
        <v>11</v>
      </c>
      <c r="R1" s="59">
        <v>12</v>
      </c>
      <c r="S1" s="59">
        <v>1</v>
      </c>
      <c r="T1" s="59">
        <v>2</v>
      </c>
      <c r="U1" s="59">
        <v>3</v>
      </c>
      <c r="V1" s="59">
        <v>4</v>
      </c>
      <c r="W1" s="59">
        <v>5</v>
      </c>
      <c r="X1" s="59">
        <v>6</v>
      </c>
      <c r="Y1" s="59">
        <v>7</v>
      </c>
      <c r="Z1" s="59">
        <v>8</v>
      </c>
      <c r="AA1" s="59">
        <v>9</v>
      </c>
      <c r="AB1" s="59">
        <v>10</v>
      </c>
      <c r="AC1" s="59">
        <v>11</v>
      </c>
      <c r="AD1" s="59">
        <v>12</v>
      </c>
    </row>
    <row r="2" spans="1:30" x14ac:dyDescent="0.25">
      <c r="A2" s="18" t="s">
        <v>229</v>
      </c>
      <c r="B2" s="20">
        <f>SUMIF(PRESTAMOS!$P:$P,"ACTIVO",PRESTAMOS!$J:$J)</f>
        <v>26691529.469599977</v>
      </c>
      <c r="F2" s="5" t="s">
        <v>247</v>
      </c>
      <c r="G2" s="59">
        <v>2016</v>
      </c>
      <c r="H2" s="59">
        <v>2016</v>
      </c>
      <c r="I2" s="59">
        <v>2016</v>
      </c>
      <c r="J2" s="59">
        <v>2016</v>
      </c>
      <c r="K2" s="59">
        <v>2016</v>
      </c>
      <c r="L2" s="59">
        <v>2016</v>
      </c>
      <c r="M2" s="59">
        <v>2016</v>
      </c>
      <c r="N2" s="59">
        <v>2016</v>
      </c>
      <c r="O2" s="59">
        <v>2016</v>
      </c>
      <c r="P2" s="59">
        <v>2016</v>
      </c>
      <c r="Q2" s="59">
        <v>2016</v>
      </c>
      <c r="R2" s="59">
        <v>2016</v>
      </c>
      <c r="S2" s="59">
        <v>2017</v>
      </c>
      <c r="T2" s="59">
        <v>2017</v>
      </c>
      <c r="U2" s="59">
        <v>2017</v>
      </c>
      <c r="V2" s="59">
        <v>2017</v>
      </c>
      <c r="W2" s="59">
        <v>2017</v>
      </c>
      <c r="X2" s="59">
        <v>2017</v>
      </c>
      <c r="Y2" s="59">
        <v>2017</v>
      </c>
      <c r="Z2" s="59">
        <v>2017</v>
      </c>
      <c r="AA2" s="59">
        <v>2017</v>
      </c>
      <c r="AB2" s="59">
        <v>2017</v>
      </c>
      <c r="AC2" s="59">
        <v>2017</v>
      </c>
      <c r="AD2" s="59">
        <v>2017</v>
      </c>
    </row>
    <row r="3" spans="1:30" x14ac:dyDescent="0.25">
      <c r="A3" s="18" t="s">
        <v>231</v>
      </c>
      <c r="B3" s="20">
        <f>SUMIF(PRESTAMOS!$P:$P,"ATRASADO",PRESTAMOS!$J:$J)</f>
        <v>1400000</v>
      </c>
      <c r="F3" s="5" t="s">
        <v>245</v>
      </c>
      <c r="G3" s="59" t="str">
        <f t="shared" ref="G3:AD3" si="0">+CONCATENATE(G1,G2)</f>
        <v>12016</v>
      </c>
      <c r="H3" s="59" t="str">
        <f t="shared" si="0"/>
        <v>22016</v>
      </c>
      <c r="I3" s="59" t="str">
        <f t="shared" si="0"/>
        <v>32016</v>
      </c>
      <c r="J3" s="59" t="str">
        <f t="shared" si="0"/>
        <v>42016</v>
      </c>
      <c r="K3" s="59" t="str">
        <f t="shared" si="0"/>
        <v>52016</v>
      </c>
      <c r="L3" s="59" t="str">
        <f t="shared" si="0"/>
        <v>62016</v>
      </c>
      <c r="M3" s="59" t="str">
        <f t="shared" si="0"/>
        <v>72016</v>
      </c>
      <c r="N3" s="59" t="str">
        <f t="shared" si="0"/>
        <v>82016</v>
      </c>
      <c r="O3" s="59" t="str">
        <f t="shared" si="0"/>
        <v>92016</v>
      </c>
      <c r="P3" s="59" t="str">
        <f t="shared" si="0"/>
        <v>102016</v>
      </c>
      <c r="Q3" s="59" t="str">
        <f t="shared" si="0"/>
        <v>112016</v>
      </c>
      <c r="R3" s="59" t="str">
        <f t="shared" si="0"/>
        <v>122016</v>
      </c>
      <c r="S3" s="59" t="str">
        <f t="shared" si="0"/>
        <v>12017</v>
      </c>
      <c r="T3" s="59" t="str">
        <f t="shared" si="0"/>
        <v>22017</v>
      </c>
      <c r="U3" s="59" t="str">
        <f t="shared" si="0"/>
        <v>32017</v>
      </c>
      <c r="V3" s="59" t="str">
        <f t="shared" si="0"/>
        <v>42017</v>
      </c>
      <c r="W3" s="59" t="str">
        <f t="shared" si="0"/>
        <v>52017</v>
      </c>
      <c r="X3" s="59" t="str">
        <f t="shared" si="0"/>
        <v>62017</v>
      </c>
      <c r="Y3" s="59" t="str">
        <f t="shared" si="0"/>
        <v>72017</v>
      </c>
      <c r="Z3" s="59" t="str">
        <f t="shared" si="0"/>
        <v>82017</v>
      </c>
      <c r="AA3" s="59" t="str">
        <f t="shared" si="0"/>
        <v>92017</v>
      </c>
      <c r="AB3" s="59" t="str">
        <f t="shared" si="0"/>
        <v>102017</v>
      </c>
      <c r="AC3" s="59" t="str">
        <f t="shared" si="0"/>
        <v>112017</v>
      </c>
      <c r="AD3" s="59" t="str">
        <f t="shared" si="0"/>
        <v>122017</v>
      </c>
    </row>
    <row r="4" spans="1:30" x14ac:dyDescent="0.25">
      <c r="A4" s="18" t="s">
        <v>230</v>
      </c>
      <c r="B4" s="20">
        <f>SUMIF(PRESTAMOS!$P:$P,"LIQUIDADO",PRESTAMOS!$J:$J)</f>
        <v>7808339.7529702885</v>
      </c>
      <c r="E4" s="5" t="s">
        <v>1164</v>
      </c>
      <c r="F4" s="5" t="s">
        <v>246</v>
      </c>
      <c r="G4" s="5" t="s">
        <v>232</v>
      </c>
      <c r="H4" s="5" t="s">
        <v>233</v>
      </c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  <c r="N4" s="5" t="s">
        <v>239</v>
      </c>
      <c r="O4" s="5" t="s">
        <v>240</v>
      </c>
      <c r="P4" s="5" t="s">
        <v>241</v>
      </c>
      <c r="Q4" s="5" t="s">
        <v>242</v>
      </c>
      <c r="R4" s="5" t="s">
        <v>243</v>
      </c>
      <c r="S4" s="5" t="s">
        <v>232</v>
      </c>
      <c r="T4" s="5" t="s">
        <v>233</v>
      </c>
      <c r="U4" s="5" t="s">
        <v>234</v>
      </c>
      <c r="V4" s="5" t="s">
        <v>235</v>
      </c>
      <c r="W4" s="5" t="s">
        <v>236</v>
      </c>
      <c r="X4" s="5" t="s">
        <v>237</v>
      </c>
      <c r="Y4" s="5" t="s">
        <v>238</v>
      </c>
      <c r="Z4" s="5" t="s">
        <v>239</v>
      </c>
      <c r="AA4" s="5" t="s">
        <v>240</v>
      </c>
      <c r="AB4" s="5" t="s">
        <v>241</v>
      </c>
      <c r="AC4" s="5" t="s">
        <v>242</v>
      </c>
      <c r="AD4" s="5" t="s">
        <v>243</v>
      </c>
    </row>
    <row r="5" spans="1:30" x14ac:dyDescent="0.25">
      <c r="A5" s="18" t="s">
        <v>228</v>
      </c>
      <c r="B5" s="20">
        <f>+B2+B3+B4</f>
        <v>35899869.222570263</v>
      </c>
      <c r="E5" s="60">
        <f>SUM(G5:AD5)</f>
        <v>50129902.242570288</v>
      </c>
      <c r="F5" s="5" t="s">
        <v>1164</v>
      </c>
      <c r="G5" s="60">
        <f t="shared" ref="G5:AB5" si="1">SUM(G6:G15)</f>
        <v>0</v>
      </c>
      <c r="H5" s="60">
        <f t="shared" si="1"/>
        <v>0</v>
      </c>
      <c r="I5" s="60">
        <f t="shared" si="1"/>
        <v>0</v>
      </c>
      <c r="J5" s="60">
        <f t="shared" si="1"/>
        <v>100000</v>
      </c>
      <c r="K5" s="60">
        <f t="shared" si="1"/>
        <v>45000</v>
      </c>
      <c r="L5" s="60">
        <f t="shared" si="1"/>
        <v>200000</v>
      </c>
      <c r="M5" s="60">
        <f t="shared" si="1"/>
        <v>35000</v>
      </c>
      <c r="N5" s="60">
        <f t="shared" si="1"/>
        <v>1440000</v>
      </c>
      <c r="O5" s="60">
        <f t="shared" si="1"/>
        <v>930000</v>
      </c>
      <c r="P5" s="60">
        <f t="shared" si="1"/>
        <v>1470000</v>
      </c>
      <c r="Q5" s="60">
        <f t="shared" si="1"/>
        <v>1275596.215504</v>
      </c>
      <c r="R5" s="60">
        <f t="shared" si="1"/>
        <v>1749105</v>
      </c>
      <c r="S5" s="60">
        <f t="shared" si="1"/>
        <v>1092032</v>
      </c>
      <c r="T5" s="60">
        <f t="shared" si="1"/>
        <v>338195.64</v>
      </c>
      <c r="U5" s="60">
        <f t="shared" si="1"/>
        <v>4753915.4174662884</v>
      </c>
      <c r="V5" s="60">
        <f t="shared" si="1"/>
        <v>3817177.57</v>
      </c>
      <c r="W5" s="60">
        <f t="shared" si="1"/>
        <v>2095710.9999999998</v>
      </c>
      <c r="X5" s="60">
        <f t="shared" si="1"/>
        <v>1576445.0899999999</v>
      </c>
      <c r="Y5" s="60">
        <f t="shared" si="1"/>
        <v>2588367.0100000002</v>
      </c>
      <c r="Z5" s="60">
        <f t="shared" si="1"/>
        <v>4977056.6195999999</v>
      </c>
      <c r="AA5" s="60">
        <f t="shared" si="1"/>
        <v>5764707.3899999997</v>
      </c>
      <c r="AB5" s="60">
        <f t="shared" si="1"/>
        <v>6693013.6400000006</v>
      </c>
      <c r="AC5" s="60">
        <f>SUM(AC6:AC15)</f>
        <v>8244739.04</v>
      </c>
      <c r="AD5" s="60">
        <f>SUM(AD6:AD15)</f>
        <v>943840.61</v>
      </c>
    </row>
    <row r="6" spans="1:30" x14ac:dyDescent="0.25">
      <c r="E6" s="60">
        <f t="shared" ref="E6:E14" si="2">SUM(G6:AD6)</f>
        <v>16532253.459999999</v>
      </c>
      <c r="F6" s="5" t="s">
        <v>56</v>
      </c>
      <c r="G6" s="61">
        <f>SUMIFS(PRESTAMOS!$J:$J,PRESTAMOS!$F:$F,'INFORMACION FINANCIERA'!$F$6,PRESTAMOS!$C:$C,'INFORMACION FINANCIERA'!G$3)</f>
        <v>0</v>
      </c>
      <c r="H6" s="61">
        <f>SUMIFS(PRESTAMOS!$J:$J,PRESTAMOS!$F:$F,'INFORMACION FINANCIERA'!$F$6,PRESTAMOS!$C:$C,'INFORMACION FINANCIERA'!H$3)</f>
        <v>0</v>
      </c>
      <c r="I6" s="61">
        <f>SUMIFS(PRESTAMOS!$J:$J,PRESTAMOS!$F:$F,'INFORMACION FINANCIERA'!$F$6,PRESTAMOS!$C:$C,'INFORMACION FINANCIERA'!I$3)</f>
        <v>0</v>
      </c>
      <c r="J6" s="61">
        <f>SUMIFS(PRESTAMOS!$J:$J,PRESTAMOS!$F:$F,'INFORMACION FINANCIERA'!$F$6,PRESTAMOS!$C:$C,'INFORMACION FINANCIERA'!J$3)</f>
        <v>100000</v>
      </c>
      <c r="K6" s="61">
        <f>SUMIFS(PRESTAMOS!$J:$J,PRESTAMOS!$F:$F,'INFORMACION FINANCIERA'!$F$6,PRESTAMOS!$C:$C,'INFORMACION FINANCIERA'!K$3)</f>
        <v>45000</v>
      </c>
      <c r="L6" s="61">
        <f>SUMIFS(PRESTAMOS!$J:$J,PRESTAMOS!$F:$F,'INFORMACION FINANCIERA'!$F$6,PRESTAMOS!$C:$C,'INFORMACION FINANCIERA'!L$3)</f>
        <v>0</v>
      </c>
      <c r="M6" s="61">
        <f>SUMIFS(PRESTAMOS!$J:$J,PRESTAMOS!$F:$F,'INFORMACION FINANCIERA'!$F$6,PRESTAMOS!$C:$C,'INFORMACION FINANCIERA'!M$3)</f>
        <v>35000</v>
      </c>
      <c r="N6" s="61">
        <f>SUMIFS(PRESTAMOS!$J:$J,PRESTAMOS!$F:$F,'INFORMACION FINANCIERA'!$F$6,PRESTAMOS!$C:$C,'INFORMACION FINANCIERA'!N$3)</f>
        <v>1240000</v>
      </c>
      <c r="O6" s="61">
        <f>SUMIFS(PRESTAMOS!$J:$J,PRESTAMOS!$F:$F,'INFORMACION FINANCIERA'!$F$6,PRESTAMOS!$C:$C,'INFORMACION FINANCIERA'!O$3)</f>
        <v>330000</v>
      </c>
      <c r="P6" s="61">
        <f>SUMIFS(PRESTAMOS!$J:$J,PRESTAMOS!$F:$F,'INFORMACION FINANCIERA'!$F$6,PRESTAMOS!$C:$C,'INFORMACION FINANCIERA'!P$3)</f>
        <v>20000</v>
      </c>
      <c r="Q6" s="61">
        <f>SUMIFS(PRESTAMOS!$J:$J,PRESTAMOS!$F:$F,'INFORMACION FINANCIERA'!$F$6,PRESTAMOS!$C:$C,'INFORMACION FINANCIERA'!Q$3)</f>
        <v>470000</v>
      </c>
      <c r="R6" s="61">
        <f>SUMIFS(PRESTAMOS!$J:$J,PRESTAMOS!$F:$F,'INFORMACION FINANCIERA'!$F$6,PRESTAMOS!$C:$C,'INFORMACION FINANCIERA'!R$3)</f>
        <v>1305000</v>
      </c>
      <c r="S6" s="61">
        <f>SUMIFS(PRESTAMOS!$J:$J,PRESTAMOS!$F:$F,'INFORMACION FINANCIERA'!$F$6,PRESTAMOS!$C:$C,'INFORMACION FINANCIERA'!S$3)</f>
        <v>541297</v>
      </c>
      <c r="T6" s="61">
        <f>SUMIFS(PRESTAMOS!$J:$J,PRESTAMOS!$F:$F,'INFORMACION FINANCIERA'!$F$6,PRESTAMOS!$C:$C,'INFORMACION FINANCIERA'!T$3)</f>
        <v>68000</v>
      </c>
      <c r="U6" s="61">
        <f>SUMIFS(PRESTAMOS!$J:$J,PRESTAMOS!$F:$F,'INFORMACION FINANCIERA'!$F$6,PRESTAMOS!$C:$C,'INFORMACION FINANCIERA'!U$3)</f>
        <v>3225014.16</v>
      </c>
      <c r="V6" s="61">
        <f>SUMIFS(PRESTAMOS!$J:$J,PRESTAMOS!$F:$F,'INFORMACION FINANCIERA'!$F$6,PRESTAMOS!$C:$C,'INFORMACION FINANCIERA'!V$3)</f>
        <v>3170389.46</v>
      </c>
      <c r="W6" s="61">
        <f>SUMIFS(PRESTAMOS!$J:$J,PRESTAMOS!$F:$F,'INFORMACION FINANCIERA'!$F$6,PRESTAMOS!$C:$C,'INFORMACION FINANCIERA'!W$3)</f>
        <v>380000</v>
      </c>
      <c r="X6" s="61">
        <f>SUMIFS(PRESTAMOS!$J:$J,PRESTAMOS!$F:$F,'INFORMACION FINANCIERA'!$F$6,PRESTAMOS!$C:$C,'INFORMACION FINANCIERA'!X$3)</f>
        <v>859969.33</v>
      </c>
      <c r="Y6" s="61">
        <f>SUMIFS(PRESTAMOS!$J:$J,PRESTAMOS!$F:$F,'INFORMACION FINANCIERA'!$F$6,PRESTAMOS!$C:$C,'INFORMACION FINANCIERA'!Y$3)</f>
        <v>610000</v>
      </c>
      <c r="Z6" s="61">
        <f>SUMIFS(PRESTAMOS!$J:$J,PRESTAMOS!$F:$F,'INFORMACION FINANCIERA'!$F$6,PRESTAMOS!$C:$C,'INFORMACION FINANCIERA'!Z$3)</f>
        <v>1333819.94</v>
      </c>
      <c r="AA6" s="61">
        <f>SUMIFS(PRESTAMOS!$J:$J,PRESTAMOS!$F:$F,'INFORMACION FINANCIERA'!$F$6,PRESTAMOS!$C:$C,'INFORMACION FINANCIERA'!AA$3)</f>
        <v>613407.28</v>
      </c>
      <c r="AB6" s="61">
        <f>SUMIFS(PRESTAMOS!$J:$J,PRESTAMOS!$F:$F,'INFORMACION FINANCIERA'!$F$6,PRESTAMOS!$C:$C,'INFORMACION FINANCIERA'!AB$3)</f>
        <v>855089.68</v>
      </c>
      <c r="AC6" s="61">
        <f>SUMIFS(PRESTAMOS!$J:$J,PRESTAMOS!$F:$F,'INFORMACION FINANCIERA'!$F$6,PRESTAMOS!$C:$C,'INFORMACION FINANCIERA'!AC$3)</f>
        <v>1330266.6099999999</v>
      </c>
      <c r="AD6" s="61">
        <f>SUMIFS(PRESTAMOS!$J:$J,PRESTAMOS!$F:$F,'INFORMACION FINANCIERA'!$F$6,PRESTAMOS!$C:$C,'INFORMACION FINANCIERA'!AD$3)</f>
        <v>0</v>
      </c>
    </row>
    <row r="7" spans="1:30" x14ac:dyDescent="0.25">
      <c r="C7" s="62"/>
      <c r="E7" s="60">
        <f t="shared" si="2"/>
        <v>15602582.422970288</v>
      </c>
      <c r="F7" s="5" t="s">
        <v>82</v>
      </c>
      <c r="G7" s="61">
        <f>SUMIFS(PRESTAMOS!$J:$J,PRESTAMOS!$F:$F,'INFORMACION FINANCIERA'!$F$7,PRESTAMOS!$C:$C,'INFORMACION FINANCIERA'!G$3)</f>
        <v>0</v>
      </c>
      <c r="H7" s="61">
        <f>SUMIFS(PRESTAMOS!$J:$J,PRESTAMOS!$F:$F,'INFORMACION FINANCIERA'!$F$7,PRESTAMOS!$C:$C,'INFORMACION FINANCIERA'!H$3)</f>
        <v>0</v>
      </c>
      <c r="I7" s="61">
        <f>SUMIFS(PRESTAMOS!$J:$J,PRESTAMOS!$F:$F,'INFORMACION FINANCIERA'!$F$7,PRESTAMOS!$C:$C,'INFORMACION FINANCIERA'!I$3)</f>
        <v>0</v>
      </c>
      <c r="J7" s="61">
        <f>SUMIFS(PRESTAMOS!$J:$J,PRESTAMOS!$F:$F,'INFORMACION FINANCIERA'!$F$7,PRESTAMOS!$C:$C,'INFORMACION FINANCIERA'!J$3)</f>
        <v>0</v>
      </c>
      <c r="K7" s="61">
        <f>SUMIFS(PRESTAMOS!$J:$J,PRESTAMOS!$F:$F,'INFORMACION FINANCIERA'!$F$7,PRESTAMOS!$C:$C,'INFORMACION FINANCIERA'!K$3)</f>
        <v>0</v>
      </c>
      <c r="L7" s="61">
        <f>SUMIFS(PRESTAMOS!$J:$J,PRESTAMOS!$F:$F,'INFORMACION FINANCIERA'!$F$7,PRESTAMOS!$C:$C,'INFORMACION FINANCIERA'!L$3)</f>
        <v>200000</v>
      </c>
      <c r="M7" s="61">
        <f>SUMIFS(PRESTAMOS!$J:$J,PRESTAMOS!$F:$F,'INFORMACION FINANCIERA'!$F$7,PRESTAMOS!$C:$C,'INFORMACION FINANCIERA'!M$3)</f>
        <v>0</v>
      </c>
      <c r="N7" s="61">
        <f>SUMIFS(PRESTAMOS!$J:$J,PRESTAMOS!$F:$F,'INFORMACION FINANCIERA'!$F$7,PRESTAMOS!$C:$C,'INFORMACION FINANCIERA'!N$3)</f>
        <v>200000</v>
      </c>
      <c r="O7" s="61">
        <f>SUMIFS(PRESTAMOS!$J:$J,PRESTAMOS!$F:$F,'INFORMACION FINANCIERA'!$F$7,PRESTAMOS!$C:$C,'INFORMACION FINANCIERA'!O$3)</f>
        <v>600000</v>
      </c>
      <c r="P7" s="61">
        <f>SUMIFS(PRESTAMOS!$J:$J,PRESTAMOS!$F:$F,'INFORMACION FINANCIERA'!$F$7,PRESTAMOS!$C:$C,'INFORMACION FINANCIERA'!P$3)</f>
        <v>1450000</v>
      </c>
      <c r="Q7" s="61">
        <f>SUMIFS(PRESTAMOS!$J:$J,PRESTAMOS!$F:$F,'INFORMACION FINANCIERA'!$F$7,PRESTAMOS!$C:$C,'INFORMACION FINANCIERA'!Q$3)</f>
        <v>761516.21550399996</v>
      </c>
      <c r="R7" s="61">
        <f>SUMIFS(PRESTAMOS!$J:$J,PRESTAMOS!$F:$F,'INFORMACION FINANCIERA'!$F$7,PRESTAMOS!$C:$C,'INFORMACION FINANCIERA'!R$3)</f>
        <v>444105</v>
      </c>
      <c r="S7" s="61">
        <f>SUMIFS(PRESTAMOS!$J:$J,PRESTAMOS!$F:$F,'INFORMACION FINANCIERA'!$F$7,PRESTAMOS!$C:$C,'INFORMACION FINANCIERA'!S$3)</f>
        <v>450000</v>
      </c>
      <c r="T7" s="61">
        <f>SUMIFS(PRESTAMOS!$J:$J,PRESTAMOS!$F:$F,'INFORMACION FINANCIERA'!$F$7,PRESTAMOS!$C:$C,'INFORMACION FINANCIERA'!T$3)</f>
        <v>228195.64</v>
      </c>
      <c r="U7" s="61">
        <f>SUMIFS(PRESTAMOS!$J:$J,PRESTAMOS!$F:$F,'INFORMACION FINANCIERA'!$F$7,PRESTAMOS!$C:$C,'INFORMACION FINANCIERA'!U$3)</f>
        <v>1350901.2574662883</v>
      </c>
      <c r="V7" s="61">
        <f>SUMIFS(PRESTAMOS!$J:$J,PRESTAMOS!$F:$F,'INFORMACION FINANCIERA'!$F$7,PRESTAMOS!$C:$C,'INFORMACION FINANCIERA'!V$3)</f>
        <v>646788.10999999987</v>
      </c>
      <c r="W7" s="61">
        <f>SUMIFS(PRESTAMOS!$J:$J,PRESTAMOS!$F:$F,'INFORMACION FINANCIERA'!$F$7,PRESTAMOS!$C:$C,'INFORMACION FINANCIERA'!W$3)</f>
        <v>432995.88</v>
      </c>
      <c r="X7" s="61">
        <f>SUMIFS(PRESTAMOS!$J:$J,PRESTAMOS!$F:$F,'INFORMACION FINANCIERA'!$F$7,PRESTAMOS!$C:$C,'INFORMACION FINANCIERA'!X$3)</f>
        <v>288288.46999999997</v>
      </c>
      <c r="Y7" s="61">
        <f>SUMIFS(PRESTAMOS!$J:$J,PRESTAMOS!$F:$F,'INFORMACION FINANCIERA'!$F$7,PRESTAMOS!$C:$C,'INFORMACION FINANCIERA'!Y$3)</f>
        <v>1221541.6400000001</v>
      </c>
      <c r="Z7" s="61">
        <f>SUMIFS(PRESTAMOS!$J:$J,PRESTAMOS!$F:$F,'INFORMACION FINANCIERA'!$F$7,PRESTAMOS!$C:$C,'INFORMACION FINANCIERA'!Z$3)</f>
        <v>1874155.03</v>
      </c>
      <c r="AA7" s="61">
        <f>SUMIFS(PRESTAMOS!$J:$J,PRESTAMOS!$F:$F,'INFORMACION FINANCIERA'!$F$7,PRESTAMOS!$C:$C,'INFORMACION FINANCIERA'!AA$3)</f>
        <v>1970541.24</v>
      </c>
      <c r="AB7" s="61">
        <f>SUMIFS(PRESTAMOS!$J:$J,PRESTAMOS!$F:$F,'INFORMACION FINANCIERA'!$F$7,PRESTAMOS!$C:$C,'INFORMACION FINANCIERA'!AB$3)</f>
        <v>1789521.4300000002</v>
      </c>
      <c r="AC7" s="61">
        <f>SUMIFS(PRESTAMOS!$J:$J,PRESTAMOS!$F:$F,'INFORMACION FINANCIERA'!$F$7,PRESTAMOS!$C:$C,'INFORMACION FINANCIERA'!AC$3)</f>
        <v>1694032.5100000002</v>
      </c>
      <c r="AD7" s="61">
        <f>SUMIFS(PRESTAMOS!$J:$J,PRESTAMOS!$F:$F,'INFORMACION FINANCIERA'!$F$7,PRESTAMOS!$C:$C,'INFORMACION FINANCIERA'!AD$3)</f>
        <v>0</v>
      </c>
    </row>
    <row r="8" spans="1:30" x14ac:dyDescent="0.25">
      <c r="E8" s="60">
        <f t="shared" si="2"/>
        <v>2078267.53</v>
      </c>
      <c r="F8" s="5" t="s">
        <v>83</v>
      </c>
      <c r="G8" s="61">
        <f>SUMIFS(PRESTAMOS!$J:$J,PRESTAMOS!$F:$F,'INFORMACION FINANCIERA'!$F$8,PRESTAMOS!$C:$C,'INFORMACION FINANCIERA'!G$3)</f>
        <v>0</v>
      </c>
      <c r="H8" s="61">
        <f>SUMIFS(PRESTAMOS!$J:$J,PRESTAMOS!$F:$F,'INFORMACION FINANCIERA'!$F$8,PRESTAMOS!$C:$C,'INFORMACION FINANCIERA'!H$3)</f>
        <v>0</v>
      </c>
      <c r="I8" s="61">
        <f>SUMIFS(PRESTAMOS!$J:$J,PRESTAMOS!$F:$F,'INFORMACION FINANCIERA'!$F$8,PRESTAMOS!$C:$C,'INFORMACION FINANCIERA'!I$3)</f>
        <v>0</v>
      </c>
      <c r="J8" s="61">
        <f>SUMIFS(PRESTAMOS!$J:$J,PRESTAMOS!$F:$F,'INFORMACION FINANCIERA'!$F$8,PRESTAMOS!$C:$C,'INFORMACION FINANCIERA'!J$3)</f>
        <v>0</v>
      </c>
      <c r="K8" s="61">
        <f>SUMIFS(PRESTAMOS!$J:$J,PRESTAMOS!$F:$F,'INFORMACION FINANCIERA'!$F$8,PRESTAMOS!$C:$C,'INFORMACION FINANCIERA'!K$3)</f>
        <v>0</v>
      </c>
      <c r="L8" s="61">
        <f>SUMIFS(PRESTAMOS!$J:$J,PRESTAMOS!$F:$F,'INFORMACION FINANCIERA'!$F$8,PRESTAMOS!$C:$C,'INFORMACION FINANCIERA'!L$3)</f>
        <v>0</v>
      </c>
      <c r="M8" s="61">
        <f>SUMIFS(PRESTAMOS!$J:$J,PRESTAMOS!$F:$F,'INFORMACION FINANCIERA'!$F$8,PRESTAMOS!$C:$C,'INFORMACION FINANCIERA'!M$3)</f>
        <v>0</v>
      </c>
      <c r="N8" s="61">
        <f>SUMIFS(PRESTAMOS!$J:$J,PRESTAMOS!$F:$F,'INFORMACION FINANCIERA'!$F$8,PRESTAMOS!$C:$C,'INFORMACION FINANCIERA'!N$3)</f>
        <v>0</v>
      </c>
      <c r="O8" s="61">
        <f>SUMIFS(PRESTAMOS!$J:$J,PRESTAMOS!$F:$F,'INFORMACION FINANCIERA'!$F$8,PRESTAMOS!$C:$C,'INFORMACION FINANCIERA'!O$3)</f>
        <v>0</v>
      </c>
      <c r="P8" s="61">
        <f>SUMIFS(PRESTAMOS!$J:$J,PRESTAMOS!$F:$F,'INFORMACION FINANCIERA'!$F$8,PRESTAMOS!$C:$C,'INFORMACION FINANCIERA'!P$3)</f>
        <v>0</v>
      </c>
      <c r="Q8" s="61">
        <f>SUMIFS(PRESTAMOS!$J:$J,PRESTAMOS!$F:$F,'INFORMACION FINANCIERA'!$F$8,PRESTAMOS!$C:$C,'INFORMACION FINANCIERA'!Q$3)</f>
        <v>44080</v>
      </c>
      <c r="R8" s="61">
        <f>SUMIFS(PRESTAMOS!$J:$J,PRESTAMOS!$F:$F,'INFORMACION FINANCIERA'!$F$8,PRESTAMOS!$C:$C,'INFORMACION FINANCIERA'!R$3)</f>
        <v>0</v>
      </c>
      <c r="S8" s="61">
        <f>SUMIFS(PRESTAMOS!$J:$J,PRESTAMOS!$F:$F,'INFORMACION FINANCIERA'!$F$8,PRESTAMOS!$C:$C,'INFORMACION FINANCIERA'!S$3)</f>
        <v>100735</v>
      </c>
      <c r="T8" s="61">
        <f>SUMIFS(PRESTAMOS!$J:$J,PRESTAMOS!$F:$F,'INFORMACION FINANCIERA'!$F$8,PRESTAMOS!$C:$C,'INFORMACION FINANCIERA'!T$3)</f>
        <v>0</v>
      </c>
      <c r="U8" s="61">
        <f>SUMIFS(PRESTAMOS!$J:$J,PRESTAMOS!$F:$F,'INFORMACION FINANCIERA'!$F$8,PRESTAMOS!$C:$C,'INFORMACION FINANCIERA'!U$3)</f>
        <v>178000</v>
      </c>
      <c r="V8" s="61">
        <f>SUMIFS(PRESTAMOS!$J:$J,PRESTAMOS!$F:$F,'INFORMACION FINANCIERA'!$F$8,PRESTAMOS!$C:$C,'INFORMACION FINANCIERA'!V$3)</f>
        <v>0</v>
      </c>
      <c r="W8" s="61">
        <f>SUMIFS(PRESTAMOS!$J:$J,PRESTAMOS!$F:$F,'INFORMACION FINANCIERA'!$F$8,PRESTAMOS!$C:$C,'INFORMACION FINANCIERA'!W$3)</f>
        <v>373298.32</v>
      </c>
      <c r="X8" s="61">
        <f>SUMIFS(PRESTAMOS!$J:$J,PRESTAMOS!$F:$F,'INFORMACION FINANCIERA'!$F$8,PRESTAMOS!$C:$C,'INFORMACION FINANCIERA'!X$3)</f>
        <v>157409.68</v>
      </c>
      <c r="Y8" s="61">
        <f>SUMIFS(PRESTAMOS!$J:$J,PRESTAMOS!$F:$F,'INFORMACION FINANCIERA'!$F$8,PRESTAMOS!$C:$C,'INFORMACION FINANCIERA'!Y$3)</f>
        <v>88827</v>
      </c>
      <c r="Z8" s="61">
        <f>SUMIFS(PRESTAMOS!$J:$J,PRESTAMOS!$F:$F,'INFORMACION FINANCIERA'!$F$8,PRESTAMOS!$C:$C,'INFORMACION FINANCIERA'!Z$3)</f>
        <v>319568</v>
      </c>
      <c r="AA8" s="61">
        <f>SUMIFS(PRESTAMOS!$J:$J,PRESTAMOS!$F:$F,'INFORMACION FINANCIERA'!$F$8,PRESTAMOS!$C:$C,'INFORMACION FINANCIERA'!AA$3)</f>
        <v>436910.52</v>
      </c>
      <c r="AB8" s="61">
        <f>SUMIFS(PRESTAMOS!$J:$J,PRESTAMOS!$F:$F,'INFORMACION FINANCIERA'!$F$8,PRESTAMOS!$C:$C,'INFORMACION FINANCIERA'!AB$3)</f>
        <v>379439.01</v>
      </c>
      <c r="AC8" s="61">
        <f>SUMIFS(PRESTAMOS!$J:$J,PRESTAMOS!$F:$F,'INFORMACION FINANCIERA'!$F$8,PRESTAMOS!$C:$C,'INFORMACION FINANCIERA'!AC$3)</f>
        <v>0</v>
      </c>
      <c r="AD8" s="61">
        <f>SUMIFS(PRESTAMOS!$J:$J,PRESTAMOS!$F:$F,'INFORMACION FINANCIERA'!$F$8,PRESTAMOS!$C:$C,'INFORMACION FINANCIERA'!AD$3)</f>
        <v>0</v>
      </c>
    </row>
    <row r="9" spans="1:30" x14ac:dyDescent="0.25">
      <c r="E9" s="60">
        <f t="shared" si="2"/>
        <v>1066366.3700000001</v>
      </c>
      <c r="F9" s="5" t="s">
        <v>635</v>
      </c>
      <c r="G9" s="61">
        <f>SUMIFS(PRESTAMOS!$J:$J,PRESTAMOS!$F:$F,'INFORMACION FINANCIERA'!$F$9,PRESTAMOS!$C:$C,'INFORMACION FINANCIERA'!G$3)</f>
        <v>0</v>
      </c>
      <c r="H9" s="61">
        <f>SUMIFS(PRESTAMOS!$J:$J,PRESTAMOS!$F:$F,'INFORMACION FINANCIERA'!$F$9,PRESTAMOS!$C:$C,'INFORMACION FINANCIERA'!H$3)</f>
        <v>0</v>
      </c>
      <c r="I9" s="61">
        <f>SUMIFS(PRESTAMOS!$J:$J,PRESTAMOS!$F:$F,'INFORMACION FINANCIERA'!$F$9,PRESTAMOS!$C:$C,'INFORMACION FINANCIERA'!I$3)</f>
        <v>0</v>
      </c>
      <c r="J9" s="61">
        <f>SUMIFS(PRESTAMOS!$J:$J,PRESTAMOS!$F:$F,'INFORMACION FINANCIERA'!$F$9,PRESTAMOS!$C:$C,'INFORMACION FINANCIERA'!J$3)</f>
        <v>0</v>
      </c>
      <c r="K9" s="61">
        <f>SUMIFS(PRESTAMOS!$J:$J,PRESTAMOS!$F:$F,'INFORMACION FINANCIERA'!$F$9,PRESTAMOS!$C:$C,'INFORMACION FINANCIERA'!K$3)</f>
        <v>0</v>
      </c>
      <c r="L9" s="61">
        <f>SUMIFS(PRESTAMOS!$J:$J,PRESTAMOS!$F:$F,'INFORMACION FINANCIERA'!$F$9,PRESTAMOS!$C:$C,'INFORMACION FINANCIERA'!L$3)</f>
        <v>0</v>
      </c>
      <c r="M9" s="61">
        <f>SUMIFS(PRESTAMOS!$J:$J,PRESTAMOS!$F:$F,'INFORMACION FINANCIERA'!$F$9,PRESTAMOS!$C:$C,'INFORMACION FINANCIERA'!M$3)</f>
        <v>0</v>
      </c>
      <c r="N9" s="61">
        <f>SUMIFS(PRESTAMOS!$J:$J,PRESTAMOS!$F:$F,'INFORMACION FINANCIERA'!$F$9,PRESTAMOS!$C:$C,'INFORMACION FINANCIERA'!N$3)</f>
        <v>0</v>
      </c>
      <c r="O9" s="61">
        <f>SUMIFS(PRESTAMOS!$J:$J,PRESTAMOS!$F:$F,'INFORMACION FINANCIERA'!$F$9,PRESTAMOS!$C:$C,'INFORMACION FINANCIERA'!O$3)</f>
        <v>0</v>
      </c>
      <c r="P9" s="61">
        <f>SUMIFS(PRESTAMOS!$J:$J,PRESTAMOS!$F:$F,'INFORMACION FINANCIERA'!$F$9,PRESTAMOS!$C:$C,'INFORMACION FINANCIERA'!P$3)</f>
        <v>0</v>
      </c>
      <c r="Q9" s="61">
        <f>SUMIFS(PRESTAMOS!$J:$J,PRESTAMOS!$F:$F,'INFORMACION FINANCIERA'!$F$9,PRESTAMOS!$C:$C,'INFORMACION FINANCIERA'!Q$3)</f>
        <v>0</v>
      </c>
      <c r="R9" s="61">
        <f>SUMIFS(PRESTAMOS!$J:$J,PRESTAMOS!$F:$F,'INFORMACION FINANCIERA'!$F$9,PRESTAMOS!$C:$C,'INFORMACION FINANCIERA'!R$3)</f>
        <v>0</v>
      </c>
      <c r="S9" s="61">
        <f>SUMIFS(PRESTAMOS!$J:$J,PRESTAMOS!$F:$F,'INFORMACION FINANCIERA'!$F$9,PRESTAMOS!$C:$C,'INFORMACION FINANCIERA'!S$3)</f>
        <v>0</v>
      </c>
      <c r="T9" s="61">
        <f>SUMIFS(PRESTAMOS!$J:$J,PRESTAMOS!$F:$F,'INFORMACION FINANCIERA'!$F$9,PRESTAMOS!$C:$C,'INFORMACION FINANCIERA'!T$3)</f>
        <v>0</v>
      </c>
      <c r="U9" s="61">
        <f>SUMIFS(PRESTAMOS!$J:$J,PRESTAMOS!$F:$F,'INFORMACION FINANCIERA'!$F$9,PRESTAMOS!$C:$C,'INFORMACION FINANCIERA'!U$3)</f>
        <v>0</v>
      </c>
      <c r="V9" s="61">
        <f>SUMIFS(PRESTAMOS!$J:$J,PRESTAMOS!$F:$F,'INFORMACION FINANCIERA'!$F$9,PRESTAMOS!$C:$C,'INFORMACION FINANCIERA'!V$3)</f>
        <v>0</v>
      </c>
      <c r="W9" s="61">
        <f>SUMIFS(PRESTAMOS!$J:$J,PRESTAMOS!$F:$F,'INFORMACION FINANCIERA'!$F$9,PRESTAMOS!$C:$C,'INFORMACION FINANCIERA'!W$3)</f>
        <v>0</v>
      </c>
      <c r="X9" s="61">
        <f>SUMIFS(PRESTAMOS!$J:$J,PRESTAMOS!$F:$F,'INFORMACION FINANCIERA'!$F$9,PRESTAMOS!$C:$C,'INFORMACION FINANCIERA'!X$3)</f>
        <v>0</v>
      </c>
      <c r="Y9" s="61">
        <f>SUMIFS(PRESTAMOS!$J:$J,PRESTAMOS!$F:$F,'INFORMACION FINANCIERA'!$F$9,PRESTAMOS!$C:$C,'INFORMACION FINANCIERA'!Y$3)</f>
        <v>417998.37</v>
      </c>
      <c r="Z9" s="61">
        <f>SUMIFS(PRESTAMOS!$J:$J,PRESTAMOS!$F:$F,'INFORMACION FINANCIERA'!$F$9,PRESTAMOS!$C:$C,'INFORMACION FINANCIERA'!Z$3)</f>
        <v>583968</v>
      </c>
      <c r="AA9" s="61">
        <f>SUMIFS(PRESTAMOS!$J:$J,PRESTAMOS!$F:$F,'INFORMACION FINANCIERA'!$F$9,PRESTAMOS!$C:$C,'INFORMACION FINANCIERA'!AA$3)</f>
        <v>64400</v>
      </c>
      <c r="AB9" s="61">
        <f>SUMIFS(PRESTAMOS!$J:$J,PRESTAMOS!$F:$F,'INFORMACION FINANCIERA'!$F$9,PRESTAMOS!$C:$C,'INFORMACION FINANCIERA'!AB$3)</f>
        <v>0</v>
      </c>
      <c r="AC9" s="61">
        <f>SUMIFS(PRESTAMOS!$J:$J,PRESTAMOS!$F:$F,'INFORMACION FINANCIERA'!$F$9,PRESTAMOS!$C:$C,'INFORMACION FINANCIERA'!AC$3)</f>
        <v>0</v>
      </c>
      <c r="AD9" s="61">
        <f>SUMIFS(PRESTAMOS!$J:$J,PRESTAMOS!$F:$F,'INFORMACION FINANCIERA'!$F$9,PRESTAMOS!$C:$C,'INFORMACION FINANCIERA'!AD$3)</f>
        <v>0</v>
      </c>
    </row>
    <row r="10" spans="1:30" x14ac:dyDescent="0.25">
      <c r="E10" s="60">
        <f t="shared" si="2"/>
        <v>2032300</v>
      </c>
      <c r="F10" s="5" t="s">
        <v>1157</v>
      </c>
      <c r="G10" s="61">
        <f>SUMIFS(PRESTAMOS!$J:$J,PRESTAMOS!$F:$F,'INFORMACION FINANCIERA'!$F$10,PRESTAMOS!$C:$C,'INFORMACION FINANCIERA'!G$3)</f>
        <v>0</v>
      </c>
      <c r="H10" s="61">
        <f>SUMIFS(PRESTAMOS!$J:$J,PRESTAMOS!$F:$F,'INFORMACION FINANCIERA'!$F$10,PRESTAMOS!$C:$C,'INFORMACION FINANCIERA'!H$3)</f>
        <v>0</v>
      </c>
      <c r="I10" s="61">
        <f>SUMIFS(PRESTAMOS!$J:$J,PRESTAMOS!$F:$F,'INFORMACION FINANCIERA'!$F$10,PRESTAMOS!$C:$C,'INFORMACION FINANCIERA'!I$3)</f>
        <v>0</v>
      </c>
      <c r="J10" s="61">
        <f>SUMIFS(PRESTAMOS!$J:$J,PRESTAMOS!$F:$F,'INFORMACION FINANCIERA'!$F$10,PRESTAMOS!$C:$C,'INFORMACION FINANCIERA'!J$3)</f>
        <v>0</v>
      </c>
      <c r="K10" s="61">
        <f>SUMIFS(PRESTAMOS!$J:$J,PRESTAMOS!$F:$F,'INFORMACION FINANCIERA'!$F$10,PRESTAMOS!$C:$C,'INFORMACION FINANCIERA'!K$3)</f>
        <v>0</v>
      </c>
      <c r="L10" s="61">
        <f>SUMIFS(PRESTAMOS!$J:$J,PRESTAMOS!$F:$F,'INFORMACION FINANCIERA'!$F$10,PRESTAMOS!$C:$C,'INFORMACION FINANCIERA'!L$3)</f>
        <v>0</v>
      </c>
      <c r="M10" s="61">
        <f>SUMIFS(PRESTAMOS!$J:$J,PRESTAMOS!$F:$F,'INFORMACION FINANCIERA'!$F$10,PRESTAMOS!$C:$C,'INFORMACION FINANCIERA'!M$3)</f>
        <v>0</v>
      </c>
      <c r="N10" s="61">
        <f>SUMIFS(PRESTAMOS!$J:$J,PRESTAMOS!$F:$F,'INFORMACION FINANCIERA'!$F$10,PRESTAMOS!$C:$C,'INFORMACION FINANCIERA'!N$3)</f>
        <v>0</v>
      </c>
      <c r="O10" s="61">
        <f>SUMIFS(PRESTAMOS!$J:$J,PRESTAMOS!$F:$F,'INFORMACION FINANCIERA'!$F$10,PRESTAMOS!$C:$C,'INFORMACION FINANCIERA'!O$3)</f>
        <v>0</v>
      </c>
      <c r="P10" s="61">
        <f>SUMIFS(PRESTAMOS!$J:$J,PRESTAMOS!$F:$F,'INFORMACION FINANCIERA'!$F$10,PRESTAMOS!$C:$C,'INFORMACION FINANCIERA'!P$3)</f>
        <v>0</v>
      </c>
      <c r="Q10" s="61">
        <f>SUMIFS(PRESTAMOS!$J:$J,PRESTAMOS!$F:$F,'INFORMACION FINANCIERA'!$F$10,PRESTAMOS!$C:$C,'INFORMACION FINANCIERA'!Q$3)</f>
        <v>0</v>
      </c>
      <c r="R10" s="61">
        <f>SUMIFS(PRESTAMOS!$J:$J,PRESTAMOS!$F:$F,'INFORMACION FINANCIERA'!$F$10,PRESTAMOS!$C:$C,'INFORMACION FINANCIERA'!R$3)</f>
        <v>0</v>
      </c>
      <c r="S10" s="61">
        <f>SUMIFS(PRESTAMOS!$J:$J,PRESTAMOS!$F:$F,'INFORMACION FINANCIERA'!$F$10,PRESTAMOS!$C:$C,'INFORMACION FINANCIERA'!S$3)</f>
        <v>0</v>
      </c>
      <c r="T10" s="61">
        <f>SUMIFS(PRESTAMOS!$J:$J,PRESTAMOS!$F:$F,'INFORMACION FINANCIERA'!$F$10,PRESTAMOS!$C:$C,'INFORMACION FINANCIERA'!T$3)</f>
        <v>42000</v>
      </c>
      <c r="U10" s="61">
        <f>SUMIFS(PRESTAMOS!$J:$J,PRESTAMOS!$F:$F,'INFORMACION FINANCIERA'!$F$10,PRESTAMOS!$C:$C,'INFORMACION FINANCIERA'!U$3)</f>
        <v>0</v>
      </c>
      <c r="V10" s="61">
        <f>SUMIFS(PRESTAMOS!$J:$J,PRESTAMOS!$F:$F,'INFORMACION FINANCIERA'!$F$10,PRESTAMOS!$C:$C,'INFORMACION FINANCIERA'!V$3)</f>
        <v>0</v>
      </c>
      <c r="W10" s="61">
        <f>SUMIFS(PRESTAMOS!$J:$J,PRESTAMOS!$F:$F,'INFORMACION FINANCIERA'!$F$10,PRESTAMOS!$C:$C,'INFORMACION FINANCIERA'!W$3)</f>
        <v>500000</v>
      </c>
      <c r="X10" s="61">
        <f>SUMIFS(PRESTAMOS!$J:$J,PRESTAMOS!$F:$F,'INFORMACION FINANCIERA'!$F$10,PRESTAMOS!$C:$C,'INFORMACION FINANCIERA'!X$3)</f>
        <v>250000</v>
      </c>
      <c r="Y10" s="61">
        <f>SUMIFS(PRESTAMOS!$J:$J,PRESTAMOS!$F:$F,'INFORMACION FINANCIERA'!$F$10,PRESTAMOS!$C:$C,'INFORMACION FINANCIERA'!Y$3)</f>
        <v>250000</v>
      </c>
      <c r="Z10" s="61">
        <f>SUMIFS(PRESTAMOS!$J:$J,PRESTAMOS!$F:$F,'INFORMACION FINANCIERA'!$F$10,PRESTAMOS!$C:$C,'INFORMACION FINANCIERA'!Z$3)</f>
        <v>270000</v>
      </c>
      <c r="AA10" s="61">
        <f>SUMIFS(PRESTAMOS!$J:$J,PRESTAMOS!$F:$F,'INFORMACION FINANCIERA'!$F$10,PRESTAMOS!$C:$C,'INFORMACION FINANCIERA'!AA$3)</f>
        <v>219700</v>
      </c>
      <c r="AB10" s="61">
        <f>SUMIFS(PRESTAMOS!$J:$J,PRESTAMOS!$F:$F,'INFORMACION FINANCIERA'!$F$10,PRESTAMOS!$C:$C,'INFORMACION FINANCIERA'!AB$3)</f>
        <v>287900</v>
      </c>
      <c r="AC10" s="61">
        <f>SUMIFS(PRESTAMOS!$J:$J,PRESTAMOS!$F:$F,'INFORMACION FINANCIERA'!$F$10,PRESTAMOS!$C:$C,'INFORMACION FINANCIERA'!AC$3)</f>
        <v>212700</v>
      </c>
      <c r="AD10" s="61">
        <f>SUMIFS(PRESTAMOS!$J:$J,PRESTAMOS!$F:$F,'INFORMACION FINANCIERA'!$F$10,PRESTAMOS!$C:$C,'INFORMACION FINANCIERA'!AD$3)</f>
        <v>0</v>
      </c>
    </row>
    <row r="11" spans="1:30" x14ac:dyDescent="0.25">
      <c r="E11" s="60">
        <f t="shared" si="2"/>
        <v>1305626.9299999995</v>
      </c>
      <c r="F11" s="5" t="s">
        <v>1279</v>
      </c>
      <c r="G11" s="61">
        <f>SUMIFS(PRESTAMOS!$J:$J,PRESTAMOS!$F:$F,'INFORMACION FINANCIERA'!$F$11,PRESTAMOS!$C:$C,'INFORMACION FINANCIERA'!G$3)</f>
        <v>0</v>
      </c>
      <c r="H11" s="61">
        <f>SUMIFS(PRESTAMOS!$J:$J,PRESTAMOS!$F:$F,'INFORMACION FINANCIERA'!$F$11,PRESTAMOS!$C:$C,'INFORMACION FINANCIERA'!H$3)</f>
        <v>0</v>
      </c>
      <c r="I11" s="61">
        <f>SUMIFS(PRESTAMOS!$J:$J,PRESTAMOS!$F:$F,'INFORMACION FINANCIERA'!$F$11,PRESTAMOS!$C:$C,'INFORMACION FINANCIERA'!I$3)</f>
        <v>0</v>
      </c>
      <c r="J11" s="61">
        <f>SUMIFS(PRESTAMOS!$J:$J,PRESTAMOS!$F:$F,'INFORMACION FINANCIERA'!$F$11,PRESTAMOS!$C:$C,'INFORMACION FINANCIERA'!J$3)</f>
        <v>0</v>
      </c>
      <c r="K11" s="61">
        <f>SUMIFS(PRESTAMOS!$J:$J,PRESTAMOS!$F:$F,'INFORMACION FINANCIERA'!$F$11,PRESTAMOS!$C:$C,'INFORMACION FINANCIERA'!K$3)</f>
        <v>0</v>
      </c>
      <c r="L11" s="61">
        <f>SUMIFS(PRESTAMOS!$J:$J,PRESTAMOS!$F:$F,'INFORMACION FINANCIERA'!$F$11,PRESTAMOS!$C:$C,'INFORMACION FINANCIERA'!L$3)</f>
        <v>0</v>
      </c>
      <c r="M11" s="61">
        <f>SUMIFS(PRESTAMOS!$J:$J,PRESTAMOS!$F:$F,'INFORMACION FINANCIERA'!$F$11,PRESTAMOS!$C:$C,'INFORMACION FINANCIERA'!M$3)</f>
        <v>0</v>
      </c>
      <c r="N11" s="61">
        <f>SUMIFS(PRESTAMOS!$J:$J,PRESTAMOS!$F:$F,'INFORMACION FINANCIERA'!$F$11,PRESTAMOS!$C:$C,'INFORMACION FINANCIERA'!N$3)</f>
        <v>0</v>
      </c>
      <c r="O11" s="61">
        <f>SUMIFS(PRESTAMOS!$J:$J,PRESTAMOS!$F:$F,'INFORMACION FINANCIERA'!$F$11,PRESTAMOS!$C:$C,'INFORMACION FINANCIERA'!O$3)</f>
        <v>0</v>
      </c>
      <c r="P11" s="61">
        <f>SUMIFS(PRESTAMOS!$J:$J,PRESTAMOS!$F:$F,'INFORMACION FINANCIERA'!$F$11,PRESTAMOS!$C:$C,'INFORMACION FINANCIERA'!P$3)</f>
        <v>0</v>
      </c>
      <c r="Q11" s="61">
        <f>SUMIFS(PRESTAMOS!$J:$J,PRESTAMOS!$F:$F,'INFORMACION FINANCIERA'!$F$11,PRESTAMOS!$C:$C,'INFORMACION FINANCIERA'!Q$3)</f>
        <v>0</v>
      </c>
      <c r="R11" s="61">
        <f>SUMIFS(PRESTAMOS!$J:$J,PRESTAMOS!$F:$F,'INFORMACION FINANCIERA'!$F$11,PRESTAMOS!$C:$C,'INFORMACION FINANCIERA'!R$3)</f>
        <v>0</v>
      </c>
      <c r="S11" s="61">
        <f>SUMIFS(PRESTAMOS!$J:$J,PRESTAMOS!$F:$F,'INFORMACION FINANCIERA'!$F$11,PRESTAMOS!$C:$C,'INFORMACION FINANCIERA'!S$3)</f>
        <v>0</v>
      </c>
      <c r="T11" s="61">
        <f>SUMIFS(PRESTAMOS!$J:$J,PRESTAMOS!$F:$F,'INFORMACION FINANCIERA'!$F$11,PRESTAMOS!$C:$C,'INFORMACION FINANCIERA'!T$3)</f>
        <v>0</v>
      </c>
      <c r="U11" s="61">
        <f>SUMIFS(PRESTAMOS!$J:$J,PRESTAMOS!$F:$F,'INFORMACION FINANCIERA'!$F$11,PRESTAMOS!$C:$C,'INFORMACION FINANCIERA'!U$3)</f>
        <v>0</v>
      </c>
      <c r="V11" s="61">
        <f>SUMIFS(PRESTAMOS!$J:$J,PRESTAMOS!$F:$F,'INFORMACION FINANCIERA'!$F$11,PRESTAMOS!$C:$C,'INFORMACION FINANCIERA'!V$3)</f>
        <v>0</v>
      </c>
      <c r="W11" s="61">
        <f>SUMIFS(PRESTAMOS!$J:$J,PRESTAMOS!$F:$F,'INFORMACION FINANCIERA'!$F$11,PRESTAMOS!$C:$C,'INFORMACION FINANCIERA'!W$3)</f>
        <v>409416.79999999987</v>
      </c>
      <c r="X11" s="61">
        <f>SUMIFS(PRESTAMOS!$J:$J,PRESTAMOS!$F:$F,'INFORMACION FINANCIERA'!$F$11,PRESTAMOS!$C:$C,'INFORMACION FINANCIERA'!X$3)</f>
        <v>20777.61</v>
      </c>
      <c r="Y11" s="61">
        <f>SUMIFS(PRESTAMOS!$J:$J,PRESTAMOS!$F:$F,'INFORMACION FINANCIERA'!$F$11,PRESTAMOS!$C:$C,'INFORMACION FINANCIERA'!Y$3)</f>
        <v>0</v>
      </c>
      <c r="Z11" s="61">
        <f>SUMIFS(PRESTAMOS!$J:$J,PRESTAMOS!$F:$F,'INFORMACION FINANCIERA'!$F$11,PRESTAMOS!$C:$C,'INFORMACION FINANCIERA'!Z$3)</f>
        <v>37132.83</v>
      </c>
      <c r="AA11" s="61">
        <f>SUMIFS(PRESTAMOS!$J:$J,PRESTAMOS!$F:$F,'INFORMACION FINANCIERA'!$F$11,PRESTAMOS!$C:$C,'INFORMACION FINANCIERA'!AA$3)</f>
        <v>392114.41999999981</v>
      </c>
      <c r="AB11" s="61">
        <f>SUMIFS(PRESTAMOS!$J:$J,PRESTAMOS!$F:$F,'INFORMACION FINANCIERA'!$F$11,PRESTAMOS!$C:$C,'INFORMACION FINANCIERA'!AB$3)</f>
        <v>407801.75999999983</v>
      </c>
      <c r="AC11" s="61">
        <f>SUMIFS(PRESTAMOS!$J:$J,PRESTAMOS!$F:$F,'INFORMACION FINANCIERA'!$F$11,PRESTAMOS!$C:$C,'INFORMACION FINANCIERA'!AC$3)</f>
        <v>38383.509999999995</v>
      </c>
      <c r="AD11" s="61">
        <f>SUMIFS(PRESTAMOS!$J:$J,PRESTAMOS!$F:$F,'INFORMACION FINANCIERA'!$F$11,PRESTAMOS!$C:$C,'INFORMACION FINANCIERA'!AD$3)</f>
        <v>0</v>
      </c>
    </row>
    <row r="12" spans="1:30" x14ac:dyDescent="0.25">
      <c r="E12" s="60">
        <f t="shared" si="2"/>
        <v>4875935.5600000005</v>
      </c>
      <c r="F12" s="5" t="s">
        <v>1155</v>
      </c>
      <c r="G12" s="61">
        <f>SUMIFS(PRESTAMOS!$J:$J,PRESTAMOS!$F:$F,'INFORMACION FINANCIERA'!$F$12,PRESTAMOS!$C:$C,'INFORMACION FINANCIERA'!G$3)</f>
        <v>0</v>
      </c>
      <c r="H12" s="61">
        <f>SUMIFS(PRESTAMOS!$J:$J,PRESTAMOS!$F:$F,'INFORMACION FINANCIERA'!$F$12,PRESTAMOS!$C:$C,'INFORMACION FINANCIERA'!H$3)</f>
        <v>0</v>
      </c>
      <c r="I12" s="61">
        <f>SUMIFS(PRESTAMOS!$J:$J,PRESTAMOS!$F:$F,'INFORMACION FINANCIERA'!$F$12,PRESTAMOS!$C:$C,'INFORMACION FINANCIERA'!I$3)</f>
        <v>0</v>
      </c>
      <c r="J12" s="61">
        <f>SUMIFS(PRESTAMOS!$J:$J,PRESTAMOS!$F:$F,'INFORMACION FINANCIERA'!$F$12,PRESTAMOS!$C:$C,'INFORMACION FINANCIERA'!J$3)</f>
        <v>0</v>
      </c>
      <c r="K12" s="61">
        <f>SUMIFS(PRESTAMOS!$J:$J,PRESTAMOS!$F:$F,'INFORMACION FINANCIERA'!$F$12,PRESTAMOS!$C:$C,'INFORMACION FINANCIERA'!K$3)</f>
        <v>0</v>
      </c>
      <c r="L12" s="61">
        <f>SUMIFS(PRESTAMOS!$J:$J,PRESTAMOS!$F:$F,'INFORMACION FINANCIERA'!$F$12,PRESTAMOS!$C:$C,'INFORMACION FINANCIERA'!L$3)</f>
        <v>0</v>
      </c>
      <c r="M12" s="61">
        <f>SUMIFS(PRESTAMOS!$J:$J,PRESTAMOS!$F:$F,'INFORMACION FINANCIERA'!$F$12,PRESTAMOS!$C:$C,'INFORMACION FINANCIERA'!M$3)</f>
        <v>0</v>
      </c>
      <c r="N12" s="61">
        <f>SUMIFS(PRESTAMOS!$J:$J,PRESTAMOS!$F:$F,'INFORMACION FINANCIERA'!$F$12,PRESTAMOS!$C:$C,'INFORMACION FINANCIERA'!N$3)</f>
        <v>0</v>
      </c>
      <c r="O12" s="61">
        <f>SUMIFS(PRESTAMOS!$J:$J,PRESTAMOS!$F:$F,'INFORMACION FINANCIERA'!$F$12,PRESTAMOS!$C:$C,'INFORMACION FINANCIERA'!O$3)</f>
        <v>0</v>
      </c>
      <c r="P12" s="61">
        <f>SUMIFS(PRESTAMOS!$J:$J,PRESTAMOS!$F:$F,'INFORMACION FINANCIERA'!$F$12,PRESTAMOS!$C:$C,'INFORMACION FINANCIERA'!P$3)</f>
        <v>0</v>
      </c>
      <c r="Q12" s="61">
        <f>SUMIFS(PRESTAMOS!$J:$J,PRESTAMOS!$F:$F,'INFORMACION FINANCIERA'!$F$12,PRESTAMOS!$C:$C,'INFORMACION FINANCIERA'!Q$3)</f>
        <v>0</v>
      </c>
      <c r="R12" s="61">
        <f>SUMIFS(PRESTAMOS!$J:$J,PRESTAMOS!$F:$F,'INFORMACION FINANCIERA'!$F$12,PRESTAMOS!$C:$C,'INFORMACION FINANCIERA'!R$3)</f>
        <v>0</v>
      </c>
      <c r="S12" s="61">
        <f>SUMIFS(PRESTAMOS!$J:$J,PRESTAMOS!$F:$F,'INFORMACION FINANCIERA'!$F$12,PRESTAMOS!$C:$C,'INFORMACION FINANCIERA'!S$3)</f>
        <v>0</v>
      </c>
      <c r="T12" s="61">
        <f>SUMIFS(PRESTAMOS!$J:$J,PRESTAMOS!$F:$F,'INFORMACION FINANCIERA'!$F$12,PRESTAMOS!$C:$C,'INFORMACION FINANCIERA'!T$3)</f>
        <v>0</v>
      </c>
      <c r="U12" s="61">
        <f>SUMIFS(PRESTAMOS!$J:$J,PRESTAMOS!$F:$F,'INFORMACION FINANCIERA'!$F$12,PRESTAMOS!$C:$C,'INFORMACION FINANCIERA'!U$3)</f>
        <v>0</v>
      </c>
      <c r="V12" s="61">
        <f>SUMIFS(PRESTAMOS!$J:$J,PRESTAMOS!$F:$F,'INFORMACION FINANCIERA'!$F$12,PRESTAMOS!$C:$C,'INFORMACION FINANCIERA'!V$3)</f>
        <v>0</v>
      </c>
      <c r="W12" s="61">
        <f>SUMIFS(PRESTAMOS!$J:$J,PRESTAMOS!$F:$F,'INFORMACION FINANCIERA'!$F$12,PRESTAMOS!$C:$C,'INFORMACION FINANCIERA'!W$3)</f>
        <v>0</v>
      </c>
      <c r="X12" s="61">
        <f>SUMIFS(PRESTAMOS!$J:$J,PRESTAMOS!$F:$F,'INFORMACION FINANCIERA'!$F$12,PRESTAMOS!$C:$C,'INFORMACION FINANCIERA'!X$3)</f>
        <v>0</v>
      </c>
      <c r="Y12" s="61">
        <f>SUMIFS(PRESTAMOS!$J:$J,PRESTAMOS!$F:$F,'INFORMACION FINANCIERA'!$F$12,PRESTAMOS!$C:$C,'INFORMACION FINANCIERA'!Y$3)</f>
        <v>0</v>
      </c>
      <c r="Z12" s="61">
        <f>SUMIFS(PRESTAMOS!$J:$J,PRESTAMOS!$F:$F,'INFORMACION FINANCIERA'!$F$12,PRESTAMOS!$C:$C,'INFORMACION FINANCIERA'!Z$3)</f>
        <v>0</v>
      </c>
      <c r="AA12" s="61">
        <f>SUMIFS(PRESTAMOS!$J:$J,PRESTAMOS!$F:$F,'INFORMACION FINANCIERA'!$F$12,PRESTAMOS!$C:$C,'INFORMACION FINANCIERA'!AA$3)</f>
        <v>1006153.88</v>
      </c>
      <c r="AB12" s="61">
        <f>SUMIFS(PRESTAMOS!$J:$J,PRESTAMOS!$F:$F,'INFORMACION FINANCIERA'!$F$12,PRESTAMOS!$C:$C,'INFORMACION FINANCIERA'!AB$3)</f>
        <v>1966093.32</v>
      </c>
      <c r="AC12" s="61">
        <f>SUMIFS(PRESTAMOS!$J:$J,PRESTAMOS!$F:$F,'INFORMACION FINANCIERA'!$F$12,PRESTAMOS!$C:$C,'INFORMACION FINANCIERA'!AC$3)</f>
        <v>1903688.3599999999</v>
      </c>
      <c r="AD12" s="61">
        <f>SUMIFS(PRESTAMOS!$J:$J,PRESTAMOS!$F:$F,'INFORMACION FINANCIERA'!$F$12,PRESTAMOS!$C:$C,'INFORMACION FINANCIERA'!AD$3)</f>
        <v>0</v>
      </c>
    </row>
    <row r="13" spans="1:30" x14ac:dyDescent="0.25">
      <c r="E13" s="60">
        <f t="shared" si="2"/>
        <v>148828</v>
      </c>
      <c r="F13" s="5" t="s">
        <v>1156</v>
      </c>
      <c r="G13" s="61">
        <f>SUMIFS(PRESTAMOS!$J:$J,PRESTAMOS!$F:$F,'INFORMACION FINANCIERA'!$F$13,PRESTAMOS!$C:$C,'INFORMACION FINANCIERA'!G$3)</f>
        <v>0</v>
      </c>
      <c r="H13" s="61">
        <f>SUMIFS(PRESTAMOS!$J:$J,PRESTAMOS!$F:$F,'INFORMACION FINANCIERA'!$F$13,PRESTAMOS!$C:$C,'INFORMACION FINANCIERA'!H$3)</f>
        <v>0</v>
      </c>
      <c r="I13" s="61">
        <f>SUMIFS(PRESTAMOS!$J:$J,PRESTAMOS!$F:$F,'INFORMACION FINANCIERA'!$F$13,PRESTAMOS!$C:$C,'INFORMACION FINANCIERA'!I$3)</f>
        <v>0</v>
      </c>
      <c r="J13" s="61">
        <f>SUMIFS(PRESTAMOS!$J:$J,PRESTAMOS!$F:$F,'INFORMACION FINANCIERA'!$F$13,PRESTAMOS!$C:$C,'INFORMACION FINANCIERA'!J$3)</f>
        <v>0</v>
      </c>
      <c r="K13" s="61">
        <f>SUMIFS(PRESTAMOS!$J:$J,PRESTAMOS!$F:$F,'INFORMACION FINANCIERA'!$F$13,PRESTAMOS!$C:$C,'INFORMACION FINANCIERA'!K$3)</f>
        <v>0</v>
      </c>
      <c r="L13" s="61">
        <f>SUMIFS(PRESTAMOS!$J:$J,PRESTAMOS!$F:$F,'INFORMACION FINANCIERA'!$F$13,PRESTAMOS!$C:$C,'INFORMACION FINANCIERA'!L$3)</f>
        <v>0</v>
      </c>
      <c r="M13" s="61">
        <f>SUMIFS(PRESTAMOS!$J:$J,PRESTAMOS!$F:$F,'INFORMACION FINANCIERA'!$F$13,PRESTAMOS!$C:$C,'INFORMACION FINANCIERA'!M$3)</f>
        <v>0</v>
      </c>
      <c r="N13" s="61">
        <f>SUMIFS(PRESTAMOS!$J:$J,PRESTAMOS!$F:$F,'INFORMACION FINANCIERA'!$F$13,PRESTAMOS!$C:$C,'INFORMACION FINANCIERA'!N$3)</f>
        <v>0</v>
      </c>
      <c r="O13" s="61">
        <f>SUMIFS(PRESTAMOS!$J:$J,PRESTAMOS!$F:$F,'INFORMACION FINANCIERA'!$F$13,PRESTAMOS!$C:$C,'INFORMACION FINANCIERA'!O$3)</f>
        <v>0</v>
      </c>
      <c r="P13" s="61">
        <f>SUMIFS(PRESTAMOS!$J:$J,PRESTAMOS!$F:$F,'INFORMACION FINANCIERA'!$F$13,PRESTAMOS!$C:$C,'INFORMACION FINANCIERA'!P$3)</f>
        <v>0</v>
      </c>
      <c r="Q13" s="61">
        <f>SUMIFS(PRESTAMOS!$J:$J,PRESTAMOS!$F:$F,'INFORMACION FINANCIERA'!$F$13,PRESTAMOS!$C:$C,'INFORMACION FINANCIERA'!Q$3)</f>
        <v>0</v>
      </c>
      <c r="R13" s="61">
        <f>SUMIFS(PRESTAMOS!$J:$J,PRESTAMOS!$F:$F,'INFORMACION FINANCIERA'!$F$13,PRESTAMOS!$C:$C,'INFORMACION FINANCIERA'!R$3)</f>
        <v>0</v>
      </c>
      <c r="S13" s="61">
        <f>SUMIFS(PRESTAMOS!$J:$J,PRESTAMOS!$F:$F,'INFORMACION FINANCIERA'!$F$13,PRESTAMOS!$C:$C,'INFORMACION FINANCIERA'!S$3)</f>
        <v>0</v>
      </c>
      <c r="T13" s="61">
        <f>SUMIFS(PRESTAMOS!$J:$J,PRESTAMOS!$F:$F,'INFORMACION FINANCIERA'!$F$13,PRESTAMOS!$C:$C,'INFORMACION FINANCIERA'!T$3)</f>
        <v>0</v>
      </c>
      <c r="U13" s="61">
        <f>SUMIFS(PRESTAMOS!$J:$J,PRESTAMOS!$F:$F,'INFORMACION FINANCIERA'!$F$13,PRESTAMOS!$C:$C,'INFORMACION FINANCIERA'!U$3)</f>
        <v>0</v>
      </c>
      <c r="V13" s="61">
        <f>SUMIFS(PRESTAMOS!$J:$J,PRESTAMOS!$F:$F,'INFORMACION FINANCIERA'!$F$13,PRESTAMOS!$C:$C,'INFORMACION FINANCIERA'!V$3)</f>
        <v>0</v>
      </c>
      <c r="W13" s="61">
        <f>SUMIFS(PRESTAMOS!$J:$J,PRESTAMOS!$F:$F,'INFORMACION FINANCIERA'!$F$13,PRESTAMOS!$C:$C,'INFORMACION FINANCIERA'!W$3)</f>
        <v>0</v>
      </c>
      <c r="X13" s="61">
        <f>SUMIFS(PRESTAMOS!$J:$J,PRESTAMOS!$F:$F,'INFORMACION FINANCIERA'!$F$13,PRESTAMOS!$C:$C,'INFORMACION FINANCIERA'!X$3)</f>
        <v>0</v>
      </c>
      <c r="Y13" s="61">
        <f>SUMIFS(PRESTAMOS!$J:$J,PRESTAMOS!$F:$F,'INFORMACION FINANCIERA'!$F$13,PRESTAMOS!$C:$C,'INFORMACION FINANCIERA'!Y$3)</f>
        <v>0</v>
      </c>
      <c r="Z13" s="61">
        <f>SUMIFS(PRESTAMOS!$J:$J,PRESTAMOS!$F:$F,'INFORMACION FINANCIERA'!$F$13,PRESTAMOS!$C:$C,'INFORMACION FINANCIERA'!Z$3)</f>
        <v>148828</v>
      </c>
      <c r="AA13" s="61">
        <f>SUMIFS(PRESTAMOS!$J:$J,PRESTAMOS!$F:$F,'INFORMACION FINANCIERA'!$F$13,PRESTAMOS!$C:$C,'INFORMACION FINANCIERA'!AA$3)</f>
        <v>0</v>
      </c>
      <c r="AB13" s="61">
        <f>SUMIFS(PRESTAMOS!$J:$J,PRESTAMOS!$F:$F,'INFORMACION FINANCIERA'!$F$13,PRESTAMOS!$C:$C,'INFORMACION FINANCIERA'!AB$3)</f>
        <v>0</v>
      </c>
      <c r="AC13" s="61">
        <f>SUMIFS(PRESTAMOS!$J:$J,PRESTAMOS!$F:$F,'INFORMACION FINANCIERA'!$F$13,PRESTAMOS!$C:$C,'INFORMACION FINANCIERA'!AC$3)</f>
        <v>0</v>
      </c>
      <c r="AD13" s="61">
        <f>SUMIFS(PRESTAMOS!$J:$J,PRESTAMOS!$F:$F,'INFORMACION FINANCIERA'!$F$13,PRESTAMOS!$C:$C,'INFORMACION FINANCIERA'!AD$3)</f>
        <v>0</v>
      </c>
    </row>
    <row r="14" spans="1:30" x14ac:dyDescent="0.25">
      <c r="E14" s="60">
        <f t="shared" si="2"/>
        <v>610512.81960000005</v>
      </c>
      <c r="F14" s="5" t="s">
        <v>640</v>
      </c>
      <c r="G14" s="61">
        <f>SUMIFS(PRESTAMOS!$J:$J,PRESTAMOS!$F:$F,'INFORMACION FINANCIERA'!$F$14,PRESTAMOS!$C:$C,'INFORMACION FINANCIERA'!G$3)</f>
        <v>0</v>
      </c>
      <c r="H14" s="61">
        <f>SUMIFS(PRESTAMOS!$J:$J,PRESTAMOS!$F:$F,'INFORMACION FINANCIERA'!$F$14,PRESTAMOS!$C:$C,'INFORMACION FINANCIERA'!H$3)</f>
        <v>0</v>
      </c>
      <c r="I14" s="61">
        <f>SUMIFS(PRESTAMOS!$J:$J,PRESTAMOS!$F:$F,'INFORMACION FINANCIERA'!$F$14,PRESTAMOS!$C:$C,'INFORMACION FINANCIERA'!I$3)</f>
        <v>0</v>
      </c>
      <c r="J14" s="61">
        <f>SUMIFS(PRESTAMOS!$J:$J,PRESTAMOS!$F:$F,'INFORMACION FINANCIERA'!$F$14,PRESTAMOS!$C:$C,'INFORMACION FINANCIERA'!J$3)</f>
        <v>0</v>
      </c>
      <c r="K14" s="61">
        <f>SUMIFS(PRESTAMOS!$J:$J,PRESTAMOS!$F:$F,'INFORMACION FINANCIERA'!$F$14,PRESTAMOS!$C:$C,'INFORMACION FINANCIERA'!K$3)</f>
        <v>0</v>
      </c>
      <c r="L14" s="61">
        <f>SUMIFS(PRESTAMOS!$J:$J,PRESTAMOS!$F:$F,'INFORMACION FINANCIERA'!$F$14,PRESTAMOS!$C:$C,'INFORMACION FINANCIERA'!L$3)</f>
        <v>0</v>
      </c>
      <c r="M14" s="61">
        <f>SUMIFS(PRESTAMOS!$J:$J,PRESTAMOS!$F:$F,'INFORMACION FINANCIERA'!$F$14,PRESTAMOS!$C:$C,'INFORMACION FINANCIERA'!M$3)</f>
        <v>0</v>
      </c>
      <c r="N14" s="61">
        <f>SUMIFS(PRESTAMOS!$J:$J,PRESTAMOS!$F:$F,'INFORMACION FINANCIERA'!$F$14,PRESTAMOS!$C:$C,'INFORMACION FINANCIERA'!N$3)</f>
        <v>0</v>
      </c>
      <c r="O14" s="61">
        <f>SUMIFS(PRESTAMOS!$J:$J,PRESTAMOS!$F:$F,'INFORMACION FINANCIERA'!$F$14,PRESTAMOS!$C:$C,'INFORMACION FINANCIERA'!O$3)</f>
        <v>0</v>
      </c>
      <c r="P14" s="61">
        <f>SUMIFS(PRESTAMOS!$J:$J,PRESTAMOS!$F:$F,'INFORMACION FINANCIERA'!$F$14,PRESTAMOS!$C:$C,'INFORMACION FINANCIERA'!P$3)</f>
        <v>0</v>
      </c>
      <c r="Q14" s="61">
        <f>SUMIFS(PRESTAMOS!$J:$J,PRESTAMOS!$F:$F,'INFORMACION FINANCIERA'!$F$14,PRESTAMOS!$C:$C,'INFORMACION FINANCIERA'!Q$3)</f>
        <v>0</v>
      </c>
      <c r="R14" s="61">
        <f>SUMIFS(PRESTAMOS!$J:$J,PRESTAMOS!$F:$F,'INFORMACION FINANCIERA'!$F$14,PRESTAMOS!$C:$C,'INFORMACION FINANCIERA'!R$3)</f>
        <v>0</v>
      </c>
      <c r="S14" s="61">
        <f>SUMIFS(PRESTAMOS!$J:$J,PRESTAMOS!$F:$F,'INFORMACION FINANCIERA'!$F$14,PRESTAMOS!$C:$C,'INFORMACION FINANCIERA'!S$3)</f>
        <v>0</v>
      </c>
      <c r="T14" s="61">
        <f>SUMIFS(PRESTAMOS!$J:$J,PRESTAMOS!$F:$F,'INFORMACION FINANCIERA'!$F$14,PRESTAMOS!$C:$C,'INFORMACION FINANCIERA'!T$3)</f>
        <v>0</v>
      </c>
      <c r="U14" s="61">
        <f>SUMIFS(PRESTAMOS!$J:$J,PRESTAMOS!$F:$F,'INFORMACION FINANCIERA'!$F$14,PRESTAMOS!$C:$C,'INFORMACION FINANCIERA'!U$3)</f>
        <v>0</v>
      </c>
      <c r="V14" s="61">
        <f>SUMIFS(PRESTAMOS!$J:$J,PRESTAMOS!$F:$F,'INFORMACION FINANCIERA'!$F$14,PRESTAMOS!$C:$C,'INFORMACION FINANCIERA'!V$3)</f>
        <v>0</v>
      </c>
      <c r="W14" s="61">
        <f>SUMIFS(PRESTAMOS!$J:$J,PRESTAMOS!$F:$F,'INFORMACION FINANCIERA'!$F$14,PRESTAMOS!$C:$C,'INFORMACION FINANCIERA'!W$3)</f>
        <v>0</v>
      </c>
      <c r="X14" s="61">
        <f>SUMIFS(PRESTAMOS!$J:$J,PRESTAMOS!$F:$F,'INFORMACION FINANCIERA'!$F$14,PRESTAMOS!$C:$C,'INFORMACION FINANCIERA'!X$3)</f>
        <v>0</v>
      </c>
      <c r="Y14" s="61">
        <f>SUMIFS(PRESTAMOS!$J:$J,PRESTAMOS!$F:$F,'INFORMACION FINANCIERA'!$F$14,PRESTAMOS!$C:$C,'INFORMACION FINANCIERA'!Y$3)</f>
        <v>0</v>
      </c>
      <c r="Z14" s="61">
        <f>SUMIFS(PRESTAMOS!$J:$J,PRESTAMOS!$F:$F,'INFORMACION FINANCIERA'!$F$14,PRESTAMOS!$C:$C,'INFORMACION FINANCIERA'!Z$3)</f>
        <v>409584.81960000005</v>
      </c>
      <c r="AA14" s="61">
        <f>SUMIFS(PRESTAMOS!$J:$J,PRESTAMOS!$F:$F,'INFORMACION FINANCIERA'!$F$14,PRESTAMOS!$C:$C,'INFORMACION FINANCIERA'!AA$3)</f>
        <v>200928</v>
      </c>
      <c r="AB14" s="61">
        <f>SUMIFS(PRESTAMOS!$J:$J,PRESTAMOS!$F:$F,'INFORMACION FINANCIERA'!$F$14,PRESTAMOS!$C:$C,'INFORMACION FINANCIERA'!AB$3)</f>
        <v>0</v>
      </c>
      <c r="AC14" s="61">
        <f>SUMIFS(PRESTAMOS!$J:$J,PRESTAMOS!$F:$F,'INFORMACION FINANCIERA'!$F$14,PRESTAMOS!$C:$C,'INFORMACION FINANCIERA'!AC$3)</f>
        <v>0</v>
      </c>
      <c r="AD14" s="61">
        <f>SUMIFS(PRESTAMOS!$J:$J,PRESTAMOS!$F:$F,'INFORMACION FINANCIERA'!$F$14,PRESTAMOS!$C:$C,'INFORMACION FINANCIERA'!AD$3)</f>
        <v>0</v>
      </c>
    </row>
    <row r="15" spans="1:30" x14ac:dyDescent="0.25">
      <c r="E15" s="60">
        <f>SUM(G15:AD15)</f>
        <v>5877229.1499999994</v>
      </c>
      <c r="F15" s="5" t="s">
        <v>1285</v>
      </c>
      <c r="G15" s="61">
        <f>SUMIFS(PRESTAMOS!$J:$J,PRESTAMOS!$F:$F,'INFORMACION FINANCIERA'!$F$14,PRESTAMOS!$C:$C,'INFORMACION FINANCIERA'!G$3)</f>
        <v>0</v>
      </c>
      <c r="H15" s="61">
        <f>SUMIFS(PRESTAMOS!$J:$J,PRESTAMOS!$F:$F,'INFORMACION FINANCIERA'!$F$15,PRESTAMOS!$C:$C,'INFORMACION FINANCIERA'!H$3)</f>
        <v>0</v>
      </c>
      <c r="I15" s="61">
        <f>SUMIFS(PRESTAMOS!$J:$J,PRESTAMOS!$F:$F,'INFORMACION FINANCIERA'!$F$15,PRESTAMOS!$C:$C,'INFORMACION FINANCIERA'!I$3)</f>
        <v>0</v>
      </c>
      <c r="J15" s="61">
        <f>SUMIFS(PRESTAMOS!$J:$J,PRESTAMOS!$F:$F,'INFORMACION FINANCIERA'!$F$15,PRESTAMOS!$C:$C,'INFORMACION FINANCIERA'!J$3)</f>
        <v>0</v>
      </c>
      <c r="K15" s="61">
        <f>SUMIFS(PRESTAMOS!$J:$J,PRESTAMOS!$F:$F,'INFORMACION FINANCIERA'!$F$15,PRESTAMOS!$C:$C,'INFORMACION FINANCIERA'!K$3)</f>
        <v>0</v>
      </c>
      <c r="L15" s="61">
        <f>SUMIFS(PRESTAMOS!$J:$J,PRESTAMOS!$F:$F,'INFORMACION FINANCIERA'!$F$15,PRESTAMOS!$C:$C,'INFORMACION FINANCIERA'!L$3)</f>
        <v>0</v>
      </c>
      <c r="M15" s="61">
        <f>SUMIFS(PRESTAMOS!$J:$J,PRESTAMOS!$F:$F,'INFORMACION FINANCIERA'!$F$15,PRESTAMOS!$C:$C,'INFORMACION FINANCIERA'!M$3)</f>
        <v>0</v>
      </c>
      <c r="N15" s="61">
        <f>SUMIFS(PRESTAMOS!$J:$J,PRESTAMOS!$F:$F,'INFORMACION FINANCIERA'!$F$15,PRESTAMOS!$C:$C,'INFORMACION FINANCIERA'!N$3)</f>
        <v>0</v>
      </c>
      <c r="O15" s="61">
        <f>SUMIFS(PRESTAMOS!$J:$J,PRESTAMOS!$F:$F,'INFORMACION FINANCIERA'!$F$15,PRESTAMOS!$C:$C,'INFORMACION FINANCIERA'!O$3)</f>
        <v>0</v>
      </c>
      <c r="P15" s="61">
        <f>SUMIFS(PRESTAMOS!$J:$J,PRESTAMOS!$F:$F,'INFORMACION FINANCIERA'!$F$15,PRESTAMOS!$C:$C,'INFORMACION FINANCIERA'!P$3)</f>
        <v>0</v>
      </c>
      <c r="Q15" s="61">
        <f>SUMIFS(PRESTAMOS!$J:$J,PRESTAMOS!$F:$F,'INFORMACION FINANCIERA'!$F$15,PRESTAMOS!$C:$C,'INFORMACION FINANCIERA'!Q$3)</f>
        <v>0</v>
      </c>
      <c r="R15" s="61">
        <f>SUMIFS(PRESTAMOS!$J:$J,PRESTAMOS!$F:$F,'INFORMACION FINANCIERA'!$F$15,PRESTAMOS!$C:$C,'INFORMACION FINANCIERA'!R$3)</f>
        <v>0</v>
      </c>
      <c r="S15" s="61">
        <f>SUMIFS(PRESTAMOS!$J:$J,PRESTAMOS!$F:$F,'INFORMACION FINANCIERA'!$F$15,PRESTAMOS!$C:$C,'INFORMACION FINANCIERA'!S$3)</f>
        <v>0</v>
      </c>
      <c r="T15" s="61">
        <f>SUMIFS(PRESTAMOS!$J:$J,PRESTAMOS!$F:$F,'INFORMACION FINANCIERA'!$F$15,PRESTAMOS!$C:$C,'INFORMACION FINANCIERA'!T$3)</f>
        <v>0</v>
      </c>
      <c r="U15" s="61">
        <f>SUMIFS(PRESTAMOS!$J:$J,PRESTAMOS!$F:$F,'INFORMACION FINANCIERA'!$F$15,PRESTAMOS!$C:$C,'INFORMACION FINANCIERA'!U$3)</f>
        <v>0</v>
      </c>
      <c r="V15" s="61">
        <f>SUMIFS(PRESTAMOS!$J:$J,PRESTAMOS!$F:$F,'INFORMACION FINANCIERA'!$F$15,PRESTAMOS!$C:$C,'INFORMACION FINANCIERA'!V$3)</f>
        <v>0</v>
      </c>
      <c r="W15" s="61">
        <f>SUMIFS(PRESTAMOS!$J:$J,PRESTAMOS!$F:$F,'INFORMACION FINANCIERA'!$F$15,PRESTAMOS!$C:$C,'INFORMACION FINANCIERA'!W$3)</f>
        <v>0</v>
      </c>
      <c r="X15" s="61">
        <f>SUMIFS(PRESTAMOS!$J:$J,PRESTAMOS!$F:$F,'INFORMACION FINANCIERA'!$F$15,PRESTAMOS!$C:$C,'INFORMACION FINANCIERA'!X$3)</f>
        <v>0</v>
      </c>
      <c r="Y15" s="61">
        <f>SUMIFS(PRESTAMOS!$J:$J,PRESTAMOS!$F:$F,'INFORMACION FINANCIERA'!$F$15,PRESTAMOS!$C:$C,'INFORMACION FINANCIERA'!Y$3)</f>
        <v>0</v>
      </c>
      <c r="Z15" s="61">
        <f>SUMIFS(PRESTAMOS!$J:$J,PRESTAMOS!$F:$F,'INFORMACION FINANCIERA'!$F$15,PRESTAMOS!$C:$C,'INFORMACION FINANCIERA'!Z$3)</f>
        <v>0</v>
      </c>
      <c r="AA15" s="61">
        <f>SUMIFS(PRESTAMOS!$J:$J,PRESTAMOS!$F:$F,'INFORMACION FINANCIERA'!$F$15,PRESTAMOS!$C:$C,'INFORMACION FINANCIERA'!AA$3)</f>
        <v>860552.04999999993</v>
      </c>
      <c r="AB15" s="61">
        <f>SUMIFS(PRESTAMOS!$J:$J,PRESTAMOS!$F:$F,'INFORMACION FINANCIERA'!$F$15,PRESTAMOS!$C:$C,'INFORMACION FINANCIERA'!AB$3)</f>
        <v>1007168.44</v>
      </c>
      <c r="AC15" s="61">
        <f>SUMIFS(PRESTAMOS!$J:$J,PRESTAMOS!$F:$F,'INFORMACION FINANCIERA'!$F$15,PRESTAMOS!$C:$C,'INFORMACION FINANCIERA'!AC$3)</f>
        <v>3065668.05</v>
      </c>
      <c r="AD15" s="61">
        <f>SUMIFS(PRESTAMOS!$J:$J,PRESTAMOS!$F:$F,'INFORMACION FINANCIERA'!$F$15,PRESTAMOS!$C:$C,'INFORMACION FINANCIERA'!AD$3)</f>
        <v>943840.61</v>
      </c>
    </row>
    <row r="16" spans="1:30" x14ac:dyDescent="0.25">
      <c r="P16" s="14">
        <f>SUM(Q5:AC5)</f>
        <v>44966061.632570289</v>
      </c>
    </row>
    <row r="21" spans="10:19" x14ac:dyDescent="0.25">
      <c r="J21" s="61">
        <f>SUMIFS(PRESTAMOS!$J:$J,PRESTAMOS!$F:$F,'INFORMACION FINANCIERA'!$F$6,PRESTAMOS!$C:$C,'INFORMACION FINANCIERA'!K$3)</f>
        <v>45000</v>
      </c>
      <c r="K21" s="61">
        <f>SUMIFS(PRESTAMOS!$J:$J,PRESTAMOS!$F:$F,'INFORMACION FINANCIERA'!$F$7,PRESTAMOS!$C:$C,'INFORMACION FINANCIERA'!K$3)</f>
        <v>0</v>
      </c>
      <c r="L21" s="61">
        <f>SUMIFS(PRESTAMOS!$J:$J,PRESTAMOS!$F:$F,'INFORMACION FINANCIERA'!$F$8,PRESTAMOS!$C:$C,'INFORMACION FINANCIERA'!K$3)</f>
        <v>0</v>
      </c>
      <c r="M21" s="61">
        <f>SUMIFS(PRESTAMOS!$J:$J,PRESTAMOS!$F:$F,'INFORMACION FINANCIERA'!$F$9,PRESTAMOS!$C:$C,'INFORMACION FINANCIERA'!K$3)</f>
        <v>0</v>
      </c>
      <c r="N21" s="61">
        <f>SUMIFS(PRESTAMOS!$J:$J,PRESTAMOS!$F:$F,'INFORMACION FINANCIERA'!$F$10,PRESTAMOS!$C:$C,'INFORMACION FINANCIERA'!K$3)</f>
        <v>0</v>
      </c>
      <c r="O21" s="61">
        <f>SUMIFS(PRESTAMOS!$J:$J,PRESTAMOS!$F:$F,'INFORMACION FINANCIERA'!$F$11,PRESTAMOS!$C:$C,'INFORMACION FINANCIERA'!K$3)</f>
        <v>0</v>
      </c>
      <c r="P21" s="61">
        <f>SUMIFS(PRESTAMOS!$J:$J,PRESTAMOS!$F:$F,'INFORMACION FINANCIERA'!$F$12,PRESTAMOS!$C:$C,'INFORMACION FINANCIERA'!K$3)</f>
        <v>0</v>
      </c>
      <c r="Q21" s="61">
        <f>SUMIFS(PRESTAMOS!$J:$J,PRESTAMOS!$F:$F,'INFORMACION FINANCIERA'!$F$13,PRESTAMOS!$C:$C,'INFORMACION FINANCIERA'!K$3)</f>
        <v>0</v>
      </c>
      <c r="R21" s="61">
        <f>SUMIFS(PRESTAMOS!$J:$J,PRESTAMOS!$F:$F,'INFORMACION FINANCIERA'!$F$14,PRESTAMOS!$C:$C,'INFORMACION FINANCIERA'!K$3)</f>
        <v>0</v>
      </c>
      <c r="S21" s="61">
        <f>SUMIFS(PRESTAMOS!$J:$J,PRESTAMOS!$F:$F,'INFORMACION FINANCIERA'!$F$15,PRESTAMOS!$C:$C,'INFORMACION FINANCIERA'!K$3)</f>
        <v>0</v>
      </c>
    </row>
    <row r="22" spans="10:19" x14ac:dyDescent="0.25">
      <c r="J22" s="61">
        <f>SUMIFS(PRESTAMOS!$J:$J,PRESTAMOS!$F:$F,'INFORMACION FINANCIERA'!$F$6,PRESTAMOS!$C:$C,'INFORMACION FINANCIERA'!L$3)</f>
        <v>0</v>
      </c>
      <c r="K22" s="61">
        <f>SUMIFS(PRESTAMOS!$J:$J,PRESTAMOS!$F:$F,'INFORMACION FINANCIERA'!$F$7,PRESTAMOS!$C:$C,'INFORMACION FINANCIERA'!L$3)</f>
        <v>200000</v>
      </c>
      <c r="L22" s="61">
        <f>SUMIFS(PRESTAMOS!$J:$J,PRESTAMOS!$F:$F,'INFORMACION FINANCIERA'!$F$8,PRESTAMOS!$C:$C,'INFORMACION FINANCIERA'!L$3)</f>
        <v>0</v>
      </c>
      <c r="M22" s="61">
        <f>SUMIFS(PRESTAMOS!$J:$J,PRESTAMOS!$F:$F,'INFORMACION FINANCIERA'!$F$9,PRESTAMOS!$C:$C,'INFORMACION FINANCIERA'!L$3)</f>
        <v>0</v>
      </c>
      <c r="N22" s="61">
        <f>SUMIFS(PRESTAMOS!$J:$J,PRESTAMOS!$F:$F,'INFORMACION FINANCIERA'!$F$10,PRESTAMOS!$C:$C,'INFORMACION FINANCIERA'!L$3)</f>
        <v>0</v>
      </c>
      <c r="O22" s="61">
        <f>SUMIFS(PRESTAMOS!$J:$J,PRESTAMOS!$F:$F,'INFORMACION FINANCIERA'!$F$11,PRESTAMOS!$C:$C,'INFORMACION FINANCIERA'!L$3)</f>
        <v>0</v>
      </c>
      <c r="P22" s="61">
        <f>SUMIFS(PRESTAMOS!$J:$J,PRESTAMOS!$F:$F,'INFORMACION FINANCIERA'!$F$12,PRESTAMOS!$C:$C,'INFORMACION FINANCIERA'!L$3)</f>
        <v>0</v>
      </c>
      <c r="Q22" s="61">
        <f>SUMIFS(PRESTAMOS!$J:$J,PRESTAMOS!$F:$F,'INFORMACION FINANCIERA'!$F$13,PRESTAMOS!$C:$C,'INFORMACION FINANCIERA'!L$3)</f>
        <v>0</v>
      </c>
      <c r="R22" s="61">
        <f>SUMIFS(PRESTAMOS!$J:$J,PRESTAMOS!$F:$F,'INFORMACION FINANCIERA'!$F$14,PRESTAMOS!$C:$C,'INFORMACION FINANCIERA'!L$3)</f>
        <v>0</v>
      </c>
      <c r="S22" s="61">
        <f>SUMIFS(PRESTAMOS!$J:$J,PRESTAMOS!$F:$F,'INFORMACION FINANCIERA'!$F$15,PRESTAMOS!$C:$C,'INFORMACION FINANCIERA'!L$3)</f>
        <v>0</v>
      </c>
    </row>
    <row r="23" spans="10:19" x14ac:dyDescent="0.25">
      <c r="J23" s="61">
        <f>SUMIFS(PRESTAMOS!$J:$J,PRESTAMOS!$F:$F,'INFORMACION FINANCIERA'!$F$6,PRESTAMOS!$C:$C,'INFORMACION FINANCIERA'!M$3)</f>
        <v>35000</v>
      </c>
      <c r="K23" s="61">
        <f>SUMIFS(PRESTAMOS!$J:$J,PRESTAMOS!$F:$F,'INFORMACION FINANCIERA'!$F$7,PRESTAMOS!$C:$C,'INFORMACION FINANCIERA'!M$3)</f>
        <v>0</v>
      </c>
      <c r="L23" s="61">
        <f>SUMIFS(PRESTAMOS!$J:$J,PRESTAMOS!$F:$F,'INFORMACION FINANCIERA'!$F$8,PRESTAMOS!$C:$C,'INFORMACION FINANCIERA'!M$3)</f>
        <v>0</v>
      </c>
      <c r="M23" s="61">
        <f>SUMIFS(PRESTAMOS!$J:$J,PRESTAMOS!$F:$F,'INFORMACION FINANCIERA'!$F$9,PRESTAMOS!$C:$C,'INFORMACION FINANCIERA'!M$3)</f>
        <v>0</v>
      </c>
      <c r="N23" s="61">
        <f>SUMIFS(PRESTAMOS!$J:$J,PRESTAMOS!$F:$F,'INFORMACION FINANCIERA'!$F$10,PRESTAMOS!$C:$C,'INFORMACION FINANCIERA'!M$3)</f>
        <v>0</v>
      </c>
      <c r="O23" s="61">
        <f>SUMIFS(PRESTAMOS!$J:$J,PRESTAMOS!$F:$F,'INFORMACION FINANCIERA'!$F$11,PRESTAMOS!$C:$C,'INFORMACION FINANCIERA'!M$3)</f>
        <v>0</v>
      </c>
      <c r="P23" s="61">
        <f>SUMIFS(PRESTAMOS!$J:$J,PRESTAMOS!$F:$F,'INFORMACION FINANCIERA'!$F$12,PRESTAMOS!$C:$C,'INFORMACION FINANCIERA'!M$3)</f>
        <v>0</v>
      </c>
      <c r="Q23" s="61">
        <f>SUMIFS(PRESTAMOS!$J:$J,PRESTAMOS!$F:$F,'INFORMACION FINANCIERA'!$F$13,PRESTAMOS!$C:$C,'INFORMACION FINANCIERA'!M$3)</f>
        <v>0</v>
      </c>
      <c r="R23" s="61">
        <f>SUMIFS(PRESTAMOS!$J:$J,PRESTAMOS!$F:$F,'INFORMACION FINANCIERA'!$F$14,PRESTAMOS!$C:$C,'INFORMACION FINANCIERA'!M$3)</f>
        <v>0</v>
      </c>
      <c r="S23" s="61">
        <f>SUMIFS(PRESTAMOS!$J:$J,PRESTAMOS!$F:$F,'INFORMACION FINANCIERA'!$F$15,PRESTAMOS!$C:$C,'INFORMACION FINANCIERA'!M$3)</f>
        <v>0</v>
      </c>
    </row>
    <row r="24" spans="10:19" x14ac:dyDescent="0.25">
      <c r="J24" s="61">
        <f>SUMIFS(PRESTAMOS!$J:$J,PRESTAMOS!$F:$F,'INFORMACION FINANCIERA'!$F$6,PRESTAMOS!$C:$C,'INFORMACION FINANCIERA'!N$3)</f>
        <v>1240000</v>
      </c>
      <c r="K24" s="61">
        <f>SUMIFS(PRESTAMOS!$J:$J,PRESTAMOS!$F:$F,'INFORMACION FINANCIERA'!$F$7,PRESTAMOS!$C:$C,'INFORMACION FINANCIERA'!N$3)</f>
        <v>200000</v>
      </c>
      <c r="L24" s="61">
        <f>SUMIFS(PRESTAMOS!$J:$J,PRESTAMOS!$F:$F,'INFORMACION FINANCIERA'!$F$8,PRESTAMOS!$C:$C,'INFORMACION FINANCIERA'!N$3)</f>
        <v>0</v>
      </c>
      <c r="M24" s="61">
        <f>SUMIFS(PRESTAMOS!$J:$J,PRESTAMOS!$F:$F,'INFORMACION FINANCIERA'!$F$9,PRESTAMOS!$C:$C,'INFORMACION FINANCIERA'!N$3)</f>
        <v>0</v>
      </c>
      <c r="N24" s="61">
        <f>SUMIFS(PRESTAMOS!$J:$J,PRESTAMOS!$F:$F,'INFORMACION FINANCIERA'!$F$10,PRESTAMOS!$C:$C,'INFORMACION FINANCIERA'!N$3)</f>
        <v>0</v>
      </c>
      <c r="O24" s="61">
        <f>SUMIFS(PRESTAMOS!$J:$J,PRESTAMOS!$F:$F,'INFORMACION FINANCIERA'!$F$11,PRESTAMOS!$C:$C,'INFORMACION FINANCIERA'!N$3)</f>
        <v>0</v>
      </c>
      <c r="P24" s="61">
        <f>SUMIFS(PRESTAMOS!$J:$J,PRESTAMOS!$F:$F,'INFORMACION FINANCIERA'!$F$12,PRESTAMOS!$C:$C,'INFORMACION FINANCIERA'!N$3)</f>
        <v>0</v>
      </c>
      <c r="Q24" s="61">
        <f>SUMIFS(PRESTAMOS!$J:$J,PRESTAMOS!$F:$F,'INFORMACION FINANCIERA'!$F$13,PRESTAMOS!$C:$C,'INFORMACION FINANCIERA'!N$3)</f>
        <v>0</v>
      </c>
      <c r="R24" s="61">
        <f>SUMIFS(PRESTAMOS!$J:$J,PRESTAMOS!$F:$F,'INFORMACION FINANCIERA'!$F$14,PRESTAMOS!$C:$C,'INFORMACION FINANCIERA'!N$3)</f>
        <v>0</v>
      </c>
      <c r="S24" s="61">
        <f>SUMIFS(PRESTAMOS!$J:$J,PRESTAMOS!$F:$F,'INFORMACION FINANCIERA'!$F$15,PRESTAMOS!$C:$C,'INFORMACION FINANCIERA'!N$3)</f>
        <v>0</v>
      </c>
    </row>
    <row r="25" spans="10:19" x14ac:dyDescent="0.25">
      <c r="J25" s="61">
        <f>SUMIFS(PRESTAMOS!$J:$J,PRESTAMOS!$F:$F,'INFORMACION FINANCIERA'!$F$6,PRESTAMOS!$C:$C,'INFORMACION FINANCIERA'!O$3)</f>
        <v>330000</v>
      </c>
      <c r="K25" s="61">
        <f>SUMIFS(PRESTAMOS!$J:$J,PRESTAMOS!$F:$F,'INFORMACION FINANCIERA'!$F$7,PRESTAMOS!$C:$C,'INFORMACION FINANCIERA'!O$3)</f>
        <v>600000</v>
      </c>
      <c r="L25" s="61">
        <f>SUMIFS(PRESTAMOS!$J:$J,PRESTAMOS!$F:$F,'INFORMACION FINANCIERA'!$F$8,PRESTAMOS!$C:$C,'INFORMACION FINANCIERA'!O$3)</f>
        <v>0</v>
      </c>
      <c r="M25" s="61">
        <f>SUMIFS(PRESTAMOS!$J:$J,PRESTAMOS!$F:$F,'INFORMACION FINANCIERA'!$F$9,PRESTAMOS!$C:$C,'INFORMACION FINANCIERA'!O$3)</f>
        <v>0</v>
      </c>
      <c r="N25" s="61">
        <f>SUMIFS(PRESTAMOS!$J:$J,PRESTAMOS!$F:$F,'INFORMACION FINANCIERA'!$F$10,PRESTAMOS!$C:$C,'INFORMACION FINANCIERA'!O$3)</f>
        <v>0</v>
      </c>
      <c r="O25" s="61">
        <f>SUMIFS(PRESTAMOS!$J:$J,PRESTAMOS!$F:$F,'INFORMACION FINANCIERA'!$F$11,PRESTAMOS!$C:$C,'INFORMACION FINANCIERA'!O$3)</f>
        <v>0</v>
      </c>
      <c r="P25" s="61">
        <f>SUMIFS(PRESTAMOS!$J:$J,PRESTAMOS!$F:$F,'INFORMACION FINANCIERA'!$F$12,PRESTAMOS!$C:$C,'INFORMACION FINANCIERA'!O$3)</f>
        <v>0</v>
      </c>
      <c r="Q25" s="61">
        <f>SUMIFS(PRESTAMOS!$J:$J,PRESTAMOS!$F:$F,'INFORMACION FINANCIERA'!$F$13,PRESTAMOS!$C:$C,'INFORMACION FINANCIERA'!O$3)</f>
        <v>0</v>
      </c>
      <c r="R25" s="61">
        <f>SUMIFS(PRESTAMOS!$J:$J,PRESTAMOS!$F:$F,'INFORMACION FINANCIERA'!$F$14,PRESTAMOS!$C:$C,'INFORMACION FINANCIERA'!O$3)</f>
        <v>0</v>
      </c>
      <c r="S25" s="61">
        <f>SUMIFS(PRESTAMOS!$J:$J,PRESTAMOS!$F:$F,'INFORMACION FINANCIERA'!$F$15,PRESTAMOS!$C:$C,'INFORMACION FINANCIERA'!O$3)</f>
        <v>0</v>
      </c>
    </row>
    <row r="26" spans="10:19" x14ac:dyDescent="0.25">
      <c r="J26" s="61">
        <f>SUMIFS(PRESTAMOS!$J:$J,PRESTAMOS!$F:$F,'INFORMACION FINANCIERA'!$F$6,PRESTAMOS!$C:$C,'INFORMACION FINANCIERA'!P$3)</f>
        <v>20000</v>
      </c>
      <c r="K26" s="61">
        <f>SUMIFS(PRESTAMOS!$J:$J,PRESTAMOS!$F:$F,'INFORMACION FINANCIERA'!$F$7,PRESTAMOS!$C:$C,'INFORMACION FINANCIERA'!P$3)</f>
        <v>1450000</v>
      </c>
      <c r="L26" s="61">
        <f>SUMIFS(PRESTAMOS!$J:$J,PRESTAMOS!$F:$F,'INFORMACION FINANCIERA'!$F$8,PRESTAMOS!$C:$C,'INFORMACION FINANCIERA'!P$3)</f>
        <v>0</v>
      </c>
      <c r="M26" s="61">
        <f>SUMIFS(PRESTAMOS!$J:$J,PRESTAMOS!$F:$F,'INFORMACION FINANCIERA'!$F$9,PRESTAMOS!$C:$C,'INFORMACION FINANCIERA'!P$3)</f>
        <v>0</v>
      </c>
      <c r="N26" s="61">
        <f>SUMIFS(PRESTAMOS!$J:$J,PRESTAMOS!$F:$F,'INFORMACION FINANCIERA'!$F$10,PRESTAMOS!$C:$C,'INFORMACION FINANCIERA'!P$3)</f>
        <v>0</v>
      </c>
      <c r="O26" s="61">
        <f>SUMIFS(PRESTAMOS!$J:$J,PRESTAMOS!$F:$F,'INFORMACION FINANCIERA'!$F$11,PRESTAMOS!$C:$C,'INFORMACION FINANCIERA'!P$3)</f>
        <v>0</v>
      </c>
      <c r="P26" s="61">
        <f>SUMIFS(PRESTAMOS!$J:$J,PRESTAMOS!$F:$F,'INFORMACION FINANCIERA'!$F$12,PRESTAMOS!$C:$C,'INFORMACION FINANCIERA'!P$3)</f>
        <v>0</v>
      </c>
      <c r="Q26" s="61">
        <f>SUMIFS(PRESTAMOS!$J:$J,PRESTAMOS!$F:$F,'INFORMACION FINANCIERA'!$F$13,PRESTAMOS!$C:$C,'INFORMACION FINANCIERA'!P$3)</f>
        <v>0</v>
      </c>
      <c r="R26" s="61">
        <f>SUMIFS(PRESTAMOS!$J:$J,PRESTAMOS!$F:$F,'INFORMACION FINANCIERA'!$F$14,PRESTAMOS!$C:$C,'INFORMACION FINANCIERA'!P$3)</f>
        <v>0</v>
      </c>
      <c r="S26" s="61">
        <f>SUMIFS(PRESTAMOS!$J:$J,PRESTAMOS!$F:$F,'INFORMACION FINANCIERA'!$F$15,PRESTAMOS!$C:$C,'INFORMACION FINANCIERA'!P$3)</f>
        <v>0</v>
      </c>
    </row>
    <row r="27" spans="10:19" x14ac:dyDescent="0.25">
      <c r="J27" s="61">
        <f>SUMIFS(PRESTAMOS!$J:$J,PRESTAMOS!$F:$F,'INFORMACION FINANCIERA'!$F$6,PRESTAMOS!$C:$C,'INFORMACION FINANCIERA'!Q$3)</f>
        <v>470000</v>
      </c>
      <c r="K27" s="61">
        <f>SUMIFS(PRESTAMOS!$J:$J,PRESTAMOS!$F:$F,'INFORMACION FINANCIERA'!$F$7,PRESTAMOS!$C:$C,'INFORMACION FINANCIERA'!Q$3)</f>
        <v>761516.21550399996</v>
      </c>
      <c r="L27" s="61">
        <f>SUMIFS(PRESTAMOS!$J:$J,PRESTAMOS!$F:$F,'INFORMACION FINANCIERA'!$F$8,PRESTAMOS!$C:$C,'INFORMACION FINANCIERA'!Q$3)</f>
        <v>44080</v>
      </c>
      <c r="M27" s="61">
        <f>SUMIFS(PRESTAMOS!$J:$J,PRESTAMOS!$F:$F,'INFORMACION FINANCIERA'!$F$9,PRESTAMOS!$C:$C,'INFORMACION FINANCIERA'!Q$3)</f>
        <v>0</v>
      </c>
      <c r="N27" s="61">
        <f>SUMIFS(PRESTAMOS!$J:$J,PRESTAMOS!$F:$F,'INFORMACION FINANCIERA'!$F$10,PRESTAMOS!$C:$C,'INFORMACION FINANCIERA'!Q$3)</f>
        <v>0</v>
      </c>
      <c r="O27" s="61">
        <f>SUMIFS(PRESTAMOS!$J:$J,PRESTAMOS!$F:$F,'INFORMACION FINANCIERA'!$F$11,PRESTAMOS!$C:$C,'INFORMACION FINANCIERA'!Q$3)</f>
        <v>0</v>
      </c>
      <c r="P27" s="61">
        <f>SUMIFS(PRESTAMOS!$J:$J,PRESTAMOS!$F:$F,'INFORMACION FINANCIERA'!$F$12,PRESTAMOS!$C:$C,'INFORMACION FINANCIERA'!Q$3)</f>
        <v>0</v>
      </c>
      <c r="Q27" s="61">
        <f>SUMIFS(PRESTAMOS!$J:$J,PRESTAMOS!$F:$F,'INFORMACION FINANCIERA'!$F$13,PRESTAMOS!$C:$C,'INFORMACION FINANCIERA'!Q$3)</f>
        <v>0</v>
      </c>
      <c r="R27" s="61">
        <f>SUMIFS(PRESTAMOS!$J:$J,PRESTAMOS!$F:$F,'INFORMACION FINANCIERA'!$F$14,PRESTAMOS!$C:$C,'INFORMACION FINANCIERA'!Q$3)</f>
        <v>0</v>
      </c>
      <c r="S27" s="61">
        <f>SUMIFS(PRESTAMOS!$J:$J,PRESTAMOS!$F:$F,'INFORMACION FINANCIERA'!$F$15,PRESTAMOS!$C:$C,'INFORMACION FINANCIERA'!Q$3)</f>
        <v>0</v>
      </c>
    </row>
    <row r="28" spans="10:19" x14ac:dyDescent="0.25">
      <c r="J28" s="61">
        <f>SUMIFS(PRESTAMOS!$J:$J,PRESTAMOS!$F:$F,'INFORMACION FINANCIERA'!$F$6,PRESTAMOS!$C:$C,'INFORMACION FINANCIERA'!R$3)</f>
        <v>1305000</v>
      </c>
      <c r="K28" s="61">
        <f>SUMIFS(PRESTAMOS!$J:$J,PRESTAMOS!$F:$F,'INFORMACION FINANCIERA'!$F$7,PRESTAMOS!$C:$C,'INFORMACION FINANCIERA'!R$3)</f>
        <v>444105</v>
      </c>
      <c r="L28" s="61">
        <f>SUMIFS(PRESTAMOS!$J:$J,PRESTAMOS!$F:$F,'INFORMACION FINANCIERA'!$F$8,PRESTAMOS!$C:$C,'INFORMACION FINANCIERA'!R$3)</f>
        <v>0</v>
      </c>
      <c r="M28" s="61">
        <f>SUMIFS(PRESTAMOS!$J:$J,PRESTAMOS!$F:$F,'INFORMACION FINANCIERA'!$F$9,PRESTAMOS!$C:$C,'INFORMACION FINANCIERA'!R$3)</f>
        <v>0</v>
      </c>
      <c r="N28" s="61">
        <f>SUMIFS(PRESTAMOS!$J:$J,PRESTAMOS!$F:$F,'INFORMACION FINANCIERA'!$F$10,PRESTAMOS!$C:$C,'INFORMACION FINANCIERA'!R$3)</f>
        <v>0</v>
      </c>
      <c r="O28" s="61">
        <f>SUMIFS(PRESTAMOS!$J:$J,PRESTAMOS!$F:$F,'INFORMACION FINANCIERA'!$F$11,PRESTAMOS!$C:$C,'INFORMACION FINANCIERA'!R$3)</f>
        <v>0</v>
      </c>
      <c r="P28" s="61">
        <f>SUMIFS(PRESTAMOS!$J:$J,PRESTAMOS!$F:$F,'INFORMACION FINANCIERA'!$F$12,PRESTAMOS!$C:$C,'INFORMACION FINANCIERA'!R$3)</f>
        <v>0</v>
      </c>
      <c r="Q28" s="61">
        <f>SUMIFS(PRESTAMOS!$J:$J,PRESTAMOS!$F:$F,'INFORMACION FINANCIERA'!$F$13,PRESTAMOS!$C:$C,'INFORMACION FINANCIERA'!R$3)</f>
        <v>0</v>
      </c>
      <c r="R28" s="61">
        <f>SUMIFS(PRESTAMOS!$J:$J,PRESTAMOS!$F:$F,'INFORMACION FINANCIERA'!$F$14,PRESTAMOS!$C:$C,'INFORMACION FINANCIERA'!R$3)</f>
        <v>0</v>
      </c>
      <c r="S28" s="61">
        <f>SUMIFS(PRESTAMOS!$J:$J,PRESTAMOS!$F:$F,'INFORMACION FINANCIERA'!$F$15,PRESTAMOS!$C:$C,'INFORMACION FINANCIERA'!R$3)</f>
        <v>0</v>
      </c>
    </row>
    <row r="29" spans="10:19" x14ac:dyDescent="0.25">
      <c r="J29" s="61">
        <f>SUMIFS(PRESTAMOS!$J:$J,PRESTAMOS!$F:$F,'INFORMACION FINANCIERA'!$F$6,PRESTAMOS!$C:$C,'INFORMACION FINANCIERA'!S$3)</f>
        <v>541297</v>
      </c>
      <c r="K29" s="61">
        <f>SUMIFS(PRESTAMOS!$J:$J,PRESTAMOS!$F:$F,'INFORMACION FINANCIERA'!$F$7,PRESTAMOS!$C:$C,'INFORMACION FINANCIERA'!S$3)</f>
        <v>450000</v>
      </c>
      <c r="L29" s="61">
        <f>SUMIFS(PRESTAMOS!$J:$J,PRESTAMOS!$F:$F,'INFORMACION FINANCIERA'!$F$8,PRESTAMOS!$C:$C,'INFORMACION FINANCIERA'!S$3)</f>
        <v>100735</v>
      </c>
      <c r="M29" s="61">
        <f>SUMIFS(PRESTAMOS!$J:$J,PRESTAMOS!$F:$F,'INFORMACION FINANCIERA'!$F$9,PRESTAMOS!$C:$C,'INFORMACION FINANCIERA'!S$3)</f>
        <v>0</v>
      </c>
      <c r="N29" s="61">
        <f>SUMIFS(PRESTAMOS!$J:$J,PRESTAMOS!$F:$F,'INFORMACION FINANCIERA'!$F$10,PRESTAMOS!$C:$C,'INFORMACION FINANCIERA'!S$3)</f>
        <v>0</v>
      </c>
      <c r="O29" s="61">
        <f>SUMIFS(PRESTAMOS!$J:$J,PRESTAMOS!$F:$F,'INFORMACION FINANCIERA'!$F$11,PRESTAMOS!$C:$C,'INFORMACION FINANCIERA'!S$3)</f>
        <v>0</v>
      </c>
      <c r="P29" s="61">
        <f>SUMIFS(PRESTAMOS!$J:$J,PRESTAMOS!$F:$F,'INFORMACION FINANCIERA'!$F$12,PRESTAMOS!$C:$C,'INFORMACION FINANCIERA'!S$3)</f>
        <v>0</v>
      </c>
      <c r="Q29" s="61">
        <f>SUMIFS(PRESTAMOS!$J:$J,PRESTAMOS!$F:$F,'INFORMACION FINANCIERA'!$F$13,PRESTAMOS!$C:$C,'INFORMACION FINANCIERA'!S$3)</f>
        <v>0</v>
      </c>
      <c r="R29" s="61">
        <f>SUMIFS(PRESTAMOS!$J:$J,PRESTAMOS!$F:$F,'INFORMACION FINANCIERA'!$F$14,PRESTAMOS!$C:$C,'INFORMACION FINANCIERA'!S$3)</f>
        <v>0</v>
      </c>
      <c r="S29" s="61">
        <f>SUMIFS(PRESTAMOS!$J:$J,PRESTAMOS!$F:$F,'INFORMACION FINANCIERA'!$F$15,PRESTAMOS!$C:$C,'INFORMACION FINANCIERA'!S$3)</f>
        <v>0</v>
      </c>
    </row>
    <row r="30" spans="10:19" x14ac:dyDescent="0.25">
      <c r="J30" s="61">
        <f>SUMIFS(PRESTAMOS!$J:$J,PRESTAMOS!$F:$F,'INFORMACION FINANCIERA'!$F$6,PRESTAMOS!$C:$C,'INFORMACION FINANCIERA'!T$3)</f>
        <v>68000</v>
      </c>
      <c r="K30" s="61">
        <f>SUMIFS(PRESTAMOS!$J:$J,PRESTAMOS!$F:$F,'INFORMACION FINANCIERA'!$F$7,PRESTAMOS!$C:$C,'INFORMACION FINANCIERA'!T$3)</f>
        <v>228195.64</v>
      </c>
      <c r="L30" s="61">
        <f>SUMIFS(PRESTAMOS!$J:$J,PRESTAMOS!$F:$F,'INFORMACION FINANCIERA'!$F$8,PRESTAMOS!$C:$C,'INFORMACION FINANCIERA'!T$3)</f>
        <v>0</v>
      </c>
      <c r="M30" s="61">
        <f>SUMIFS(PRESTAMOS!$J:$J,PRESTAMOS!$F:$F,'INFORMACION FINANCIERA'!$F$9,PRESTAMOS!$C:$C,'INFORMACION FINANCIERA'!T$3)</f>
        <v>0</v>
      </c>
      <c r="N30" s="61">
        <f>SUMIFS(PRESTAMOS!$J:$J,PRESTAMOS!$F:$F,'INFORMACION FINANCIERA'!$F$10,PRESTAMOS!$C:$C,'INFORMACION FINANCIERA'!T$3)</f>
        <v>42000</v>
      </c>
      <c r="O30" s="61">
        <f>SUMIFS(PRESTAMOS!$J:$J,PRESTAMOS!$F:$F,'INFORMACION FINANCIERA'!$F$11,PRESTAMOS!$C:$C,'INFORMACION FINANCIERA'!T$3)</f>
        <v>0</v>
      </c>
      <c r="P30" s="61">
        <f>SUMIFS(PRESTAMOS!$J:$J,PRESTAMOS!$F:$F,'INFORMACION FINANCIERA'!$F$12,PRESTAMOS!$C:$C,'INFORMACION FINANCIERA'!T$3)</f>
        <v>0</v>
      </c>
      <c r="Q30" s="61">
        <f>SUMIFS(PRESTAMOS!$J:$J,PRESTAMOS!$F:$F,'INFORMACION FINANCIERA'!$F$13,PRESTAMOS!$C:$C,'INFORMACION FINANCIERA'!T$3)</f>
        <v>0</v>
      </c>
      <c r="R30" s="61">
        <f>SUMIFS(PRESTAMOS!$J:$J,PRESTAMOS!$F:$F,'INFORMACION FINANCIERA'!$F$14,PRESTAMOS!$C:$C,'INFORMACION FINANCIERA'!T$3)</f>
        <v>0</v>
      </c>
      <c r="S30" s="61">
        <f>SUMIFS(PRESTAMOS!$J:$J,PRESTAMOS!$F:$F,'INFORMACION FINANCIERA'!$F$15,PRESTAMOS!$C:$C,'INFORMACION FINANCIERA'!T$3)</f>
        <v>0</v>
      </c>
    </row>
    <row r="31" spans="10:19" x14ac:dyDescent="0.25">
      <c r="J31" s="61">
        <f>SUMIFS(PRESTAMOS!$J:$J,PRESTAMOS!$F:$F,'INFORMACION FINANCIERA'!$F$6,PRESTAMOS!$C:$C,'INFORMACION FINANCIERA'!U$3)</f>
        <v>3225014.16</v>
      </c>
      <c r="K31" s="61">
        <f>SUMIFS(PRESTAMOS!$J:$J,PRESTAMOS!$F:$F,'INFORMACION FINANCIERA'!$F$7,PRESTAMOS!$C:$C,'INFORMACION FINANCIERA'!U$3)</f>
        <v>1350901.2574662883</v>
      </c>
      <c r="L31" s="61">
        <f>SUMIFS(PRESTAMOS!$J:$J,PRESTAMOS!$F:$F,'INFORMACION FINANCIERA'!$F$8,PRESTAMOS!$C:$C,'INFORMACION FINANCIERA'!U$3)</f>
        <v>178000</v>
      </c>
      <c r="M31" s="61">
        <f>SUMIFS(PRESTAMOS!$J:$J,PRESTAMOS!$F:$F,'INFORMACION FINANCIERA'!$F$9,PRESTAMOS!$C:$C,'INFORMACION FINANCIERA'!U$3)</f>
        <v>0</v>
      </c>
      <c r="N31" s="61">
        <f>SUMIFS(PRESTAMOS!$J:$J,PRESTAMOS!$F:$F,'INFORMACION FINANCIERA'!$F$10,PRESTAMOS!$C:$C,'INFORMACION FINANCIERA'!U$3)</f>
        <v>0</v>
      </c>
      <c r="O31" s="61">
        <f>SUMIFS(PRESTAMOS!$J:$J,PRESTAMOS!$F:$F,'INFORMACION FINANCIERA'!$F$11,PRESTAMOS!$C:$C,'INFORMACION FINANCIERA'!U$3)</f>
        <v>0</v>
      </c>
      <c r="P31" s="61">
        <f>SUMIFS(PRESTAMOS!$J:$J,PRESTAMOS!$F:$F,'INFORMACION FINANCIERA'!$F$12,PRESTAMOS!$C:$C,'INFORMACION FINANCIERA'!U$3)</f>
        <v>0</v>
      </c>
      <c r="Q31" s="61">
        <f>SUMIFS(PRESTAMOS!$J:$J,PRESTAMOS!$F:$F,'INFORMACION FINANCIERA'!$F$13,PRESTAMOS!$C:$C,'INFORMACION FINANCIERA'!U$3)</f>
        <v>0</v>
      </c>
      <c r="R31" s="61">
        <f>SUMIFS(PRESTAMOS!$J:$J,PRESTAMOS!$F:$F,'INFORMACION FINANCIERA'!$F$14,PRESTAMOS!$C:$C,'INFORMACION FINANCIERA'!U$3)</f>
        <v>0</v>
      </c>
      <c r="S31" s="61">
        <f>SUMIFS(PRESTAMOS!$J:$J,PRESTAMOS!$F:$F,'INFORMACION FINANCIERA'!$F$15,PRESTAMOS!$C:$C,'INFORMACION FINANCIERA'!U$3)</f>
        <v>0</v>
      </c>
    </row>
    <row r="32" spans="10:19" x14ac:dyDescent="0.25">
      <c r="J32" s="61">
        <f>SUMIFS(PRESTAMOS!$J:$J,PRESTAMOS!$F:$F,'INFORMACION FINANCIERA'!$F$6,PRESTAMOS!$C:$C,'INFORMACION FINANCIERA'!V$3)</f>
        <v>3170389.46</v>
      </c>
      <c r="K32" s="61">
        <f>SUMIFS(PRESTAMOS!$J:$J,PRESTAMOS!$F:$F,'INFORMACION FINANCIERA'!$F$7,PRESTAMOS!$C:$C,'INFORMACION FINANCIERA'!V$3)</f>
        <v>646788.10999999987</v>
      </c>
      <c r="L32" s="61">
        <f>SUMIFS(PRESTAMOS!$J:$J,PRESTAMOS!$F:$F,'INFORMACION FINANCIERA'!$F$8,PRESTAMOS!$C:$C,'INFORMACION FINANCIERA'!V$3)</f>
        <v>0</v>
      </c>
      <c r="M32" s="61">
        <f>SUMIFS(PRESTAMOS!$J:$J,PRESTAMOS!$F:$F,'INFORMACION FINANCIERA'!$F$9,PRESTAMOS!$C:$C,'INFORMACION FINANCIERA'!V$3)</f>
        <v>0</v>
      </c>
      <c r="N32" s="61">
        <f>SUMIFS(PRESTAMOS!$J:$J,PRESTAMOS!$F:$F,'INFORMACION FINANCIERA'!$F$10,PRESTAMOS!$C:$C,'INFORMACION FINANCIERA'!V$3)</f>
        <v>0</v>
      </c>
      <c r="O32" s="61">
        <f>SUMIFS(PRESTAMOS!$J:$J,PRESTAMOS!$F:$F,'INFORMACION FINANCIERA'!$F$11,PRESTAMOS!$C:$C,'INFORMACION FINANCIERA'!V$3)</f>
        <v>0</v>
      </c>
      <c r="P32" s="61">
        <f>SUMIFS(PRESTAMOS!$J:$J,PRESTAMOS!$F:$F,'INFORMACION FINANCIERA'!$F$12,PRESTAMOS!$C:$C,'INFORMACION FINANCIERA'!V$3)</f>
        <v>0</v>
      </c>
      <c r="Q32" s="61">
        <f>SUMIFS(PRESTAMOS!$J:$J,PRESTAMOS!$F:$F,'INFORMACION FINANCIERA'!$F$13,PRESTAMOS!$C:$C,'INFORMACION FINANCIERA'!V$3)</f>
        <v>0</v>
      </c>
      <c r="R32" s="61">
        <f>SUMIFS(PRESTAMOS!$J:$J,PRESTAMOS!$F:$F,'INFORMACION FINANCIERA'!$F$14,PRESTAMOS!$C:$C,'INFORMACION FINANCIERA'!V$3)</f>
        <v>0</v>
      </c>
      <c r="S32" s="61">
        <f>SUMIFS(PRESTAMOS!$J:$J,PRESTAMOS!$F:$F,'INFORMACION FINANCIERA'!$F$15,PRESTAMOS!$C:$C,'INFORMACION FINANCIERA'!V$3)</f>
        <v>0</v>
      </c>
    </row>
    <row r="33" spans="10:19" x14ac:dyDescent="0.25">
      <c r="J33" s="61">
        <f>SUMIFS(PRESTAMOS!$J:$J,PRESTAMOS!$F:$F,'INFORMACION FINANCIERA'!$F$6,PRESTAMOS!$C:$C,'INFORMACION FINANCIERA'!W$3)</f>
        <v>380000</v>
      </c>
      <c r="K33" s="61">
        <f>SUMIFS(PRESTAMOS!$J:$J,PRESTAMOS!$F:$F,'INFORMACION FINANCIERA'!$F$7,PRESTAMOS!$C:$C,'INFORMACION FINANCIERA'!W$3)</f>
        <v>432995.88</v>
      </c>
      <c r="L33" s="61">
        <f>SUMIFS(PRESTAMOS!$J:$J,PRESTAMOS!$F:$F,'INFORMACION FINANCIERA'!$F$8,PRESTAMOS!$C:$C,'INFORMACION FINANCIERA'!W$3)</f>
        <v>373298.32</v>
      </c>
      <c r="M33" s="61">
        <f>SUMIFS(PRESTAMOS!$J:$J,PRESTAMOS!$F:$F,'INFORMACION FINANCIERA'!$F$9,PRESTAMOS!$C:$C,'INFORMACION FINANCIERA'!W$3)</f>
        <v>0</v>
      </c>
      <c r="N33" s="61">
        <f>SUMIFS(PRESTAMOS!$J:$J,PRESTAMOS!$F:$F,'INFORMACION FINANCIERA'!$F$10,PRESTAMOS!$C:$C,'INFORMACION FINANCIERA'!W$3)</f>
        <v>500000</v>
      </c>
      <c r="O33" s="61">
        <f>SUMIFS(PRESTAMOS!$J:$J,PRESTAMOS!$F:$F,'INFORMACION FINANCIERA'!$F$11,PRESTAMOS!$C:$C,'INFORMACION FINANCIERA'!W$3)</f>
        <v>409416.79999999987</v>
      </c>
      <c r="P33" s="61">
        <f>SUMIFS(PRESTAMOS!$J:$J,PRESTAMOS!$F:$F,'INFORMACION FINANCIERA'!$F$12,PRESTAMOS!$C:$C,'INFORMACION FINANCIERA'!W$3)</f>
        <v>0</v>
      </c>
      <c r="Q33" s="61">
        <f>SUMIFS(PRESTAMOS!$J:$J,PRESTAMOS!$F:$F,'INFORMACION FINANCIERA'!$F$13,PRESTAMOS!$C:$C,'INFORMACION FINANCIERA'!W$3)</f>
        <v>0</v>
      </c>
      <c r="R33" s="61">
        <f>SUMIFS(PRESTAMOS!$J:$J,PRESTAMOS!$F:$F,'INFORMACION FINANCIERA'!$F$14,PRESTAMOS!$C:$C,'INFORMACION FINANCIERA'!W$3)</f>
        <v>0</v>
      </c>
      <c r="S33" s="61">
        <f>SUMIFS(PRESTAMOS!$J:$J,PRESTAMOS!$F:$F,'INFORMACION FINANCIERA'!$F$15,PRESTAMOS!$C:$C,'INFORMACION FINANCIERA'!W$3)</f>
        <v>0</v>
      </c>
    </row>
    <row r="34" spans="10:19" x14ac:dyDescent="0.25">
      <c r="J34" s="61">
        <f>SUMIFS(PRESTAMOS!$J:$J,PRESTAMOS!$F:$F,'INFORMACION FINANCIERA'!$F$6,PRESTAMOS!$C:$C,'INFORMACION FINANCIERA'!X$3)</f>
        <v>859969.33</v>
      </c>
      <c r="K34" s="61">
        <f>SUMIFS(PRESTAMOS!$J:$J,PRESTAMOS!$F:$F,'INFORMACION FINANCIERA'!$F$7,PRESTAMOS!$C:$C,'INFORMACION FINANCIERA'!X$3)</f>
        <v>288288.46999999997</v>
      </c>
      <c r="L34" s="61">
        <f>SUMIFS(PRESTAMOS!$J:$J,PRESTAMOS!$F:$F,'INFORMACION FINANCIERA'!$F$8,PRESTAMOS!$C:$C,'INFORMACION FINANCIERA'!X$3)</f>
        <v>157409.68</v>
      </c>
      <c r="M34" s="61">
        <f>SUMIFS(PRESTAMOS!$J:$J,PRESTAMOS!$F:$F,'INFORMACION FINANCIERA'!$F$9,PRESTAMOS!$C:$C,'INFORMACION FINANCIERA'!X$3)</f>
        <v>0</v>
      </c>
      <c r="N34" s="61">
        <f>SUMIFS(PRESTAMOS!$J:$J,PRESTAMOS!$F:$F,'INFORMACION FINANCIERA'!$F$10,PRESTAMOS!$C:$C,'INFORMACION FINANCIERA'!X$3)</f>
        <v>250000</v>
      </c>
      <c r="O34" s="61">
        <f>SUMIFS(PRESTAMOS!$J:$J,PRESTAMOS!$F:$F,'INFORMACION FINANCIERA'!$F$11,PRESTAMOS!$C:$C,'INFORMACION FINANCIERA'!X$3)</f>
        <v>20777.61</v>
      </c>
      <c r="P34" s="61">
        <f>SUMIFS(PRESTAMOS!$J:$J,PRESTAMOS!$F:$F,'INFORMACION FINANCIERA'!$F$12,PRESTAMOS!$C:$C,'INFORMACION FINANCIERA'!X$3)</f>
        <v>0</v>
      </c>
      <c r="Q34" s="61">
        <f>SUMIFS(PRESTAMOS!$J:$J,PRESTAMOS!$F:$F,'INFORMACION FINANCIERA'!$F$13,PRESTAMOS!$C:$C,'INFORMACION FINANCIERA'!X$3)</f>
        <v>0</v>
      </c>
      <c r="R34" s="61">
        <f>SUMIFS(PRESTAMOS!$J:$J,PRESTAMOS!$F:$F,'INFORMACION FINANCIERA'!$F$14,PRESTAMOS!$C:$C,'INFORMACION FINANCIERA'!X$3)</f>
        <v>0</v>
      </c>
      <c r="S34" s="61">
        <f>SUMIFS(PRESTAMOS!$J:$J,PRESTAMOS!$F:$F,'INFORMACION FINANCIERA'!$F$15,PRESTAMOS!$C:$C,'INFORMACION FINANCIERA'!X$3)</f>
        <v>0</v>
      </c>
    </row>
    <row r="35" spans="10:19" x14ac:dyDescent="0.25">
      <c r="J35" s="61">
        <f>SUMIFS(PRESTAMOS!$J:$J,PRESTAMOS!$F:$F,'INFORMACION FINANCIERA'!$F$6,PRESTAMOS!$C:$C,'INFORMACION FINANCIERA'!Y$3)</f>
        <v>610000</v>
      </c>
      <c r="K35" s="61">
        <f>SUMIFS(PRESTAMOS!$J:$J,PRESTAMOS!$F:$F,'INFORMACION FINANCIERA'!$F$7,PRESTAMOS!$C:$C,'INFORMACION FINANCIERA'!Y$3)</f>
        <v>1221541.6400000001</v>
      </c>
      <c r="L35" s="61">
        <f>SUMIFS(PRESTAMOS!$J:$J,PRESTAMOS!$F:$F,'INFORMACION FINANCIERA'!$F$8,PRESTAMOS!$C:$C,'INFORMACION FINANCIERA'!Y$3)</f>
        <v>88827</v>
      </c>
      <c r="M35" s="61">
        <f>SUMIFS(PRESTAMOS!$J:$J,PRESTAMOS!$F:$F,'INFORMACION FINANCIERA'!$F$9,PRESTAMOS!$C:$C,'INFORMACION FINANCIERA'!Y$3)</f>
        <v>417998.37</v>
      </c>
      <c r="N35" s="61">
        <f>SUMIFS(PRESTAMOS!$J:$J,PRESTAMOS!$F:$F,'INFORMACION FINANCIERA'!$F$10,PRESTAMOS!$C:$C,'INFORMACION FINANCIERA'!Y$3)</f>
        <v>250000</v>
      </c>
      <c r="O35" s="61">
        <f>SUMIFS(PRESTAMOS!$J:$J,PRESTAMOS!$F:$F,'INFORMACION FINANCIERA'!$F$11,PRESTAMOS!$C:$C,'INFORMACION FINANCIERA'!Y$3)</f>
        <v>0</v>
      </c>
      <c r="P35" s="61">
        <f>SUMIFS(PRESTAMOS!$J:$J,PRESTAMOS!$F:$F,'INFORMACION FINANCIERA'!$F$12,PRESTAMOS!$C:$C,'INFORMACION FINANCIERA'!Y$3)</f>
        <v>0</v>
      </c>
      <c r="Q35" s="61">
        <f>SUMIFS(PRESTAMOS!$J:$J,PRESTAMOS!$F:$F,'INFORMACION FINANCIERA'!$F$13,PRESTAMOS!$C:$C,'INFORMACION FINANCIERA'!Y$3)</f>
        <v>0</v>
      </c>
      <c r="R35" s="61">
        <f>SUMIFS(PRESTAMOS!$J:$J,PRESTAMOS!$F:$F,'INFORMACION FINANCIERA'!$F$14,PRESTAMOS!$C:$C,'INFORMACION FINANCIERA'!Y$3)</f>
        <v>0</v>
      </c>
      <c r="S35" s="61">
        <f>SUMIFS(PRESTAMOS!$J:$J,PRESTAMOS!$F:$F,'INFORMACION FINANCIERA'!$F$15,PRESTAMOS!$C:$C,'INFORMACION FINANCIERA'!Y$3)</f>
        <v>0</v>
      </c>
    </row>
    <row r="36" spans="10:19" x14ac:dyDescent="0.25">
      <c r="J36" s="61">
        <f>SUMIFS(PRESTAMOS!$J:$J,PRESTAMOS!$F:$F,'INFORMACION FINANCIERA'!$F$6,PRESTAMOS!$C:$C,'INFORMACION FINANCIERA'!Z$3)</f>
        <v>1333819.94</v>
      </c>
      <c r="K36" s="61">
        <f>SUMIFS(PRESTAMOS!$J:$J,PRESTAMOS!$F:$F,'INFORMACION FINANCIERA'!$F$7,PRESTAMOS!$C:$C,'INFORMACION FINANCIERA'!Z$3)</f>
        <v>1874155.03</v>
      </c>
      <c r="L36" s="61">
        <f>SUMIFS(PRESTAMOS!$J:$J,PRESTAMOS!$F:$F,'INFORMACION FINANCIERA'!$F$8,PRESTAMOS!$C:$C,'INFORMACION FINANCIERA'!Z$3)</f>
        <v>319568</v>
      </c>
      <c r="M36" s="61">
        <f>SUMIFS(PRESTAMOS!$J:$J,PRESTAMOS!$F:$F,'INFORMACION FINANCIERA'!$F$9,PRESTAMOS!$C:$C,'INFORMACION FINANCIERA'!Z$3)</f>
        <v>583968</v>
      </c>
      <c r="N36" s="61">
        <f>SUMIFS(PRESTAMOS!$J:$J,PRESTAMOS!$F:$F,'INFORMACION FINANCIERA'!$F$10,PRESTAMOS!$C:$C,'INFORMACION FINANCIERA'!Z$3)</f>
        <v>270000</v>
      </c>
      <c r="O36" s="61">
        <f>SUMIFS(PRESTAMOS!$J:$J,PRESTAMOS!$F:$F,'INFORMACION FINANCIERA'!$F$11,PRESTAMOS!$C:$C,'INFORMACION FINANCIERA'!Z$3)</f>
        <v>37132.83</v>
      </c>
      <c r="P36" s="61">
        <f>SUMIFS(PRESTAMOS!$J:$J,PRESTAMOS!$F:$F,'INFORMACION FINANCIERA'!$F$12,PRESTAMOS!$C:$C,'INFORMACION FINANCIERA'!Z$3)</f>
        <v>0</v>
      </c>
      <c r="Q36" s="61">
        <f>SUMIFS(PRESTAMOS!$J:$J,PRESTAMOS!$F:$F,'INFORMACION FINANCIERA'!$F$13,PRESTAMOS!$C:$C,'INFORMACION FINANCIERA'!Z$3)</f>
        <v>148828</v>
      </c>
      <c r="R36" s="61">
        <f>SUMIFS(PRESTAMOS!$J:$J,PRESTAMOS!$F:$F,'INFORMACION FINANCIERA'!$F$14,PRESTAMOS!$C:$C,'INFORMACION FINANCIERA'!Z$3)</f>
        <v>409584.81960000005</v>
      </c>
      <c r="S36" s="61">
        <f>SUMIFS(PRESTAMOS!$J:$J,PRESTAMOS!$F:$F,'INFORMACION FINANCIERA'!$F$15,PRESTAMOS!$C:$C,'INFORMACION FINANCIERA'!Z$3)</f>
        <v>0</v>
      </c>
    </row>
    <row r="37" spans="10:19" x14ac:dyDescent="0.25">
      <c r="J37" s="61">
        <f>SUMIFS(PRESTAMOS!$J:$J,PRESTAMOS!$F:$F,'INFORMACION FINANCIERA'!$F$6,PRESTAMOS!$C:$C,'INFORMACION FINANCIERA'!AA$3)</f>
        <v>613407.28</v>
      </c>
      <c r="K37" s="61">
        <f>SUMIFS(PRESTAMOS!$J:$J,PRESTAMOS!$F:$F,'INFORMACION FINANCIERA'!$F$7,PRESTAMOS!$C:$C,'INFORMACION FINANCIERA'!AA$3)</f>
        <v>1970541.24</v>
      </c>
      <c r="L37" s="61">
        <f>SUMIFS(PRESTAMOS!$J:$J,PRESTAMOS!$F:$F,'INFORMACION FINANCIERA'!$F$8,PRESTAMOS!$C:$C,'INFORMACION FINANCIERA'!AA$3)</f>
        <v>436910.52</v>
      </c>
      <c r="M37" s="61">
        <f>SUMIFS(PRESTAMOS!$J:$J,PRESTAMOS!$F:$F,'INFORMACION FINANCIERA'!$F$9,PRESTAMOS!$C:$C,'INFORMACION FINANCIERA'!AA$3)</f>
        <v>64400</v>
      </c>
      <c r="N37" s="61">
        <f>SUMIFS(PRESTAMOS!$J:$J,PRESTAMOS!$F:$F,'INFORMACION FINANCIERA'!$F$10,PRESTAMOS!$C:$C,'INFORMACION FINANCIERA'!AA$3)</f>
        <v>219700</v>
      </c>
      <c r="O37" s="61">
        <f>SUMIFS(PRESTAMOS!$J:$J,PRESTAMOS!$F:$F,'INFORMACION FINANCIERA'!$F$11,PRESTAMOS!$C:$C,'INFORMACION FINANCIERA'!AA$3)</f>
        <v>392114.41999999981</v>
      </c>
      <c r="P37" s="61">
        <f>SUMIFS(PRESTAMOS!$J:$J,PRESTAMOS!$F:$F,'INFORMACION FINANCIERA'!$F$12,PRESTAMOS!$C:$C,'INFORMACION FINANCIERA'!AA$3)</f>
        <v>1006153.88</v>
      </c>
      <c r="Q37" s="61">
        <f>SUMIFS(PRESTAMOS!$J:$J,PRESTAMOS!$F:$F,'INFORMACION FINANCIERA'!$F$13,PRESTAMOS!$C:$C,'INFORMACION FINANCIERA'!AA$3)</f>
        <v>0</v>
      </c>
      <c r="R37" s="61">
        <f>SUMIFS(PRESTAMOS!$J:$J,PRESTAMOS!$F:$F,'INFORMACION FINANCIERA'!$F$14,PRESTAMOS!$C:$C,'INFORMACION FINANCIERA'!AA$3)</f>
        <v>200928</v>
      </c>
      <c r="S37" s="61">
        <f>SUMIFS(PRESTAMOS!$J:$J,PRESTAMOS!$F:$F,'INFORMACION FINANCIERA'!$F$15,PRESTAMOS!$C:$C,'INFORMACION FINANCIERA'!AA$3)</f>
        <v>860552.04999999993</v>
      </c>
    </row>
    <row r="38" spans="10:19" x14ac:dyDescent="0.25">
      <c r="J38" s="61">
        <f>SUMIFS(PRESTAMOS!$J:$J,PRESTAMOS!$F:$F,'INFORMACION FINANCIERA'!$F$6,PRESTAMOS!$C:$C,'INFORMACION FINANCIERA'!AB$3)</f>
        <v>855089.68</v>
      </c>
      <c r="K38" s="61">
        <f>SUMIFS(PRESTAMOS!$J:$J,PRESTAMOS!$F:$F,'INFORMACION FINANCIERA'!$F$7,PRESTAMOS!$C:$C,'INFORMACION FINANCIERA'!AB$3)</f>
        <v>1789521.4300000002</v>
      </c>
      <c r="L38" s="61">
        <f>SUMIFS(PRESTAMOS!$J:$J,PRESTAMOS!$F:$F,'INFORMACION FINANCIERA'!$F$8,PRESTAMOS!$C:$C,'INFORMACION FINANCIERA'!AB$3)</f>
        <v>379439.01</v>
      </c>
      <c r="M38" s="61">
        <f>SUMIFS(PRESTAMOS!$J:$J,PRESTAMOS!$F:$F,'INFORMACION FINANCIERA'!$F$9,PRESTAMOS!$C:$C,'INFORMACION FINANCIERA'!AB$3)</f>
        <v>0</v>
      </c>
      <c r="N38" s="61">
        <f>SUMIFS(PRESTAMOS!$J:$J,PRESTAMOS!$F:$F,'INFORMACION FINANCIERA'!$F$10,PRESTAMOS!$C:$C,'INFORMACION FINANCIERA'!AB$3)</f>
        <v>287900</v>
      </c>
      <c r="O38" s="61">
        <f>SUMIFS(PRESTAMOS!$J:$J,PRESTAMOS!$F:$F,'INFORMACION FINANCIERA'!$F$11,PRESTAMOS!$C:$C,'INFORMACION FINANCIERA'!AB$3)</f>
        <v>407801.75999999983</v>
      </c>
      <c r="P38" s="61">
        <f>SUMIFS(PRESTAMOS!$J:$J,PRESTAMOS!$F:$F,'INFORMACION FINANCIERA'!$F$12,PRESTAMOS!$C:$C,'INFORMACION FINANCIERA'!AB$3)</f>
        <v>1966093.32</v>
      </c>
      <c r="Q38" s="61">
        <f>SUMIFS(PRESTAMOS!$J:$J,PRESTAMOS!$F:$F,'INFORMACION FINANCIERA'!$F$13,PRESTAMOS!$C:$C,'INFORMACION FINANCIERA'!AB$3)</f>
        <v>0</v>
      </c>
      <c r="R38" s="61">
        <f>SUMIFS(PRESTAMOS!$J:$J,PRESTAMOS!$F:$F,'INFORMACION FINANCIERA'!$F$14,PRESTAMOS!$C:$C,'INFORMACION FINANCIERA'!AB$3)</f>
        <v>0</v>
      </c>
      <c r="S38" s="61">
        <f>SUMIFS(PRESTAMOS!$J:$J,PRESTAMOS!$F:$F,'INFORMACION FINANCIERA'!$F$15,PRESTAMOS!$C:$C,'INFORMACION FINANCIERA'!AB$3)</f>
        <v>1007168.44</v>
      </c>
    </row>
    <row r="39" spans="10:19" x14ac:dyDescent="0.25">
      <c r="J39" s="61">
        <f>SUMIFS(PRESTAMOS!$J:$J,PRESTAMOS!$F:$F,'INFORMACION FINANCIERA'!$F$6,PRESTAMOS!$C:$C,'INFORMACION FINANCIERA'!AC$3)</f>
        <v>1330266.6099999999</v>
      </c>
      <c r="K39" s="61">
        <f>SUMIFS(PRESTAMOS!$J:$J,PRESTAMOS!$F:$F,'INFORMACION FINANCIERA'!$F$7,PRESTAMOS!$C:$C,'INFORMACION FINANCIERA'!AC$3)</f>
        <v>1694032.5100000002</v>
      </c>
      <c r="L39" s="61">
        <f>SUMIFS(PRESTAMOS!$J:$J,PRESTAMOS!$F:$F,'INFORMACION FINANCIERA'!$F$8,PRESTAMOS!$C:$C,'INFORMACION FINANCIERA'!AC$3)</f>
        <v>0</v>
      </c>
      <c r="M39" s="61">
        <f>SUMIFS(PRESTAMOS!$J:$J,PRESTAMOS!$F:$F,'INFORMACION FINANCIERA'!$F$9,PRESTAMOS!$C:$C,'INFORMACION FINANCIERA'!AC$3)</f>
        <v>0</v>
      </c>
      <c r="N39" s="61">
        <f>SUMIFS(PRESTAMOS!$J:$J,PRESTAMOS!$F:$F,'INFORMACION FINANCIERA'!$F$10,PRESTAMOS!$C:$C,'INFORMACION FINANCIERA'!AC$3)</f>
        <v>212700</v>
      </c>
      <c r="O39" s="61">
        <f>SUMIFS(PRESTAMOS!$J:$J,PRESTAMOS!$F:$F,'INFORMACION FINANCIERA'!$F$11,PRESTAMOS!$C:$C,'INFORMACION FINANCIERA'!AC$3)</f>
        <v>38383.509999999995</v>
      </c>
      <c r="P39" s="61">
        <f>SUMIFS(PRESTAMOS!$J:$J,PRESTAMOS!$F:$F,'INFORMACION FINANCIERA'!$F$12,PRESTAMOS!$C:$C,'INFORMACION FINANCIERA'!AC$3)</f>
        <v>1903688.3599999999</v>
      </c>
      <c r="Q39" s="61">
        <f>SUMIFS(PRESTAMOS!$J:$J,PRESTAMOS!$F:$F,'INFORMACION FINANCIERA'!$F$13,PRESTAMOS!$C:$C,'INFORMACION FINANCIERA'!AC$3)</f>
        <v>0</v>
      </c>
      <c r="R39" s="61">
        <f>SUMIFS(PRESTAMOS!$J:$J,PRESTAMOS!$F:$F,'INFORMACION FINANCIERA'!$F$14,PRESTAMOS!$C:$C,'INFORMACION FINANCIERA'!AC$3)</f>
        <v>0</v>
      </c>
      <c r="S39" s="61">
        <f>SUMIFS(PRESTAMOS!$J:$J,PRESTAMOS!$F:$F,'INFORMACION FINANCIERA'!$F$15,PRESTAMOS!$C:$C,'INFORMACION FINANCIERA'!AC$3)</f>
        <v>3065668.05</v>
      </c>
    </row>
    <row r="40" spans="10:19" x14ac:dyDescent="0.25">
      <c r="J40" s="61">
        <f>SUMIFS(PRESTAMOS!$J:$J,PRESTAMOS!$F:$F,'INFORMACION FINANCIERA'!$F$6,PRESTAMOS!$C:$C,'INFORMACION FINANCIERA'!AD$3)</f>
        <v>0</v>
      </c>
      <c r="K40" s="61">
        <f>SUMIFS(PRESTAMOS!$J:$J,PRESTAMOS!$F:$F,'INFORMACION FINANCIERA'!$F$7,PRESTAMOS!$C:$C,'INFORMACION FINANCIERA'!AD$3)</f>
        <v>0</v>
      </c>
      <c r="L40" s="61">
        <f>SUMIFS(PRESTAMOS!$J:$J,PRESTAMOS!$F:$F,'INFORMACION FINANCIERA'!$F$8,PRESTAMOS!$C:$C,'INFORMACION FINANCIERA'!AD$3)</f>
        <v>0</v>
      </c>
      <c r="M40" s="61">
        <f>SUMIFS(PRESTAMOS!$J:$J,PRESTAMOS!$F:$F,'INFORMACION FINANCIERA'!$F$9,PRESTAMOS!$C:$C,'INFORMACION FINANCIERA'!AD$3)</f>
        <v>0</v>
      </c>
      <c r="N40" s="61">
        <f>SUMIFS(PRESTAMOS!$J:$J,PRESTAMOS!$F:$F,'INFORMACION FINANCIERA'!$F$10,PRESTAMOS!$C:$C,'INFORMACION FINANCIERA'!AD$3)</f>
        <v>0</v>
      </c>
      <c r="O40" s="61">
        <f>SUMIFS(PRESTAMOS!$J:$J,PRESTAMOS!$F:$F,'INFORMACION FINANCIERA'!$F$11,PRESTAMOS!$C:$C,'INFORMACION FINANCIERA'!AD$3)</f>
        <v>0</v>
      </c>
      <c r="P40" s="61">
        <f>SUMIFS(PRESTAMOS!$J:$J,PRESTAMOS!$F:$F,'INFORMACION FINANCIERA'!$F$12,PRESTAMOS!$C:$C,'INFORMACION FINANCIERA'!AD$3)</f>
        <v>0</v>
      </c>
      <c r="Q40" s="61">
        <f>SUMIFS(PRESTAMOS!$J:$J,PRESTAMOS!$F:$F,'INFORMACION FINANCIERA'!$F$13,PRESTAMOS!$C:$C,'INFORMACION FINANCIERA'!AD$3)</f>
        <v>0</v>
      </c>
      <c r="R40" s="61">
        <f>SUMIFS(PRESTAMOS!$J:$J,PRESTAMOS!$F:$F,'INFORMACION FINANCIERA'!$F$14,PRESTAMOS!$C:$C,'INFORMACION FINANCIERA'!AD$3)</f>
        <v>0</v>
      </c>
      <c r="S40" s="61">
        <f>SUMIFS(PRESTAMOS!$J:$J,PRESTAMOS!$F:$F,'INFORMACION FINANCIERA'!$F$15,PRESTAMOS!$C:$C,'INFORMACION FINANCIERA'!AD$3)</f>
        <v>943840.61</v>
      </c>
    </row>
  </sheetData>
  <dataValidations disablePrompts="1" count="1">
    <dataValidation type="date" allowBlank="1" showInputMessage="1" showErrorMessage="1" sqref="B9:B10">
      <formula1>42369</formula1>
      <formula2>43831</formula2>
    </dataValidation>
  </dataValidations>
  <pageMargins left="0.7" right="0.7" top="0.75" bottom="0.75" header="0.3" footer="0.3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201"/>
  <sheetViews>
    <sheetView workbookViewId="0">
      <selection activeCell="B18" sqref="B18"/>
    </sheetView>
  </sheetViews>
  <sheetFormatPr baseColWidth="10" defaultRowHeight="15" x14ac:dyDescent="0.25"/>
  <cols>
    <col min="1" max="1" width="11.42578125" customWidth="1"/>
    <col min="2" max="2" width="34.42578125" bestFit="1" customWidth="1"/>
    <col min="3" max="3" width="19.42578125" customWidth="1"/>
    <col min="6" max="6" width="13.42578125" customWidth="1"/>
    <col min="7" max="7" width="24.42578125" customWidth="1"/>
    <col min="10" max="10" width="13.42578125" customWidth="1"/>
    <col min="14" max="14" width="13.42578125" customWidth="1"/>
  </cols>
  <sheetData>
    <row r="1" spans="1:14" ht="30" x14ac:dyDescent="0.25">
      <c r="A1" s="5" t="s">
        <v>1</v>
      </c>
      <c r="B1" s="5" t="s">
        <v>0</v>
      </c>
      <c r="C1" s="5" t="s">
        <v>3</v>
      </c>
      <c r="D1" s="5" t="s">
        <v>13</v>
      </c>
      <c r="E1" s="5" t="s">
        <v>220</v>
      </c>
      <c r="F1" s="5" t="s">
        <v>221</v>
      </c>
      <c r="G1" s="5" t="s">
        <v>10</v>
      </c>
      <c r="H1" s="5" t="s">
        <v>13</v>
      </c>
      <c r="I1" s="5" t="s">
        <v>220</v>
      </c>
      <c r="J1" s="5" t="s">
        <v>221</v>
      </c>
      <c r="K1" s="5" t="s">
        <v>11</v>
      </c>
      <c r="L1" s="5" t="s">
        <v>13</v>
      </c>
      <c r="M1" s="5" t="s">
        <v>220</v>
      </c>
      <c r="N1" s="5" t="s">
        <v>221</v>
      </c>
    </row>
    <row r="2" spans="1:14" x14ac:dyDescent="0.25">
      <c r="A2" t="str">
        <f>+'BASE DE DATOS LEGALES'!C2</f>
        <v>C-001</v>
      </c>
      <c r="B2" t="str">
        <f>+'BASE DE DATOS LEGALES'!E2</f>
        <v>FRANCISCO AUREO ACEVEDO CASTRO</v>
      </c>
      <c r="C2" t="s">
        <v>7</v>
      </c>
      <c r="D2">
        <v>2</v>
      </c>
      <c r="E2">
        <v>1</v>
      </c>
      <c r="F2">
        <v>1</v>
      </c>
      <c r="G2" t="s">
        <v>12</v>
      </c>
      <c r="H2">
        <v>0</v>
      </c>
      <c r="I2">
        <v>0</v>
      </c>
      <c r="J2">
        <v>0</v>
      </c>
      <c r="K2" t="s">
        <v>12</v>
      </c>
      <c r="L2">
        <v>0</v>
      </c>
      <c r="M2">
        <v>0</v>
      </c>
      <c r="N2">
        <v>0</v>
      </c>
    </row>
    <row r="3" spans="1:14" x14ac:dyDescent="0.25">
      <c r="A3" t="str">
        <f>+'BASE DE DATOS LEGALES'!C3</f>
        <v>C-002</v>
      </c>
      <c r="B3" t="str">
        <f>+'BASE DE DATOS LEGALES'!E3</f>
        <v>REBECA EUGENIA SERRANO SALDA&amp;Ntilde;A</v>
      </c>
      <c r="C3" t="s">
        <v>7</v>
      </c>
      <c r="D3">
        <v>3</v>
      </c>
      <c r="E3">
        <v>0</v>
      </c>
      <c r="F3">
        <v>3</v>
      </c>
      <c r="G3" t="s">
        <v>12</v>
      </c>
      <c r="H3">
        <v>0</v>
      </c>
      <c r="I3">
        <v>0</v>
      </c>
      <c r="J3">
        <v>0</v>
      </c>
      <c r="K3" t="s">
        <v>12</v>
      </c>
      <c r="L3">
        <v>0</v>
      </c>
      <c r="M3">
        <v>0</v>
      </c>
      <c r="N3">
        <v>0</v>
      </c>
    </row>
    <row r="4" spans="1:14" x14ac:dyDescent="0.25">
      <c r="A4" s="15" t="str">
        <f>+'BASE DE DATOS LEGALES'!C4</f>
        <v>C-003</v>
      </c>
      <c r="B4" t="str">
        <f>+'BASE DE DATOS LEGALES'!E4</f>
        <v>SUNSCOPE MX S.A. DE C.V.</v>
      </c>
      <c r="C4" t="s">
        <v>8</v>
      </c>
      <c r="D4">
        <v>0</v>
      </c>
      <c r="E4">
        <v>0</v>
      </c>
      <c r="F4">
        <v>0</v>
      </c>
      <c r="G4" t="s">
        <v>8</v>
      </c>
      <c r="H4">
        <v>1</v>
      </c>
      <c r="I4">
        <v>1</v>
      </c>
      <c r="J4">
        <v>0</v>
      </c>
      <c r="K4" t="s">
        <v>12</v>
      </c>
      <c r="L4">
        <v>0</v>
      </c>
      <c r="M4">
        <v>0</v>
      </c>
      <c r="N4">
        <v>0</v>
      </c>
    </row>
    <row r="5" spans="1:14" x14ac:dyDescent="0.25">
      <c r="A5" t="str">
        <f>+'BASE DE DATOS LEGALES'!C5</f>
        <v>C-004</v>
      </c>
      <c r="B5" t="str">
        <f>+'BASE DE DATOS LEGALES'!E5</f>
        <v>JOSE DE JESUS CACHO HERNANDEZ</v>
      </c>
      <c r="C5" t="s">
        <v>7</v>
      </c>
      <c r="D5">
        <v>1</v>
      </c>
      <c r="E5">
        <v>0</v>
      </c>
      <c r="F5">
        <v>1</v>
      </c>
      <c r="G5" t="s">
        <v>12</v>
      </c>
      <c r="H5">
        <v>0</v>
      </c>
      <c r="I5">
        <v>0</v>
      </c>
      <c r="J5">
        <v>0</v>
      </c>
      <c r="K5" t="s">
        <v>12</v>
      </c>
      <c r="L5">
        <v>0</v>
      </c>
      <c r="M5">
        <v>0</v>
      </c>
      <c r="N5">
        <v>0</v>
      </c>
    </row>
    <row r="6" spans="1:14" x14ac:dyDescent="0.25">
      <c r="A6" t="str">
        <f>+'BASE DE DATOS LEGALES'!C6</f>
        <v>C-005</v>
      </c>
      <c r="B6" t="str">
        <f>+'BASE DE DATOS LEGALES'!E6</f>
        <v>FERNANDO LAMOYI XIANG</v>
      </c>
      <c r="C6" t="s">
        <v>7</v>
      </c>
      <c r="D6">
        <v>1</v>
      </c>
      <c r="F6">
        <v>1</v>
      </c>
      <c r="G6" t="s">
        <v>12</v>
      </c>
      <c r="H6">
        <v>0</v>
      </c>
      <c r="I6">
        <v>0</v>
      </c>
      <c r="J6">
        <v>0</v>
      </c>
      <c r="K6" t="s">
        <v>12</v>
      </c>
      <c r="L6">
        <v>0</v>
      </c>
      <c r="M6">
        <v>0</v>
      </c>
      <c r="N6">
        <v>0</v>
      </c>
    </row>
    <row r="7" spans="1:14" x14ac:dyDescent="0.25">
      <c r="A7" t="str">
        <f>+'BASE DE DATOS LEGALES'!C7</f>
        <v>C-006</v>
      </c>
      <c r="B7" t="str">
        <f>+'BASE DE DATOS LEGALES'!E7</f>
        <v>PHI AUDIOVISUAL S.A.P.I. DE C.V.</v>
      </c>
      <c r="C7" t="s">
        <v>12</v>
      </c>
      <c r="D7">
        <v>0</v>
      </c>
      <c r="E7">
        <v>0</v>
      </c>
      <c r="F7">
        <v>0</v>
      </c>
      <c r="G7" t="s">
        <v>8</v>
      </c>
      <c r="H7">
        <v>1</v>
      </c>
      <c r="I7">
        <v>1</v>
      </c>
      <c r="J7">
        <v>0</v>
      </c>
      <c r="K7" t="s">
        <v>12</v>
      </c>
      <c r="L7">
        <v>0</v>
      </c>
      <c r="M7">
        <v>0</v>
      </c>
      <c r="N7">
        <v>0</v>
      </c>
    </row>
    <row r="8" spans="1:14" x14ac:dyDescent="0.25">
      <c r="A8" t="str">
        <f>+'BASE DE DATOS LEGALES'!C8</f>
        <v>C-007</v>
      </c>
      <c r="B8" t="str">
        <f>+'BASE DE DATOS LEGALES'!E8</f>
        <v>JACKELINE URDIALES MU&amp;Ntilde;OZ</v>
      </c>
      <c r="C8" t="s">
        <v>7</v>
      </c>
      <c r="D8">
        <v>1</v>
      </c>
      <c r="E8">
        <v>0</v>
      </c>
      <c r="F8">
        <v>1</v>
      </c>
      <c r="G8" t="s">
        <v>12</v>
      </c>
      <c r="H8">
        <v>0</v>
      </c>
      <c r="I8">
        <v>0</v>
      </c>
      <c r="J8">
        <v>0</v>
      </c>
      <c r="K8" t="s">
        <v>12</v>
      </c>
      <c r="L8">
        <v>0</v>
      </c>
      <c r="M8">
        <v>0</v>
      </c>
      <c r="N8">
        <v>0</v>
      </c>
    </row>
    <row r="9" spans="1:14" x14ac:dyDescent="0.25">
      <c r="A9" t="str">
        <f>+'BASE DE DATOS LEGALES'!C9</f>
        <v>C-008</v>
      </c>
      <c r="B9" t="str">
        <f>+'BASE DE DATOS LEGALES'!E9</f>
        <v>CORPORACION MANUFACTURERA DE ELECTROEQUIPOS S.A. DE C.V. (COMANEL)</v>
      </c>
      <c r="C9" t="s">
        <v>7</v>
      </c>
      <c r="D9">
        <v>1</v>
      </c>
      <c r="E9">
        <v>0</v>
      </c>
      <c r="F9">
        <v>1</v>
      </c>
      <c r="G9" t="s">
        <v>12</v>
      </c>
      <c r="H9">
        <v>0</v>
      </c>
      <c r="I9">
        <v>0</v>
      </c>
      <c r="J9">
        <v>0</v>
      </c>
      <c r="K9" t="s">
        <v>12</v>
      </c>
      <c r="L9">
        <v>0</v>
      </c>
      <c r="M9">
        <v>0</v>
      </c>
      <c r="N9">
        <v>0</v>
      </c>
    </row>
    <row r="10" spans="1:14" x14ac:dyDescent="0.25">
      <c r="A10" t="str">
        <f>+'BASE DE DATOS LEGALES'!C10</f>
        <v>C-009</v>
      </c>
      <c r="B10" t="str">
        <f>+'BASE DE DATOS LEGALES'!E10</f>
        <v>FONDA PORTE&amp;Ntilde;A</v>
      </c>
      <c r="C10" t="s">
        <v>7</v>
      </c>
      <c r="D10">
        <v>1</v>
      </c>
      <c r="E10">
        <v>1</v>
      </c>
      <c r="F10">
        <v>0</v>
      </c>
      <c r="G10" t="s">
        <v>12</v>
      </c>
      <c r="H10">
        <v>0</v>
      </c>
      <c r="I10">
        <v>0</v>
      </c>
      <c r="J10">
        <v>0</v>
      </c>
      <c r="K10" t="s">
        <v>12</v>
      </c>
      <c r="L10">
        <v>0</v>
      </c>
      <c r="M10">
        <v>0</v>
      </c>
      <c r="N10">
        <v>0</v>
      </c>
    </row>
    <row r="11" spans="1:14" x14ac:dyDescent="0.25">
      <c r="A11" t="str">
        <f>+'BASE DE DATOS LEGALES'!C11</f>
        <v>C-010</v>
      </c>
      <c r="B11" t="str">
        <f>+'BASE DE DATOS LEGALES'!E11</f>
        <v>JULIAN ANTONIO BERDEJA RODRIGUEZ</v>
      </c>
      <c r="C11" t="s">
        <v>7</v>
      </c>
      <c r="D11">
        <v>1</v>
      </c>
      <c r="E11">
        <v>0</v>
      </c>
      <c r="F11">
        <v>1</v>
      </c>
      <c r="G11" t="s">
        <v>12</v>
      </c>
      <c r="H11">
        <v>0</v>
      </c>
      <c r="I11">
        <v>0</v>
      </c>
      <c r="J11">
        <v>0</v>
      </c>
      <c r="K11" t="s">
        <v>12</v>
      </c>
      <c r="L11">
        <v>0</v>
      </c>
      <c r="M11">
        <v>0</v>
      </c>
      <c r="N11">
        <v>0</v>
      </c>
    </row>
    <row r="12" spans="1:14" x14ac:dyDescent="0.25">
      <c r="A12" t="str">
        <f>+'BASE DE DATOS LEGALES'!C12</f>
        <v>C-011</v>
      </c>
      <c r="B12" t="str">
        <f>+'BASE DE DATOS LEGALES'!E12</f>
        <v>GUSTAVO OROZCO GUZMAN</v>
      </c>
      <c r="C12" t="s">
        <v>7</v>
      </c>
      <c r="D12">
        <v>1</v>
      </c>
      <c r="E12">
        <v>1</v>
      </c>
      <c r="F12">
        <v>0</v>
      </c>
      <c r="G12" t="s">
        <v>12</v>
      </c>
      <c r="H12">
        <v>0</v>
      </c>
      <c r="I12">
        <v>0</v>
      </c>
      <c r="J12">
        <v>0</v>
      </c>
      <c r="K12" t="s">
        <v>12</v>
      </c>
      <c r="L12">
        <v>0</v>
      </c>
      <c r="M12">
        <v>0</v>
      </c>
      <c r="N12">
        <v>0</v>
      </c>
    </row>
    <row r="13" spans="1:14" x14ac:dyDescent="0.25">
      <c r="A13" t="str">
        <f>+'BASE DE DATOS LEGALES'!C13</f>
        <v>C-012</v>
      </c>
      <c r="B13" t="str">
        <f>+'BASE DE DATOS LEGALES'!E13</f>
        <v>SPONGE PRODUCCIONES S.A.P.I. DE C.V.</v>
      </c>
      <c r="C13" t="s">
        <v>7</v>
      </c>
      <c r="D13">
        <v>1</v>
      </c>
      <c r="E13">
        <v>1</v>
      </c>
      <c r="F13">
        <v>0</v>
      </c>
      <c r="G13" t="s">
        <v>12</v>
      </c>
      <c r="H13">
        <v>0</v>
      </c>
      <c r="I13">
        <v>0</v>
      </c>
      <c r="J13">
        <v>0</v>
      </c>
      <c r="K13" t="s">
        <v>12</v>
      </c>
      <c r="L13">
        <v>0</v>
      </c>
      <c r="M13">
        <v>0</v>
      </c>
      <c r="N13">
        <v>0</v>
      </c>
    </row>
    <row r="14" spans="1:14" x14ac:dyDescent="0.25">
      <c r="A14" t="str">
        <f>+'BASE DE DATOS LEGALES'!C14</f>
        <v>C-013</v>
      </c>
      <c r="B14" t="str">
        <f>+'BASE DE DATOS LEGALES'!E14</f>
        <v>JOSE LUIS BUSTOS NAVARRETE</v>
      </c>
      <c r="C14" t="s">
        <v>7</v>
      </c>
      <c r="D14">
        <v>1</v>
      </c>
      <c r="E14">
        <v>1</v>
      </c>
      <c r="F14">
        <v>0</v>
      </c>
      <c r="G14" t="s">
        <v>12</v>
      </c>
      <c r="H14">
        <v>0</v>
      </c>
      <c r="I14">
        <v>0</v>
      </c>
      <c r="J14">
        <v>0</v>
      </c>
      <c r="K14" t="s">
        <v>12</v>
      </c>
      <c r="L14">
        <v>0</v>
      </c>
      <c r="M14">
        <v>0</v>
      </c>
      <c r="N14">
        <v>0</v>
      </c>
    </row>
    <row r="15" spans="1:14" x14ac:dyDescent="0.25">
      <c r="A15" t="str">
        <f>+'BASE DE DATOS LEGALES'!C15</f>
        <v>C-014</v>
      </c>
      <c r="B15" t="str">
        <f>+'BASE DE DATOS LEGALES'!E15</f>
        <v>GERARDO BARRIENTOS</v>
      </c>
      <c r="C15" t="s">
        <v>7</v>
      </c>
      <c r="D15">
        <v>1</v>
      </c>
      <c r="E15">
        <v>1</v>
      </c>
      <c r="F15">
        <v>0</v>
      </c>
      <c r="G15" t="s">
        <v>12</v>
      </c>
      <c r="H15">
        <v>0</v>
      </c>
      <c r="I15">
        <v>0</v>
      </c>
      <c r="J15">
        <v>0</v>
      </c>
      <c r="K15" t="s">
        <v>12</v>
      </c>
      <c r="L15">
        <v>0</v>
      </c>
      <c r="M15">
        <v>0</v>
      </c>
      <c r="N15">
        <v>0</v>
      </c>
    </row>
    <row r="16" spans="1:14" x14ac:dyDescent="0.25">
      <c r="A16" t="str">
        <f>+'BASE DE DATOS LEGALES'!C16</f>
        <v>C-015</v>
      </c>
      <c r="B16" t="str">
        <f>+'BASE DE DATOS LEGALES'!E16</f>
        <v>ISRAEL ALEJANDRO MOLINA HUERTA</v>
      </c>
      <c r="C16" t="s">
        <v>7</v>
      </c>
      <c r="D16">
        <v>2</v>
      </c>
      <c r="E16">
        <v>1</v>
      </c>
      <c r="F16">
        <v>1</v>
      </c>
      <c r="G16" t="s">
        <v>12</v>
      </c>
      <c r="H16">
        <v>0</v>
      </c>
      <c r="I16">
        <v>0</v>
      </c>
      <c r="J16">
        <v>0</v>
      </c>
      <c r="K16" t="s">
        <v>12</v>
      </c>
      <c r="L16">
        <v>0</v>
      </c>
      <c r="M16">
        <v>0</v>
      </c>
      <c r="N16">
        <v>0</v>
      </c>
    </row>
    <row r="17" spans="1:14" x14ac:dyDescent="0.25">
      <c r="A17" t="str">
        <f>+'BASE DE DATOS LEGALES'!C17</f>
        <v>C-016</v>
      </c>
      <c r="B17" t="str">
        <f>+'BASE DE DATOS LEGALES'!E17</f>
        <v>ITZEA IMPRESIONES S.A. DE C.V.</v>
      </c>
      <c r="C17" t="s">
        <v>7</v>
      </c>
      <c r="D17">
        <v>1</v>
      </c>
      <c r="E17">
        <v>1</v>
      </c>
      <c r="F17">
        <v>0</v>
      </c>
      <c r="G17" t="s">
        <v>8</v>
      </c>
      <c r="H17">
        <v>1</v>
      </c>
      <c r="I17">
        <v>1</v>
      </c>
      <c r="J17">
        <v>0</v>
      </c>
      <c r="K17" t="s">
        <v>12</v>
      </c>
      <c r="L17">
        <v>0</v>
      </c>
      <c r="M17">
        <v>0</v>
      </c>
      <c r="N17">
        <v>0</v>
      </c>
    </row>
    <row r="18" spans="1:14" x14ac:dyDescent="0.25">
      <c r="A18" t="str">
        <f>+'BASE DE DATOS LEGALES'!C18</f>
        <v>C-017</v>
      </c>
      <c r="B18" t="str">
        <f>+'BASE DE DATOS LEGALES'!E18</f>
        <v>INGENIO CG S.A. DE C.V.</v>
      </c>
      <c r="C18" t="s">
        <v>7</v>
      </c>
      <c r="D18">
        <v>2</v>
      </c>
      <c r="E18">
        <v>1</v>
      </c>
      <c r="F18">
        <v>1</v>
      </c>
      <c r="G18" t="s">
        <v>12</v>
      </c>
      <c r="H18">
        <v>0</v>
      </c>
      <c r="J18">
        <v>0</v>
      </c>
      <c r="K18" t="s">
        <v>12</v>
      </c>
      <c r="L18">
        <v>0</v>
      </c>
      <c r="M18">
        <v>0</v>
      </c>
      <c r="N18">
        <v>0</v>
      </c>
    </row>
    <row r="19" spans="1:14" x14ac:dyDescent="0.25">
      <c r="A19" t="str">
        <f>+'BASE DE DATOS LEGALES'!C19</f>
        <v>C-018</v>
      </c>
      <c r="B19" t="str">
        <f>+'BASE DE DATOS LEGALES'!E19</f>
        <v>IVAN ALFREDO MOLINA HUERTA</v>
      </c>
      <c r="C19" t="s">
        <v>7</v>
      </c>
      <c r="D19">
        <v>2</v>
      </c>
      <c r="E19">
        <v>1</v>
      </c>
      <c r="F19">
        <v>1</v>
      </c>
      <c r="G19" t="s">
        <v>12</v>
      </c>
      <c r="H19">
        <v>0</v>
      </c>
      <c r="J19">
        <v>0</v>
      </c>
      <c r="K19" t="s">
        <v>12</v>
      </c>
      <c r="L19">
        <v>0</v>
      </c>
      <c r="M19">
        <v>0</v>
      </c>
      <c r="N19">
        <v>0</v>
      </c>
    </row>
    <row r="20" spans="1:14" x14ac:dyDescent="0.25">
      <c r="A20" t="str">
        <f>+'BASE DE DATOS LEGALES'!C20</f>
        <v>C-019</v>
      </c>
      <c r="B20" t="str">
        <f>+'BASE DE DATOS LEGALES'!E20</f>
        <v>PABLO ENRIQUE SALCEDO CAMARGO</v>
      </c>
      <c r="C20" t="s">
        <v>7</v>
      </c>
      <c r="D20">
        <v>1</v>
      </c>
      <c r="E20">
        <v>1</v>
      </c>
      <c r="F20">
        <v>0</v>
      </c>
      <c r="G20" t="s">
        <v>12</v>
      </c>
      <c r="H20">
        <v>0</v>
      </c>
      <c r="J20">
        <v>0</v>
      </c>
      <c r="K20" t="s">
        <v>12</v>
      </c>
      <c r="L20">
        <v>0</v>
      </c>
      <c r="M20">
        <v>0</v>
      </c>
      <c r="N20">
        <v>0</v>
      </c>
    </row>
    <row r="21" spans="1:14" x14ac:dyDescent="0.25">
      <c r="A21" t="str">
        <f>+'BASE DE DATOS LEGALES'!C21</f>
        <v>C-020</v>
      </c>
      <c r="B21" t="str">
        <f>+'BASE DE DATOS LEGALES'!E21</f>
        <v>MARIA LUISA BAUTISTA REYES</v>
      </c>
      <c r="C21" t="s">
        <v>7</v>
      </c>
      <c r="D21">
        <v>1</v>
      </c>
      <c r="E21">
        <v>1</v>
      </c>
      <c r="F21">
        <v>0</v>
      </c>
      <c r="G21" t="s">
        <v>12</v>
      </c>
      <c r="H21">
        <v>0</v>
      </c>
      <c r="J21">
        <v>0</v>
      </c>
      <c r="K21" t="s">
        <v>12</v>
      </c>
      <c r="L21">
        <v>0</v>
      </c>
      <c r="M21">
        <v>0</v>
      </c>
      <c r="N21">
        <v>0</v>
      </c>
    </row>
    <row r="22" spans="1:14" x14ac:dyDescent="0.25">
      <c r="A22" t="str">
        <f>+'BASE DE DATOS LEGALES'!C22</f>
        <v>C-021</v>
      </c>
      <c r="B22" t="str">
        <f>+'BASE DE DATOS LEGALES'!E22</f>
        <v>COMERCIALIZADORA GARSERV S.A. DE C.V.</v>
      </c>
      <c r="C22" t="s">
        <v>12</v>
      </c>
      <c r="D22">
        <v>0</v>
      </c>
      <c r="G22" t="s">
        <v>12</v>
      </c>
      <c r="H22">
        <v>0</v>
      </c>
      <c r="J22">
        <v>0</v>
      </c>
      <c r="K22" t="s">
        <v>9</v>
      </c>
      <c r="L22">
        <v>1</v>
      </c>
      <c r="M22">
        <v>1</v>
      </c>
      <c r="N22">
        <v>0</v>
      </c>
    </row>
    <row r="23" spans="1:14" x14ac:dyDescent="0.25">
      <c r="A23" t="str">
        <f>+'BASE DE DATOS LEGALES'!C23</f>
        <v>C-022</v>
      </c>
      <c r="B23" t="str">
        <f>+'BASE DE DATOS LEGALES'!E23</f>
        <v>CARLOS ESTEBAN NORIEGA HERNANDEZ</v>
      </c>
      <c r="C23" t="s">
        <v>12</v>
      </c>
      <c r="D23">
        <v>0</v>
      </c>
      <c r="G23" t="s">
        <v>12</v>
      </c>
      <c r="H23">
        <v>0</v>
      </c>
      <c r="K23" t="s">
        <v>12</v>
      </c>
      <c r="L23">
        <v>0</v>
      </c>
    </row>
    <row r="24" spans="1:14" x14ac:dyDescent="0.25">
      <c r="A24" t="str">
        <f>+'BASE DE DATOS LEGALES'!C24</f>
        <v>C-023</v>
      </c>
      <c r="B24" t="str">
        <f>+'BASE DE DATOS LEGALES'!E24</f>
        <v>JUAN ANGEL SUAREZ GARCIA</v>
      </c>
      <c r="C24" t="s">
        <v>12</v>
      </c>
      <c r="D24">
        <v>0</v>
      </c>
      <c r="G24" t="s">
        <v>12</v>
      </c>
      <c r="H24">
        <v>0</v>
      </c>
      <c r="K24" t="s">
        <v>12</v>
      </c>
      <c r="L24">
        <v>0</v>
      </c>
    </row>
    <row r="25" spans="1:14" x14ac:dyDescent="0.25">
      <c r="A25" t="str">
        <f>+'BASE DE DATOS LEGALES'!C25</f>
        <v>C-024</v>
      </c>
      <c r="B25" t="str">
        <f>+'BASE DE DATOS LEGALES'!E25</f>
        <v>EXPERTS IN HEAVY LIFTING &amp; RIGGINS, S. DE RL DE C.V.</v>
      </c>
      <c r="C25" t="s">
        <v>12</v>
      </c>
      <c r="D25">
        <v>0</v>
      </c>
      <c r="G25" t="s">
        <v>12</v>
      </c>
      <c r="H25">
        <v>0</v>
      </c>
      <c r="K25" t="s">
        <v>12</v>
      </c>
      <c r="L25">
        <v>0</v>
      </c>
    </row>
    <row r="26" spans="1:14" x14ac:dyDescent="0.25">
      <c r="A26" t="str">
        <f>+'BASE DE DATOS LEGALES'!C26</f>
        <v>C-025</v>
      </c>
      <c r="B26" t="str">
        <f>+'BASE DE DATOS LEGALES'!E26</f>
        <v>MARIA DEL PILAR QUINTERO PERALTA</v>
      </c>
      <c r="C26" t="s">
        <v>12</v>
      </c>
      <c r="D26">
        <v>0</v>
      </c>
      <c r="G26" t="s">
        <v>12</v>
      </c>
      <c r="H26">
        <v>0</v>
      </c>
      <c r="K26" t="s">
        <v>12</v>
      </c>
      <c r="L26">
        <v>0</v>
      </c>
    </row>
    <row r="27" spans="1:14" x14ac:dyDescent="0.25">
      <c r="A27" t="str">
        <f>+'BASE DE DATOS LEGALES'!C27</f>
        <v>C-026</v>
      </c>
      <c r="B27" t="str">
        <f>+'BASE DE DATOS LEGALES'!E27</f>
        <v>PRODUCTOS ENTRE AMIGOS S.A. DE C.V.</v>
      </c>
      <c r="C27" t="s">
        <v>12</v>
      </c>
      <c r="D27">
        <v>0</v>
      </c>
      <c r="G27" t="s">
        <v>12</v>
      </c>
      <c r="H27">
        <v>0</v>
      </c>
      <c r="K27" t="s">
        <v>12</v>
      </c>
      <c r="L27">
        <v>0</v>
      </c>
    </row>
    <row r="28" spans="1:14" x14ac:dyDescent="0.25">
      <c r="A28" t="str">
        <f>+'BASE DE DATOS LEGALES'!C28</f>
        <v>C-027</v>
      </c>
      <c r="B28" t="str">
        <f>+'BASE DE DATOS LEGALES'!E28</f>
        <v>COMERCIALIZADORA DE DESTILADOS RG S.A. DE C.V.</v>
      </c>
      <c r="C28" t="s">
        <v>12</v>
      </c>
      <c r="D28">
        <v>0</v>
      </c>
      <c r="G28" t="s">
        <v>12</v>
      </c>
      <c r="H28">
        <v>0</v>
      </c>
      <c r="K28" t="s">
        <v>12</v>
      </c>
      <c r="L28">
        <v>0</v>
      </c>
    </row>
    <row r="29" spans="1:14" x14ac:dyDescent="0.25">
      <c r="A29" t="str">
        <f>+'BASE DE DATOS LEGALES'!C29</f>
        <v>C-028</v>
      </c>
      <c r="B29" t="str">
        <f>+'BASE DE DATOS LEGALES'!E29</f>
        <v>ISAIAS DELGADILLO HERNANDEZ</v>
      </c>
      <c r="C29" t="s">
        <v>12</v>
      </c>
      <c r="D29">
        <v>0</v>
      </c>
      <c r="G29" t="s">
        <v>12</v>
      </c>
      <c r="H29">
        <v>0</v>
      </c>
      <c r="K29" t="s">
        <v>12</v>
      </c>
      <c r="L29">
        <v>0</v>
      </c>
    </row>
    <row r="30" spans="1:14" x14ac:dyDescent="0.25">
      <c r="A30" t="str">
        <f>+'BASE DE DATOS LEGALES'!C30</f>
        <v>C-029</v>
      </c>
      <c r="B30" t="str">
        <f>+'BASE DE DATOS LEGALES'!E30</f>
        <v>CLEVERFLOW DE MEXICO S.A.P.I. DE C.V.</v>
      </c>
      <c r="C30" t="s">
        <v>12</v>
      </c>
      <c r="D30">
        <v>0</v>
      </c>
      <c r="G30" t="s">
        <v>12</v>
      </c>
      <c r="H30">
        <v>0</v>
      </c>
      <c r="K30" t="s">
        <v>12</v>
      </c>
      <c r="L30">
        <v>0</v>
      </c>
    </row>
    <row r="31" spans="1:14" x14ac:dyDescent="0.25">
      <c r="A31" t="str">
        <f>+'BASE DE DATOS LEGALES'!C31</f>
        <v>C-030</v>
      </c>
      <c r="B31" t="str">
        <f>+'BASE DE DATOS LEGALES'!E31</f>
        <v>ESCO TRADING CO. S.A. DE C.V.</v>
      </c>
      <c r="C31" t="s">
        <v>12</v>
      </c>
      <c r="D31">
        <v>0</v>
      </c>
      <c r="G31" t="s">
        <v>12</v>
      </c>
      <c r="H31">
        <v>0</v>
      </c>
      <c r="K31" t="s">
        <v>12</v>
      </c>
      <c r="L31">
        <v>0</v>
      </c>
    </row>
    <row r="32" spans="1:14" x14ac:dyDescent="0.25">
      <c r="A32" t="str">
        <f>+'BASE DE DATOS LEGALES'!C32</f>
        <v>C-031</v>
      </c>
      <c r="B32" t="str">
        <f>+'BASE DE DATOS LEGALES'!E32</f>
        <v>JOEL MARTINEZ LINARES</v>
      </c>
      <c r="C32" t="s">
        <v>12</v>
      </c>
      <c r="D32">
        <v>0</v>
      </c>
      <c r="G32" t="s">
        <v>12</v>
      </c>
      <c r="H32">
        <v>0</v>
      </c>
      <c r="K32" t="s">
        <v>12</v>
      </c>
      <c r="L32">
        <v>0</v>
      </c>
    </row>
    <row r="33" spans="1:12" x14ac:dyDescent="0.25">
      <c r="A33" t="str">
        <f>+'BASE DE DATOS LEGALES'!C33</f>
        <v>C-032</v>
      </c>
      <c r="B33" t="str">
        <f>+'BASE DE DATOS LEGALES'!E33</f>
        <v>LUCIFERASA 360 S.A. DE C.V.</v>
      </c>
      <c r="C33" t="s">
        <v>12</v>
      </c>
      <c r="D33">
        <v>0</v>
      </c>
      <c r="G33" t="s">
        <v>12</v>
      </c>
      <c r="H33">
        <v>0</v>
      </c>
      <c r="K33" t="s">
        <v>12</v>
      </c>
      <c r="L33">
        <v>0</v>
      </c>
    </row>
    <row r="34" spans="1:12" x14ac:dyDescent="0.25">
      <c r="A34" t="str">
        <f>+'BASE DE DATOS LEGALES'!C34</f>
        <v>C-033</v>
      </c>
      <c r="B34" t="str">
        <f>+'BASE DE DATOS LEGALES'!E34</f>
        <v>ALVARO SANCHEZ GARCIA</v>
      </c>
      <c r="C34" t="s">
        <v>12</v>
      </c>
      <c r="D34">
        <v>0</v>
      </c>
      <c r="G34" t="s">
        <v>12</v>
      </c>
      <c r="H34">
        <v>0</v>
      </c>
      <c r="K34" t="s">
        <v>12</v>
      </c>
      <c r="L34">
        <v>0</v>
      </c>
    </row>
    <row r="35" spans="1:12" x14ac:dyDescent="0.25">
      <c r="A35" t="str">
        <f>+'BASE DE DATOS LEGALES'!C35</f>
        <v>C-034</v>
      </c>
      <c r="B35" t="str">
        <f>+'BASE DE DATOS LEGALES'!E35</f>
        <v>OSCAR RIOS ORTIZ</v>
      </c>
      <c r="C35" t="s">
        <v>12</v>
      </c>
      <c r="D35">
        <v>0</v>
      </c>
      <c r="G35" t="s">
        <v>12</v>
      </c>
      <c r="H35">
        <v>0</v>
      </c>
      <c r="K35" t="s">
        <v>12</v>
      </c>
      <c r="L35">
        <v>0</v>
      </c>
    </row>
    <row r="36" spans="1:12" x14ac:dyDescent="0.25">
      <c r="A36" s="17" t="str">
        <f>+'BASE DE DATOS LEGALES'!C36</f>
        <v>C-035</v>
      </c>
      <c r="B36" t="str">
        <f>+'BASE DE DATOS LEGALES'!E36</f>
        <v>QUARSO ESTUDIO MULTIMEDIA S.A. DE C.V.</v>
      </c>
      <c r="C36" t="s">
        <v>12</v>
      </c>
      <c r="D36">
        <v>0</v>
      </c>
      <c r="G36" t="s">
        <v>12</v>
      </c>
      <c r="H36">
        <v>0</v>
      </c>
      <c r="K36" t="s">
        <v>12</v>
      </c>
      <c r="L36">
        <v>0</v>
      </c>
    </row>
    <row r="37" spans="1:12" x14ac:dyDescent="0.25">
      <c r="A37" t="str">
        <f>+'BASE DE DATOS LEGALES'!C37</f>
        <v>C-036</v>
      </c>
      <c r="B37" t="str">
        <f>+'BASE DE DATOS LEGALES'!E37</f>
        <v>PAULO CESAR GARCIA CORONADO</v>
      </c>
      <c r="C37" t="s">
        <v>12</v>
      </c>
      <c r="D37">
        <v>0</v>
      </c>
      <c r="G37" t="s">
        <v>12</v>
      </c>
      <c r="H37">
        <v>0</v>
      </c>
      <c r="K37" t="s">
        <v>12</v>
      </c>
      <c r="L37">
        <v>0</v>
      </c>
    </row>
    <row r="38" spans="1:12" x14ac:dyDescent="0.25">
      <c r="A38" t="str">
        <f>+'BASE DE DATOS LEGALES'!C38</f>
        <v>C-037</v>
      </c>
      <c r="B38" t="str">
        <f>+'BASE DE DATOS LEGALES'!E38</f>
        <v>MV360 S.A.P.I. DE C.V.</v>
      </c>
      <c r="C38" t="s">
        <v>12</v>
      </c>
      <c r="D38">
        <v>0</v>
      </c>
      <c r="G38" t="s">
        <v>12</v>
      </c>
      <c r="H38">
        <v>0</v>
      </c>
      <c r="K38" t="s">
        <v>12</v>
      </c>
      <c r="L38">
        <v>0</v>
      </c>
    </row>
    <row r="39" spans="1:12" x14ac:dyDescent="0.25">
      <c r="A39" t="str">
        <f>+'BASE DE DATOS LEGALES'!C39</f>
        <v>C-038</v>
      </c>
      <c r="B39" t="str">
        <f>+'BASE DE DATOS LEGALES'!E39</f>
        <v>BRAME COMUNICACI&amp;Oacute;N DIGITAL S.A. DE C.V.</v>
      </c>
      <c r="C39" t="s">
        <v>12</v>
      </c>
      <c r="D39">
        <v>0</v>
      </c>
      <c r="G39" t="s">
        <v>12</v>
      </c>
      <c r="H39">
        <v>0</v>
      </c>
      <c r="K39" t="s">
        <v>12</v>
      </c>
      <c r="L39">
        <v>0</v>
      </c>
    </row>
    <row r="40" spans="1:12" x14ac:dyDescent="0.25">
      <c r="A40" t="str">
        <f>+'BASE DE DATOS LEGALES'!C40</f>
        <v>C-039</v>
      </c>
      <c r="B40" t="str">
        <f>+'BASE DE DATOS LEGALES'!E40</f>
        <v>GILBERTO CORONEL ALCANTAR</v>
      </c>
      <c r="C40" t="s">
        <v>12</v>
      </c>
      <c r="D40">
        <v>0</v>
      </c>
      <c r="G40" t="s">
        <v>12</v>
      </c>
      <c r="H40">
        <v>0</v>
      </c>
      <c r="K40" t="s">
        <v>12</v>
      </c>
      <c r="L40">
        <v>0</v>
      </c>
    </row>
    <row r="41" spans="1:12" x14ac:dyDescent="0.25">
      <c r="A41" t="str">
        <f>+'BASE DE DATOS LEGALES'!C41</f>
        <v>C-040</v>
      </c>
      <c r="B41" t="str">
        <f>+'BASE DE DATOS LEGALES'!E41</f>
        <v>JOSE GARCIA SOLORZANO</v>
      </c>
      <c r="C41" t="s">
        <v>12</v>
      </c>
      <c r="D41">
        <v>0</v>
      </c>
      <c r="G41" t="s">
        <v>12</v>
      </c>
      <c r="H41">
        <v>0</v>
      </c>
      <c r="K41" t="s">
        <v>12</v>
      </c>
      <c r="L41">
        <v>0</v>
      </c>
    </row>
    <row r="42" spans="1:12" x14ac:dyDescent="0.25">
      <c r="A42" t="str">
        <f>+'BASE DE DATOS LEGALES'!C42</f>
        <v>C-041</v>
      </c>
      <c r="B42" t="str">
        <f>+'BASE DE DATOS LEGALES'!E42</f>
        <v>PIADENA S.A. DE C.V.</v>
      </c>
      <c r="C42" t="s">
        <v>12</v>
      </c>
      <c r="D42">
        <v>0</v>
      </c>
      <c r="G42" t="s">
        <v>12</v>
      </c>
      <c r="H42">
        <v>0</v>
      </c>
      <c r="K42" t="s">
        <v>12</v>
      </c>
      <c r="L42">
        <v>0</v>
      </c>
    </row>
    <row r="43" spans="1:12" x14ac:dyDescent="0.25">
      <c r="A43" t="str">
        <f>+'BASE DE DATOS LEGALES'!C43</f>
        <v>C-042</v>
      </c>
      <c r="B43" t="str">
        <f>+'BASE DE DATOS LEGALES'!E43</f>
        <v>2GZ CONSULTORES S.A. DE C.V.</v>
      </c>
      <c r="C43" t="s">
        <v>12</v>
      </c>
      <c r="D43">
        <v>0</v>
      </c>
      <c r="G43" t="s">
        <v>12</v>
      </c>
      <c r="H43">
        <v>0</v>
      </c>
      <c r="K43" t="s">
        <v>12</v>
      </c>
      <c r="L43">
        <v>0</v>
      </c>
    </row>
    <row r="44" spans="1:12" x14ac:dyDescent="0.25">
      <c r="A44" t="str">
        <f>+'BASE DE DATOS LEGALES'!C44</f>
        <v>C-043</v>
      </c>
      <c r="B44" t="str">
        <f>+'BASE DE DATOS LEGALES'!E44</f>
        <v>STYLE PRINT S.A. DE C.V.</v>
      </c>
      <c r="C44" t="s">
        <v>12</v>
      </c>
      <c r="D44">
        <v>0</v>
      </c>
      <c r="G44" t="s">
        <v>12</v>
      </c>
      <c r="H44">
        <v>0</v>
      </c>
      <c r="K44" t="s">
        <v>12</v>
      </c>
      <c r="L44">
        <v>0</v>
      </c>
    </row>
    <row r="45" spans="1:12" x14ac:dyDescent="0.25">
      <c r="A45" t="str">
        <f>+'BASE DE DATOS LEGALES'!C45</f>
        <v>C-044</v>
      </c>
      <c r="B45" t="str">
        <f>+'BASE DE DATOS LEGALES'!E45</f>
        <v>RAUL ALONSO BARRANCO CHAVEZ</v>
      </c>
      <c r="C45" t="s">
        <v>12</v>
      </c>
      <c r="D45">
        <v>0</v>
      </c>
      <c r="G45" t="s">
        <v>12</v>
      </c>
      <c r="H45">
        <v>0</v>
      </c>
      <c r="K45" t="s">
        <v>12</v>
      </c>
      <c r="L45">
        <v>0</v>
      </c>
    </row>
    <row r="46" spans="1:12" x14ac:dyDescent="0.25">
      <c r="A46" t="str">
        <f>+'BASE DE DATOS LEGALES'!C46</f>
        <v>C-045</v>
      </c>
      <c r="B46" t="str">
        <f>+'BASE DE DATOS LEGALES'!E46</f>
        <v>GABRIEL GARCIA PE&amp;Ntilde;A</v>
      </c>
      <c r="C46" t="s">
        <v>12</v>
      </c>
      <c r="D46">
        <v>0</v>
      </c>
      <c r="G46" t="s">
        <v>12</v>
      </c>
      <c r="H46">
        <v>0</v>
      </c>
      <c r="K46" t="s">
        <v>12</v>
      </c>
      <c r="L46">
        <v>0</v>
      </c>
    </row>
    <row r="47" spans="1:12" x14ac:dyDescent="0.25">
      <c r="A47" t="str">
        <f>+'BASE DE DATOS LEGALES'!C47</f>
        <v>C-046</v>
      </c>
      <c r="B47" t="str">
        <f>+'BASE DE DATOS LEGALES'!E47</f>
        <v>RANDALL COVER Y ASOCIADOS S.A. DE C.V.</v>
      </c>
      <c r="C47" t="s">
        <v>12</v>
      </c>
      <c r="D47">
        <v>0</v>
      </c>
      <c r="G47" t="s">
        <v>12</v>
      </c>
      <c r="H47">
        <v>0</v>
      </c>
      <c r="K47" t="s">
        <v>12</v>
      </c>
      <c r="L47">
        <v>0</v>
      </c>
    </row>
    <row r="48" spans="1:12" x14ac:dyDescent="0.25">
      <c r="A48" t="str">
        <f>+'BASE DE DATOS LEGALES'!C48</f>
        <v>C-047</v>
      </c>
      <c r="B48" t="str">
        <f>+'BASE DE DATOS LEGALES'!E48</f>
        <v>JORGE ENRIQUE CRUZ TREJO</v>
      </c>
      <c r="C48" t="s">
        <v>12</v>
      </c>
      <c r="D48">
        <v>0</v>
      </c>
      <c r="G48" t="s">
        <v>12</v>
      </c>
      <c r="H48">
        <v>0</v>
      </c>
      <c r="K48" t="s">
        <v>12</v>
      </c>
      <c r="L48">
        <v>0</v>
      </c>
    </row>
    <row r="49" spans="1:12" x14ac:dyDescent="0.25">
      <c r="A49" t="str">
        <f>+'BASE DE DATOS LEGALES'!C49</f>
        <v>C-048</v>
      </c>
      <c r="B49" t="str">
        <f>+'BASE DE DATOS LEGALES'!E49</f>
        <v>GUSTAVO RUIZ MARTINEZ</v>
      </c>
      <c r="C49" t="s">
        <v>12</v>
      </c>
      <c r="D49">
        <v>0</v>
      </c>
      <c r="G49" t="s">
        <v>12</v>
      </c>
      <c r="H49">
        <v>0</v>
      </c>
      <c r="K49" t="s">
        <v>12</v>
      </c>
      <c r="L49">
        <v>0</v>
      </c>
    </row>
    <row r="50" spans="1:12" x14ac:dyDescent="0.25">
      <c r="A50" t="str">
        <f>+'BASE DE DATOS LEGALES'!C50</f>
        <v>C-049</v>
      </c>
      <c r="B50" t="str">
        <f>+'BASE DE DATOS LEGALES'!E50</f>
        <v>STEFANO RAIMONDI CASTREJON</v>
      </c>
      <c r="C50" t="s">
        <v>12</v>
      </c>
      <c r="D50">
        <v>0</v>
      </c>
      <c r="G50" t="s">
        <v>12</v>
      </c>
      <c r="H50">
        <v>0</v>
      </c>
      <c r="K50" t="s">
        <v>12</v>
      </c>
      <c r="L50">
        <v>0</v>
      </c>
    </row>
    <row r="51" spans="1:12" x14ac:dyDescent="0.25">
      <c r="A51" t="str">
        <f>+'BASE DE DATOS LEGALES'!C51</f>
        <v>C-050</v>
      </c>
      <c r="B51" t="str">
        <f>+'BASE DE DATOS LEGALES'!E51</f>
        <v>MARIO JAVIER DEL TORO ROBLES</v>
      </c>
      <c r="C51" t="s">
        <v>12</v>
      </c>
      <c r="D51">
        <v>0</v>
      </c>
      <c r="G51" t="s">
        <v>12</v>
      </c>
      <c r="H51">
        <v>0</v>
      </c>
      <c r="K51" t="s">
        <v>12</v>
      </c>
      <c r="L51">
        <v>0</v>
      </c>
    </row>
    <row r="52" spans="1:12" x14ac:dyDescent="0.25">
      <c r="A52" t="str">
        <f>+'BASE DE DATOS LEGALES'!C52</f>
        <v>C-051</v>
      </c>
      <c r="B52" t="str">
        <f>+'BASE DE DATOS LEGALES'!E52</f>
        <v>JULIO CESAR RAMIREZ VALADEZ</v>
      </c>
      <c r="C52" t="s">
        <v>12</v>
      </c>
      <c r="D52">
        <v>0</v>
      </c>
      <c r="G52" t="s">
        <v>12</v>
      </c>
      <c r="H52">
        <v>0</v>
      </c>
      <c r="K52" t="s">
        <v>12</v>
      </c>
      <c r="L52">
        <v>0</v>
      </c>
    </row>
    <row r="53" spans="1:12" x14ac:dyDescent="0.25">
      <c r="A53" t="str">
        <f>+'BASE DE DATOS LEGALES'!C53</f>
        <v>C-052</v>
      </c>
      <c r="B53" t="str">
        <f>+'BASE DE DATOS LEGALES'!E53</f>
        <v>CESAR ADRIAN RIOS LOPEZ</v>
      </c>
      <c r="C53" t="s">
        <v>12</v>
      </c>
      <c r="D53">
        <v>0</v>
      </c>
      <c r="G53" t="s">
        <v>12</v>
      </c>
      <c r="H53">
        <v>0</v>
      </c>
      <c r="K53" t="s">
        <v>12</v>
      </c>
      <c r="L53">
        <v>0</v>
      </c>
    </row>
    <row r="54" spans="1:12" x14ac:dyDescent="0.25">
      <c r="A54" t="str">
        <f>+'BASE DE DATOS LEGALES'!C54</f>
        <v>C-053</v>
      </c>
      <c r="B54" t="str">
        <f>+'BASE DE DATOS LEGALES'!E54</f>
        <v>DANIEL RUIZ MARTINEZ</v>
      </c>
      <c r="C54" t="s">
        <v>12</v>
      </c>
      <c r="D54">
        <v>0</v>
      </c>
      <c r="G54" t="s">
        <v>12</v>
      </c>
      <c r="H54">
        <v>0</v>
      </c>
      <c r="K54" t="s">
        <v>12</v>
      </c>
      <c r="L54">
        <v>0</v>
      </c>
    </row>
    <row r="55" spans="1:12" x14ac:dyDescent="0.25">
      <c r="A55" t="str">
        <f>+'BASE DE DATOS LEGALES'!C55</f>
        <v>C-054</v>
      </c>
      <c r="B55" t="str">
        <f>+'BASE DE DATOS LEGALES'!E55</f>
        <v>SOMEONE SOMEWHERE</v>
      </c>
      <c r="C55" t="s">
        <v>12</v>
      </c>
      <c r="D55">
        <v>0</v>
      </c>
      <c r="G55" t="s">
        <v>12</v>
      </c>
      <c r="H55">
        <v>0</v>
      </c>
      <c r="K55" t="s">
        <v>12</v>
      </c>
      <c r="L55">
        <v>0</v>
      </c>
    </row>
    <row r="56" spans="1:12" x14ac:dyDescent="0.25">
      <c r="A56" t="str">
        <f>+'BASE DE DATOS LEGALES'!C56</f>
        <v>C-055</v>
      </c>
      <c r="B56" t="str">
        <f>+'BASE DE DATOS LEGALES'!E56</f>
        <v>ALEJANDRO RAMIREZ ALVAREZ</v>
      </c>
      <c r="C56" t="s">
        <v>12</v>
      </c>
      <c r="D56">
        <v>0</v>
      </c>
      <c r="G56" t="s">
        <v>12</v>
      </c>
      <c r="H56">
        <v>0</v>
      </c>
      <c r="K56" t="s">
        <v>12</v>
      </c>
      <c r="L56">
        <v>0</v>
      </c>
    </row>
    <row r="57" spans="1:12" x14ac:dyDescent="0.25">
      <c r="A57" t="str">
        <f>+'BASE DE DATOS LEGALES'!C57</f>
        <v>C-056</v>
      </c>
      <c r="B57" t="str">
        <f>+'BASE DE DATOS LEGALES'!E57</f>
        <v>ENRIQUE NIETO MEDINA</v>
      </c>
      <c r="C57" t="s">
        <v>12</v>
      </c>
      <c r="D57">
        <v>0</v>
      </c>
      <c r="G57" t="s">
        <v>12</v>
      </c>
      <c r="H57">
        <v>0</v>
      </c>
      <c r="K57" t="s">
        <v>12</v>
      </c>
      <c r="L57">
        <v>0</v>
      </c>
    </row>
    <row r="58" spans="1:12" x14ac:dyDescent="0.25">
      <c r="A58" t="str">
        <f>+'BASE DE DATOS LEGALES'!C58</f>
        <v>C-057</v>
      </c>
      <c r="B58" t="str">
        <f>+'BASE DE DATOS LEGALES'!E58</f>
        <v>MDI GRAFICOS S.A. DE C.V.</v>
      </c>
      <c r="C58" t="s">
        <v>12</v>
      </c>
      <c r="D58">
        <v>0</v>
      </c>
      <c r="G58" t="s">
        <v>12</v>
      </c>
      <c r="H58">
        <v>0</v>
      </c>
      <c r="K58" t="s">
        <v>12</v>
      </c>
      <c r="L58">
        <v>0</v>
      </c>
    </row>
    <row r="59" spans="1:12" x14ac:dyDescent="0.25">
      <c r="A59" t="str">
        <f>+'BASE DE DATOS LEGALES'!C59</f>
        <v>C-058</v>
      </c>
      <c r="B59" t="str">
        <f>+'BASE DE DATOS LEGALES'!E59</f>
        <v>SIC MEXICO S.A. DE C.V.</v>
      </c>
      <c r="C59" t="s">
        <v>12</v>
      </c>
      <c r="D59">
        <v>0</v>
      </c>
      <c r="G59" t="s">
        <v>12</v>
      </c>
      <c r="H59">
        <v>0</v>
      </c>
      <c r="K59" t="s">
        <v>12</v>
      </c>
      <c r="L59">
        <v>0</v>
      </c>
    </row>
    <row r="60" spans="1:12" x14ac:dyDescent="0.25">
      <c r="A60" t="str">
        <f>+'BASE DE DATOS LEGALES'!C60</f>
        <v>C-059</v>
      </c>
      <c r="B60" t="str">
        <f>+'BASE DE DATOS LEGALES'!E60</f>
        <v>SELENE MARISOL SANTANDER VAZQUEZ</v>
      </c>
      <c r="C60" t="s">
        <v>12</v>
      </c>
      <c r="D60">
        <v>0</v>
      </c>
      <c r="G60" t="s">
        <v>12</v>
      </c>
      <c r="H60">
        <v>0</v>
      </c>
      <c r="K60" t="s">
        <v>12</v>
      </c>
      <c r="L60">
        <v>0</v>
      </c>
    </row>
    <row r="61" spans="1:12" x14ac:dyDescent="0.25">
      <c r="A61" t="str">
        <f>+'BASE DE DATOS LEGALES'!C61</f>
        <v>C-060</v>
      </c>
      <c r="B61" t="str">
        <f>+'BASE DE DATOS LEGALES'!E61</f>
        <v>JAIME IGNACIO CORONEL VILLEGAS</v>
      </c>
      <c r="C61" t="s">
        <v>12</v>
      </c>
      <c r="D61">
        <v>0</v>
      </c>
      <c r="G61" t="s">
        <v>12</v>
      </c>
      <c r="H61">
        <v>0</v>
      </c>
      <c r="K61" t="s">
        <v>12</v>
      </c>
      <c r="L61">
        <v>0</v>
      </c>
    </row>
    <row r="62" spans="1:12" x14ac:dyDescent="0.25">
      <c r="A62" t="str">
        <f>+'BASE DE DATOS LEGALES'!C62</f>
        <v>C-061</v>
      </c>
      <c r="B62" t="str">
        <f>+'BASE DE DATOS LEGALES'!E62</f>
        <v>DIEGO ENRIQUE MEDINA GOMEZ UGARTE</v>
      </c>
      <c r="C62" t="s">
        <v>12</v>
      </c>
      <c r="D62">
        <v>0</v>
      </c>
      <c r="G62" t="s">
        <v>12</v>
      </c>
      <c r="H62">
        <v>0</v>
      </c>
      <c r="K62" t="s">
        <v>12</v>
      </c>
      <c r="L62">
        <v>0</v>
      </c>
    </row>
    <row r="63" spans="1:12" x14ac:dyDescent="0.25">
      <c r="A63" t="str">
        <f>+'BASE DE DATOS LEGALES'!C63</f>
        <v>C-062</v>
      </c>
      <c r="B63" t="str">
        <f>+'BASE DE DATOS LEGALES'!E63</f>
        <v>PEDRO CETINA RANGEL</v>
      </c>
      <c r="C63" t="s">
        <v>12</v>
      </c>
      <c r="D63">
        <v>0</v>
      </c>
      <c r="G63" t="s">
        <v>12</v>
      </c>
      <c r="H63">
        <v>0</v>
      </c>
      <c r="K63" t="s">
        <v>12</v>
      </c>
      <c r="L63">
        <v>0</v>
      </c>
    </row>
    <row r="64" spans="1:12" x14ac:dyDescent="0.25">
      <c r="A64" t="str">
        <f>+'BASE DE DATOS LEGALES'!C64</f>
        <v>C-063</v>
      </c>
      <c r="B64" t="str">
        <f>+'BASE DE DATOS LEGALES'!E64</f>
        <v>ROGELIO RAMIREZ VALADEZ</v>
      </c>
      <c r="C64" t="s">
        <v>12</v>
      </c>
      <c r="D64">
        <v>0</v>
      </c>
      <c r="G64" t="s">
        <v>12</v>
      </c>
      <c r="H64">
        <v>0</v>
      </c>
      <c r="K64" t="s">
        <v>12</v>
      </c>
      <c r="L64">
        <v>0</v>
      </c>
    </row>
    <row r="65" spans="1:12" x14ac:dyDescent="0.25">
      <c r="A65" t="str">
        <f>+'BASE DE DATOS LEGALES'!C65</f>
        <v>C-064</v>
      </c>
      <c r="B65" t="str">
        <f>+'BASE DE DATOS LEGALES'!E65</f>
        <v>ANTONIO TANUS HIERRO</v>
      </c>
      <c r="C65" t="s">
        <v>12</v>
      </c>
      <c r="D65">
        <v>0</v>
      </c>
      <c r="G65" t="s">
        <v>12</v>
      </c>
      <c r="H65">
        <v>0</v>
      </c>
      <c r="K65" t="s">
        <v>12</v>
      </c>
      <c r="L65">
        <v>0</v>
      </c>
    </row>
    <row r="66" spans="1:12" x14ac:dyDescent="0.25">
      <c r="A66" t="str">
        <f>+'BASE DE DATOS LEGALES'!C66</f>
        <v>C-065</v>
      </c>
      <c r="B66" t="str">
        <f>+'BASE DE DATOS LEGALES'!E66</f>
        <v>SANDRA LUZ MENDEZ MARTINEZ</v>
      </c>
      <c r="C66" t="s">
        <v>12</v>
      </c>
      <c r="D66">
        <v>0</v>
      </c>
      <c r="G66" t="s">
        <v>12</v>
      </c>
      <c r="H66">
        <v>0</v>
      </c>
      <c r="K66" t="s">
        <v>12</v>
      </c>
      <c r="L66">
        <v>0</v>
      </c>
    </row>
    <row r="67" spans="1:12" x14ac:dyDescent="0.25">
      <c r="A67" t="str">
        <f>+'BASE DE DATOS LEGALES'!C67</f>
        <v>C-066</v>
      </c>
      <c r="B67" t="str">
        <f>+'BASE DE DATOS LEGALES'!E67</f>
        <v>REPRESENTACIONES COMERCIALES RAJ S. De R.L. DE C.V.</v>
      </c>
      <c r="C67" t="s">
        <v>12</v>
      </c>
      <c r="D67">
        <v>0</v>
      </c>
      <c r="G67" t="s">
        <v>12</v>
      </c>
      <c r="H67">
        <v>0</v>
      </c>
      <c r="K67" t="s">
        <v>12</v>
      </c>
      <c r="L67">
        <v>0</v>
      </c>
    </row>
    <row r="68" spans="1:12" x14ac:dyDescent="0.25">
      <c r="A68" t="str">
        <f>+'BASE DE DATOS LEGALES'!C68</f>
        <v>C-067</v>
      </c>
      <c r="B68" t="str">
        <f>+'BASE DE DATOS LEGALES'!E68</f>
        <v>JORGE MALDONADO GUIZAR</v>
      </c>
      <c r="C68" t="s">
        <v>12</v>
      </c>
      <c r="D68">
        <v>0</v>
      </c>
      <c r="G68" t="s">
        <v>12</v>
      </c>
      <c r="H68">
        <v>0</v>
      </c>
      <c r="K68" t="s">
        <v>12</v>
      </c>
      <c r="L68">
        <v>0</v>
      </c>
    </row>
    <row r="69" spans="1:12" x14ac:dyDescent="0.25">
      <c r="A69" t="str">
        <f>+'BASE DE DATOS LEGALES'!C69</f>
        <v>C-068</v>
      </c>
      <c r="B69" t="str">
        <f>+'BASE DE DATOS LEGALES'!E69</f>
        <v>LOURDES &amp;Aacute;LVARO BOBADILLA</v>
      </c>
      <c r="C69" t="s">
        <v>12</v>
      </c>
      <c r="D69">
        <v>0</v>
      </c>
      <c r="G69" t="s">
        <v>12</v>
      </c>
      <c r="H69">
        <v>0</v>
      </c>
      <c r="K69" t="s">
        <v>12</v>
      </c>
      <c r="L69">
        <v>0</v>
      </c>
    </row>
    <row r="70" spans="1:12" x14ac:dyDescent="0.25">
      <c r="A70" t="str">
        <f>+'BASE DE DATOS LEGALES'!C70</f>
        <v>C-069</v>
      </c>
      <c r="B70" t="str">
        <f>+'BASE DE DATOS LEGALES'!E70</f>
        <v>SANDRA L&amp;Oacute;PEZ PI&amp;Ntilde;A</v>
      </c>
      <c r="C70" t="s">
        <v>12</v>
      </c>
      <c r="D70">
        <v>0</v>
      </c>
      <c r="G70" t="s">
        <v>12</v>
      </c>
      <c r="H70">
        <v>0</v>
      </c>
      <c r="K70" t="s">
        <v>12</v>
      </c>
      <c r="L70">
        <v>0</v>
      </c>
    </row>
    <row r="71" spans="1:12" x14ac:dyDescent="0.25">
      <c r="A71" t="str">
        <f>+'BASE DE DATOS LEGALES'!C71</f>
        <v>C-070</v>
      </c>
      <c r="B71" t="str">
        <f>+'BASE DE DATOS LEGALES'!E71</f>
        <v>DAVID ARMANDO S&amp;Aacute;NCHEZ</v>
      </c>
      <c r="C71" t="s">
        <v>12</v>
      </c>
      <c r="D71">
        <v>0</v>
      </c>
      <c r="G71" t="s">
        <v>12</v>
      </c>
      <c r="H71">
        <v>0</v>
      </c>
      <c r="K71" t="s">
        <v>12</v>
      </c>
      <c r="L71">
        <v>0</v>
      </c>
    </row>
    <row r="72" spans="1:12" x14ac:dyDescent="0.25">
      <c r="A72" t="str">
        <f>+'BASE DE DATOS LEGALES'!C72</f>
        <v>C-071</v>
      </c>
      <c r="B72" t="str">
        <f>+'BASE DE DATOS LEGALES'!E72</f>
        <v>H3 DISTRICT MEDIA</v>
      </c>
      <c r="C72" t="s">
        <v>12</v>
      </c>
      <c r="D72">
        <v>0</v>
      </c>
      <c r="G72" t="s">
        <v>12</v>
      </c>
      <c r="H72">
        <v>0</v>
      </c>
      <c r="K72" t="s">
        <v>12</v>
      </c>
      <c r="L72">
        <v>0</v>
      </c>
    </row>
    <row r="73" spans="1:12" x14ac:dyDescent="0.25">
      <c r="A73" t="str">
        <f>+'BASE DE DATOS LEGALES'!C73</f>
        <v>C-072</v>
      </c>
      <c r="B73" t="str">
        <f>+'BASE DE DATOS LEGALES'!E73</f>
        <v>FAUNA INSUMOS DIGITALES S.A. DE C.V.</v>
      </c>
      <c r="C73" t="s">
        <v>12</v>
      </c>
      <c r="D73">
        <v>0</v>
      </c>
      <c r="G73" t="s">
        <v>12</v>
      </c>
      <c r="H73">
        <v>0</v>
      </c>
      <c r="K73" t="s">
        <v>12</v>
      </c>
      <c r="L73">
        <v>0</v>
      </c>
    </row>
    <row r="74" spans="1:12" x14ac:dyDescent="0.25">
      <c r="A74" t="str">
        <f>+'BASE DE DATOS LEGALES'!C74</f>
        <v>C-073</v>
      </c>
      <c r="B74" t="str">
        <f>+'BASE DE DATOS LEGALES'!E74</f>
        <v>ALEJANDRA GUTI&amp;Eacute;RREZ SANDOVAL</v>
      </c>
      <c r="C74" t="s">
        <v>12</v>
      </c>
      <c r="D74">
        <v>0</v>
      </c>
      <c r="G74" t="s">
        <v>12</v>
      </c>
      <c r="H74">
        <v>0</v>
      </c>
      <c r="K74" t="s">
        <v>12</v>
      </c>
      <c r="L74">
        <v>0</v>
      </c>
    </row>
    <row r="75" spans="1:12" x14ac:dyDescent="0.25">
      <c r="A75" t="str">
        <f>+'BASE DE DATOS LEGALES'!C75</f>
        <v>C-074</v>
      </c>
      <c r="B75" t="str">
        <f>+'BASE DE DATOS LEGALES'!E75</f>
        <v>CUAUHT&amp;Eacute;MOC BRENES RAMOS</v>
      </c>
      <c r="C75" t="s">
        <v>12</v>
      </c>
      <c r="D75">
        <v>0</v>
      </c>
      <c r="G75" t="s">
        <v>12</v>
      </c>
      <c r="H75">
        <v>0</v>
      </c>
      <c r="K75" t="s">
        <v>12</v>
      </c>
      <c r="L75">
        <v>0</v>
      </c>
    </row>
    <row r="76" spans="1:12" x14ac:dyDescent="0.25">
      <c r="A76" t="str">
        <f>+'BASE DE DATOS LEGALES'!C76</f>
        <v>C-075</v>
      </c>
      <c r="B76" t="str">
        <f>+'BASE DE DATOS LEGALES'!E76</f>
        <v>VICTOR LARA LOPEZ</v>
      </c>
      <c r="C76" t="s">
        <v>12</v>
      </c>
      <c r="D76">
        <v>0</v>
      </c>
      <c r="G76" t="s">
        <v>12</v>
      </c>
      <c r="H76">
        <v>0</v>
      </c>
      <c r="K76" t="s">
        <v>12</v>
      </c>
      <c r="L76">
        <v>0</v>
      </c>
    </row>
    <row r="77" spans="1:12" x14ac:dyDescent="0.25">
      <c r="A77" t="str">
        <f>+'BASE DE DATOS LEGALES'!C77</f>
        <v>C-076</v>
      </c>
      <c r="B77" t="str">
        <f>+'BASE DE DATOS LEGALES'!E77</f>
        <v>SILVIA AMPARO DIAZ SAHAGUN</v>
      </c>
      <c r="C77" t="s">
        <v>12</v>
      </c>
      <c r="D77">
        <v>0</v>
      </c>
      <c r="G77" t="s">
        <v>12</v>
      </c>
      <c r="H77">
        <v>0</v>
      </c>
      <c r="K77" t="s">
        <v>12</v>
      </c>
      <c r="L77">
        <v>0</v>
      </c>
    </row>
    <row r="78" spans="1:12" x14ac:dyDescent="0.25">
      <c r="A78" t="str">
        <f>+'BASE DE DATOS LEGALES'!C78</f>
        <v>C-077</v>
      </c>
      <c r="B78" t="str">
        <f>+'BASE DE DATOS LEGALES'!E78</f>
        <v>JUAN EMILIO DUCOMBS BARTOLUCCI</v>
      </c>
      <c r="C78" t="s">
        <v>12</v>
      </c>
      <c r="D78">
        <v>0</v>
      </c>
      <c r="G78" t="s">
        <v>12</v>
      </c>
      <c r="H78">
        <v>0</v>
      </c>
      <c r="K78" t="s">
        <v>12</v>
      </c>
      <c r="L78">
        <v>0</v>
      </c>
    </row>
    <row r="79" spans="1:12" x14ac:dyDescent="0.25">
      <c r="A79" t="str">
        <f>+'BASE DE DATOS LEGALES'!C79</f>
        <v>C-078</v>
      </c>
      <c r="B79" t="str">
        <f>+'BASE DE DATOS LEGALES'!E80</f>
        <v>GILBERTO DEL R&amp;Iacute;O PIECARCHIC</v>
      </c>
      <c r="C79" t="s">
        <v>12</v>
      </c>
      <c r="D79">
        <v>0</v>
      </c>
      <c r="G79" t="s">
        <v>12</v>
      </c>
      <c r="H79">
        <v>0</v>
      </c>
      <c r="K79" t="s">
        <v>12</v>
      </c>
      <c r="L79">
        <v>0</v>
      </c>
    </row>
    <row r="80" spans="1:12" x14ac:dyDescent="0.25">
      <c r="A80" t="str">
        <f>+'BASE DE DATOS LEGALES'!C80</f>
        <v>C-079</v>
      </c>
      <c r="B80" t="e">
        <f>+'BASE DE DATOS LEGALES'!#REF!</f>
        <v>#REF!</v>
      </c>
      <c r="C80" t="s">
        <v>12</v>
      </c>
      <c r="D80">
        <v>0</v>
      </c>
      <c r="G80" t="s">
        <v>12</v>
      </c>
      <c r="H80">
        <v>0</v>
      </c>
      <c r="K80" t="s">
        <v>12</v>
      </c>
      <c r="L80">
        <v>0</v>
      </c>
    </row>
    <row r="81" spans="1:12" x14ac:dyDescent="0.25">
      <c r="A81" t="str">
        <f>+'BASE DE DATOS LEGALES'!C81</f>
        <v>C-080</v>
      </c>
      <c r="B81" t="str">
        <f>+'BASE DE DATOS LEGALES'!E81</f>
        <v>JEREM&amp;Iacute;AS</v>
      </c>
      <c r="C81" t="s">
        <v>12</v>
      </c>
      <c r="D81">
        <v>0</v>
      </c>
      <c r="G81" t="s">
        <v>12</v>
      </c>
      <c r="H81">
        <v>0</v>
      </c>
      <c r="K81" t="s">
        <v>12</v>
      </c>
      <c r="L81">
        <v>0</v>
      </c>
    </row>
    <row r="82" spans="1:12" x14ac:dyDescent="0.25">
      <c r="A82" t="str">
        <f>+'BASE DE DATOS LEGALES'!C82</f>
        <v>C-081</v>
      </c>
      <c r="B82" t="str">
        <f>+'BASE DE DATOS LEGALES'!E82</f>
        <v>DULCE MAR&amp;Iacute;A VAZQUEZ CASTELLANOS</v>
      </c>
      <c r="C82" t="s">
        <v>12</v>
      </c>
      <c r="D82">
        <v>0</v>
      </c>
      <c r="G82" t="s">
        <v>12</v>
      </c>
      <c r="H82">
        <v>0</v>
      </c>
      <c r="K82" t="s">
        <v>12</v>
      </c>
      <c r="L82">
        <v>0</v>
      </c>
    </row>
    <row r="83" spans="1:12" x14ac:dyDescent="0.25">
      <c r="A83" t="str">
        <f>+'BASE DE DATOS LEGALES'!C83</f>
        <v>C-082</v>
      </c>
      <c r="B83" t="str">
        <f>+'BASE DE DATOS LEGALES'!E83</f>
        <v>ILICH ESPINOZA</v>
      </c>
      <c r="C83" t="s">
        <v>12</v>
      </c>
      <c r="D83">
        <v>0</v>
      </c>
      <c r="G83" t="s">
        <v>12</v>
      </c>
      <c r="H83">
        <v>0</v>
      </c>
      <c r="K83" t="s">
        <v>12</v>
      </c>
      <c r="L83">
        <v>0</v>
      </c>
    </row>
    <row r="84" spans="1:12" x14ac:dyDescent="0.25">
      <c r="A84" t="e">
        <f>+'BASE DE DATOS LEGALES'!#REF!</f>
        <v>#REF!</v>
      </c>
      <c r="B84" t="e">
        <f>+'BASE DE DATOS LEGALES'!#REF!</f>
        <v>#REF!</v>
      </c>
      <c r="C84" t="s">
        <v>12</v>
      </c>
      <c r="D84">
        <v>0</v>
      </c>
      <c r="G84" t="s">
        <v>12</v>
      </c>
      <c r="H84">
        <v>0</v>
      </c>
      <c r="K84" t="s">
        <v>12</v>
      </c>
      <c r="L84">
        <v>0</v>
      </c>
    </row>
    <row r="85" spans="1:12" x14ac:dyDescent="0.25">
      <c r="A85" t="e">
        <f>+'BASE DE DATOS LEGALES'!#REF!</f>
        <v>#REF!</v>
      </c>
      <c r="B85" t="e">
        <f>+'BASE DE DATOS LEGALES'!#REF!</f>
        <v>#REF!</v>
      </c>
      <c r="C85" t="s">
        <v>12</v>
      </c>
      <c r="D85">
        <v>0</v>
      </c>
      <c r="G85" t="s">
        <v>12</v>
      </c>
      <c r="H85">
        <v>0</v>
      </c>
      <c r="K85" t="s">
        <v>12</v>
      </c>
      <c r="L85">
        <v>0</v>
      </c>
    </row>
    <row r="86" spans="1:12" x14ac:dyDescent="0.25">
      <c r="A86" t="e">
        <f>+'BASE DE DATOS LEGALES'!#REF!</f>
        <v>#REF!</v>
      </c>
      <c r="B86" t="e">
        <f>+'BASE DE DATOS LEGALES'!#REF!</f>
        <v>#REF!</v>
      </c>
      <c r="C86" t="s">
        <v>12</v>
      </c>
      <c r="D86">
        <v>0</v>
      </c>
      <c r="G86" t="s">
        <v>12</v>
      </c>
      <c r="H86">
        <v>0</v>
      </c>
      <c r="K86" t="s">
        <v>12</v>
      </c>
      <c r="L86">
        <v>0</v>
      </c>
    </row>
    <row r="87" spans="1:12" x14ac:dyDescent="0.25">
      <c r="A87" t="e">
        <f>+'BASE DE DATOS LEGALES'!#REF!</f>
        <v>#REF!</v>
      </c>
      <c r="B87" t="e">
        <f>+'BASE DE DATOS LEGALES'!#REF!</f>
        <v>#REF!</v>
      </c>
      <c r="C87" t="s">
        <v>12</v>
      </c>
      <c r="D87">
        <v>0</v>
      </c>
      <c r="G87" t="s">
        <v>12</v>
      </c>
      <c r="H87">
        <v>0</v>
      </c>
      <c r="K87" t="s">
        <v>12</v>
      </c>
      <c r="L87">
        <v>0</v>
      </c>
    </row>
    <row r="88" spans="1:12" x14ac:dyDescent="0.25">
      <c r="A88" t="e">
        <f>+'BASE DE DATOS LEGALES'!#REF!</f>
        <v>#REF!</v>
      </c>
      <c r="B88" t="e">
        <f>+'BASE DE DATOS LEGALES'!#REF!</f>
        <v>#REF!</v>
      </c>
      <c r="C88" t="s">
        <v>12</v>
      </c>
      <c r="D88">
        <v>0</v>
      </c>
      <c r="G88" t="s">
        <v>12</v>
      </c>
      <c r="H88">
        <v>0</v>
      </c>
      <c r="K88" t="s">
        <v>12</v>
      </c>
      <c r="L88">
        <v>0</v>
      </c>
    </row>
    <row r="89" spans="1:12" x14ac:dyDescent="0.25">
      <c r="A89" t="e">
        <f>+'BASE DE DATOS LEGALES'!#REF!</f>
        <v>#REF!</v>
      </c>
      <c r="B89" t="e">
        <f>+'BASE DE DATOS LEGALES'!#REF!</f>
        <v>#REF!</v>
      </c>
      <c r="C89" t="s">
        <v>12</v>
      </c>
      <c r="D89">
        <v>0</v>
      </c>
      <c r="G89" t="s">
        <v>12</v>
      </c>
      <c r="H89">
        <v>0</v>
      </c>
      <c r="K89" t="s">
        <v>12</v>
      </c>
      <c r="L89">
        <v>0</v>
      </c>
    </row>
    <row r="90" spans="1:12" x14ac:dyDescent="0.25">
      <c r="A90" t="e">
        <f>+'BASE DE DATOS LEGALES'!#REF!</f>
        <v>#REF!</v>
      </c>
      <c r="B90" t="e">
        <f>+'BASE DE DATOS LEGALES'!#REF!</f>
        <v>#REF!</v>
      </c>
      <c r="C90" t="s">
        <v>12</v>
      </c>
      <c r="D90">
        <v>0</v>
      </c>
      <c r="G90" t="s">
        <v>12</v>
      </c>
      <c r="H90">
        <v>0</v>
      </c>
      <c r="K90" t="s">
        <v>12</v>
      </c>
      <c r="L90">
        <v>0</v>
      </c>
    </row>
    <row r="91" spans="1:12" x14ac:dyDescent="0.25">
      <c r="A91" t="e">
        <f>+'BASE DE DATOS LEGALES'!#REF!</f>
        <v>#REF!</v>
      </c>
      <c r="B91" t="e">
        <f>+'BASE DE DATOS LEGALES'!#REF!</f>
        <v>#REF!</v>
      </c>
      <c r="C91" t="s">
        <v>12</v>
      </c>
      <c r="D91">
        <v>0</v>
      </c>
      <c r="G91" t="s">
        <v>12</v>
      </c>
      <c r="H91">
        <v>0</v>
      </c>
      <c r="K91" t="s">
        <v>12</v>
      </c>
      <c r="L91">
        <v>0</v>
      </c>
    </row>
    <row r="92" spans="1:12" x14ac:dyDescent="0.25">
      <c r="A92" t="e">
        <f>+'BASE DE DATOS LEGALES'!#REF!</f>
        <v>#REF!</v>
      </c>
      <c r="B92" t="e">
        <f>+'BASE DE DATOS LEGALES'!#REF!</f>
        <v>#REF!</v>
      </c>
      <c r="C92" t="s">
        <v>12</v>
      </c>
      <c r="D92">
        <v>0</v>
      </c>
      <c r="G92" t="s">
        <v>12</v>
      </c>
      <c r="H92">
        <v>0</v>
      </c>
      <c r="K92" t="s">
        <v>12</v>
      </c>
      <c r="L92">
        <v>0</v>
      </c>
    </row>
    <row r="93" spans="1:12" x14ac:dyDescent="0.25">
      <c r="A93" t="e">
        <f>+'BASE DE DATOS LEGALES'!#REF!</f>
        <v>#REF!</v>
      </c>
      <c r="B93" t="e">
        <f>+'BASE DE DATOS LEGALES'!#REF!</f>
        <v>#REF!</v>
      </c>
      <c r="C93" t="s">
        <v>12</v>
      </c>
      <c r="D93">
        <v>0</v>
      </c>
      <c r="G93" t="s">
        <v>12</v>
      </c>
      <c r="H93">
        <v>0</v>
      </c>
      <c r="K93" t="s">
        <v>12</v>
      </c>
      <c r="L93">
        <v>0</v>
      </c>
    </row>
    <row r="94" spans="1:12" x14ac:dyDescent="0.25">
      <c r="A94" t="e">
        <f>+'BASE DE DATOS LEGALES'!#REF!</f>
        <v>#REF!</v>
      </c>
      <c r="B94" t="e">
        <f>+'BASE DE DATOS LEGALES'!#REF!</f>
        <v>#REF!</v>
      </c>
      <c r="C94" t="s">
        <v>12</v>
      </c>
      <c r="D94">
        <v>0</v>
      </c>
      <c r="G94" t="s">
        <v>12</v>
      </c>
      <c r="H94">
        <v>0</v>
      </c>
      <c r="K94" t="s">
        <v>12</v>
      </c>
      <c r="L94">
        <v>0</v>
      </c>
    </row>
    <row r="95" spans="1:12" x14ac:dyDescent="0.25">
      <c r="A95" t="e">
        <f>+'BASE DE DATOS LEGALES'!#REF!</f>
        <v>#REF!</v>
      </c>
      <c r="B95" t="e">
        <f>+'BASE DE DATOS LEGALES'!#REF!</f>
        <v>#REF!</v>
      </c>
      <c r="C95" t="s">
        <v>12</v>
      </c>
      <c r="D95">
        <v>0</v>
      </c>
      <c r="G95" t="s">
        <v>12</v>
      </c>
      <c r="H95">
        <v>0</v>
      </c>
      <c r="K95" t="s">
        <v>12</v>
      </c>
      <c r="L95">
        <v>0</v>
      </c>
    </row>
    <row r="96" spans="1:12" x14ac:dyDescent="0.25">
      <c r="A96" t="e">
        <f>+'BASE DE DATOS LEGALES'!#REF!</f>
        <v>#REF!</v>
      </c>
      <c r="B96" t="e">
        <f>+'BASE DE DATOS LEGALES'!#REF!</f>
        <v>#REF!</v>
      </c>
      <c r="C96" t="s">
        <v>12</v>
      </c>
      <c r="D96">
        <v>0</v>
      </c>
      <c r="G96" t="s">
        <v>12</v>
      </c>
      <c r="H96">
        <v>0</v>
      </c>
      <c r="K96" t="s">
        <v>12</v>
      </c>
      <c r="L96">
        <v>0</v>
      </c>
    </row>
    <row r="97" spans="1:12" x14ac:dyDescent="0.25">
      <c r="A97" t="e">
        <f>+'BASE DE DATOS LEGALES'!#REF!</f>
        <v>#REF!</v>
      </c>
      <c r="B97" t="e">
        <f>+'BASE DE DATOS LEGALES'!#REF!</f>
        <v>#REF!</v>
      </c>
      <c r="C97" t="s">
        <v>12</v>
      </c>
      <c r="D97">
        <v>0</v>
      </c>
      <c r="G97" t="s">
        <v>12</v>
      </c>
      <c r="H97">
        <v>0</v>
      </c>
      <c r="K97" t="s">
        <v>12</v>
      </c>
      <c r="L97">
        <v>0</v>
      </c>
    </row>
    <row r="98" spans="1:12" x14ac:dyDescent="0.25">
      <c r="A98" t="e">
        <f>+'BASE DE DATOS LEGALES'!#REF!</f>
        <v>#REF!</v>
      </c>
      <c r="B98" t="e">
        <f>+'BASE DE DATOS LEGALES'!#REF!</f>
        <v>#REF!</v>
      </c>
      <c r="C98" t="s">
        <v>12</v>
      </c>
      <c r="D98">
        <v>0</v>
      </c>
      <c r="G98" t="s">
        <v>12</v>
      </c>
      <c r="H98">
        <v>0</v>
      </c>
      <c r="K98" t="s">
        <v>12</v>
      </c>
      <c r="L98">
        <v>0</v>
      </c>
    </row>
    <row r="99" spans="1:12" x14ac:dyDescent="0.25">
      <c r="A99" t="e">
        <f>+'BASE DE DATOS LEGALES'!#REF!</f>
        <v>#REF!</v>
      </c>
      <c r="B99" t="e">
        <f>+'BASE DE DATOS LEGALES'!#REF!</f>
        <v>#REF!</v>
      </c>
      <c r="C99" t="s">
        <v>12</v>
      </c>
      <c r="D99">
        <v>0</v>
      </c>
      <c r="G99" t="s">
        <v>12</v>
      </c>
      <c r="H99">
        <v>0</v>
      </c>
      <c r="K99" t="s">
        <v>12</v>
      </c>
      <c r="L99">
        <v>0</v>
      </c>
    </row>
    <row r="100" spans="1:12" x14ac:dyDescent="0.25">
      <c r="A100" t="e">
        <f>+'BASE DE DATOS LEGALES'!#REF!</f>
        <v>#REF!</v>
      </c>
      <c r="B100" t="e">
        <f>+'BASE DE DATOS LEGALES'!#REF!</f>
        <v>#REF!</v>
      </c>
      <c r="C100" t="s">
        <v>12</v>
      </c>
      <c r="D100">
        <v>0</v>
      </c>
      <c r="G100" t="s">
        <v>12</v>
      </c>
      <c r="H100">
        <v>0</v>
      </c>
      <c r="K100" t="s">
        <v>12</v>
      </c>
      <c r="L100">
        <v>0</v>
      </c>
    </row>
    <row r="101" spans="1:12" x14ac:dyDescent="0.25">
      <c r="A101" t="e">
        <f>+'BASE DE DATOS LEGALES'!#REF!</f>
        <v>#REF!</v>
      </c>
      <c r="B101" t="e">
        <f>+'BASE DE DATOS LEGALES'!#REF!</f>
        <v>#REF!</v>
      </c>
      <c r="C101" t="s">
        <v>12</v>
      </c>
      <c r="D101">
        <v>0</v>
      </c>
      <c r="G101" t="s">
        <v>12</v>
      </c>
      <c r="H101">
        <v>0</v>
      </c>
      <c r="K101" t="s">
        <v>12</v>
      </c>
      <c r="L101">
        <v>0</v>
      </c>
    </row>
    <row r="102" spans="1:12" x14ac:dyDescent="0.25">
      <c r="A102" t="e">
        <f>+'BASE DE DATOS LEGALES'!#REF!</f>
        <v>#REF!</v>
      </c>
      <c r="B102" t="e">
        <f>+'BASE DE DATOS LEGALES'!#REF!</f>
        <v>#REF!</v>
      </c>
      <c r="C102" t="s">
        <v>12</v>
      </c>
      <c r="D102">
        <v>0</v>
      </c>
      <c r="G102" t="s">
        <v>12</v>
      </c>
      <c r="H102">
        <v>0</v>
      </c>
      <c r="K102" t="s">
        <v>12</v>
      </c>
      <c r="L102">
        <v>0</v>
      </c>
    </row>
    <row r="103" spans="1:12" x14ac:dyDescent="0.25">
      <c r="A103" t="e">
        <f>+'BASE DE DATOS LEGALES'!#REF!</f>
        <v>#REF!</v>
      </c>
      <c r="B103" t="e">
        <f>+'BASE DE DATOS LEGALES'!#REF!</f>
        <v>#REF!</v>
      </c>
      <c r="C103" t="s">
        <v>12</v>
      </c>
      <c r="D103">
        <v>0</v>
      </c>
      <c r="G103" t="s">
        <v>12</v>
      </c>
      <c r="H103">
        <v>0</v>
      </c>
      <c r="K103" t="s">
        <v>12</v>
      </c>
      <c r="L103">
        <v>0</v>
      </c>
    </row>
    <row r="104" spans="1:12" x14ac:dyDescent="0.25">
      <c r="A104" t="e">
        <f>+'BASE DE DATOS LEGALES'!#REF!</f>
        <v>#REF!</v>
      </c>
      <c r="B104" t="e">
        <f>+'BASE DE DATOS LEGALES'!#REF!</f>
        <v>#REF!</v>
      </c>
      <c r="C104" t="s">
        <v>12</v>
      </c>
      <c r="D104">
        <v>0</v>
      </c>
      <c r="G104" t="s">
        <v>12</v>
      </c>
      <c r="H104">
        <v>0</v>
      </c>
      <c r="K104" t="s">
        <v>12</v>
      </c>
      <c r="L104">
        <v>0</v>
      </c>
    </row>
    <row r="105" spans="1:12" x14ac:dyDescent="0.25">
      <c r="A105" t="e">
        <f>+'BASE DE DATOS LEGALES'!#REF!</f>
        <v>#REF!</v>
      </c>
      <c r="B105" t="e">
        <f>+'BASE DE DATOS LEGALES'!#REF!</f>
        <v>#REF!</v>
      </c>
      <c r="C105" t="s">
        <v>12</v>
      </c>
      <c r="D105">
        <v>0</v>
      </c>
      <c r="G105" t="s">
        <v>12</v>
      </c>
      <c r="H105">
        <v>0</v>
      </c>
      <c r="K105" t="s">
        <v>12</v>
      </c>
      <c r="L105">
        <v>0</v>
      </c>
    </row>
    <row r="106" spans="1:12" x14ac:dyDescent="0.25">
      <c r="A106" t="e">
        <f>+'BASE DE DATOS LEGALES'!#REF!</f>
        <v>#REF!</v>
      </c>
      <c r="B106" t="e">
        <f>+'BASE DE DATOS LEGALES'!#REF!</f>
        <v>#REF!</v>
      </c>
      <c r="C106" t="s">
        <v>12</v>
      </c>
      <c r="D106">
        <v>0</v>
      </c>
      <c r="G106" t="s">
        <v>12</v>
      </c>
      <c r="H106">
        <v>0</v>
      </c>
      <c r="K106" t="s">
        <v>12</v>
      </c>
      <c r="L106">
        <v>0</v>
      </c>
    </row>
    <row r="107" spans="1:12" x14ac:dyDescent="0.25">
      <c r="A107" t="e">
        <f>+'BASE DE DATOS LEGALES'!#REF!</f>
        <v>#REF!</v>
      </c>
      <c r="B107" t="e">
        <f>+'BASE DE DATOS LEGALES'!#REF!</f>
        <v>#REF!</v>
      </c>
      <c r="C107" t="s">
        <v>12</v>
      </c>
      <c r="D107">
        <v>0</v>
      </c>
      <c r="G107" t="s">
        <v>12</v>
      </c>
      <c r="H107">
        <v>0</v>
      </c>
      <c r="K107" t="s">
        <v>12</v>
      </c>
      <c r="L107">
        <v>0</v>
      </c>
    </row>
    <row r="108" spans="1:12" x14ac:dyDescent="0.25">
      <c r="A108" t="e">
        <f>+'BASE DE DATOS LEGALES'!#REF!</f>
        <v>#REF!</v>
      </c>
      <c r="B108" t="e">
        <f>+'BASE DE DATOS LEGALES'!#REF!</f>
        <v>#REF!</v>
      </c>
      <c r="C108" t="s">
        <v>12</v>
      </c>
      <c r="D108">
        <v>0</v>
      </c>
      <c r="G108" t="s">
        <v>12</v>
      </c>
      <c r="H108">
        <v>0</v>
      </c>
      <c r="K108" t="s">
        <v>12</v>
      </c>
      <c r="L108">
        <v>0</v>
      </c>
    </row>
    <row r="109" spans="1:12" x14ac:dyDescent="0.25">
      <c r="A109" t="e">
        <f>+'BASE DE DATOS LEGALES'!#REF!</f>
        <v>#REF!</v>
      </c>
      <c r="B109" t="e">
        <f>+'BASE DE DATOS LEGALES'!#REF!</f>
        <v>#REF!</v>
      </c>
      <c r="C109" t="s">
        <v>12</v>
      </c>
      <c r="D109">
        <v>0</v>
      </c>
      <c r="G109" t="s">
        <v>12</v>
      </c>
      <c r="H109">
        <v>0</v>
      </c>
      <c r="K109" t="s">
        <v>12</v>
      </c>
      <c r="L109">
        <v>0</v>
      </c>
    </row>
    <row r="110" spans="1:12" x14ac:dyDescent="0.25">
      <c r="A110" t="e">
        <f>+'BASE DE DATOS LEGALES'!#REF!</f>
        <v>#REF!</v>
      </c>
      <c r="B110" t="e">
        <f>+'BASE DE DATOS LEGALES'!#REF!</f>
        <v>#REF!</v>
      </c>
      <c r="C110" t="s">
        <v>12</v>
      </c>
      <c r="D110">
        <v>0</v>
      </c>
      <c r="G110" t="s">
        <v>12</v>
      </c>
      <c r="H110">
        <v>0</v>
      </c>
      <c r="K110" t="s">
        <v>12</v>
      </c>
      <c r="L110">
        <v>0</v>
      </c>
    </row>
    <row r="111" spans="1:12" x14ac:dyDescent="0.25">
      <c r="A111" t="e">
        <f>+'BASE DE DATOS LEGALES'!#REF!</f>
        <v>#REF!</v>
      </c>
      <c r="B111" t="e">
        <f>+'BASE DE DATOS LEGALES'!#REF!</f>
        <v>#REF!</v>
      </c>
      <c r="C111" t="s">
        <v>12</v>
      </c>
      <c r="D111">
        <v>0</v>
      </c>
      <c r="G111" t="s">
        <v>12</v>
      </c>
      <c r="H111">
        <v>0</v>
      </c>
      <c r="K111" t="s">
        <v>12</v>
      </c>
      <c r="L111">
        <v>0</v>
      </c>
    </row>
    <row r="112" spans="1:12" x14ac:dyDescent="0.25">
      <c r="A112" t="e">
        <f>+'BASE DE DATOS LEGALES'!#REF!</f>
        <v>#REF!</v>
      </c>
      <c r="B112" t="e">
        <f>+'BASE DE DATOS LEGALES'!#REF!</f>
        <v>#REF!</v>
      </c>
      <c r="C112" t="s">
        <v>12</v>
      </c>
      <c r="D112">
        <v>0</v>
      </c>
      <c r="G112" t="s">
        <v>12</v>
      </c>
      <c r="H112">
        <v>0</v>
      </c>
      <c r="K112" t="s">
        <v>12</v>
      </c>
      <c r="L112">
        <v>0</v>
      </c>
    </row>
    <row r="113" spans="1:12" x14ac:dyDescent="0.25">
      <c r="A113" t="e">
        <f>+'BASE DE DATOS LEGALES'!#REF!</f>
        <v>#REF!</v>
      </c>
      <c r="B113" t="e">
        <f>+'BASE DE DATOS LEGALES'!#REF!</f>
        <v>#REF!</v>
      </c>
      <c r="C113" t="s">
        <v>12</v>
      </c>
      <c r="D113">
        <v>0</v>
      </c>
      <c r="G113" t="s">
        <v>12</v>
      </c>
      <c r="H113">
        <v>0</v>
      </c>
      <c r="K113" t="s">
        <v>12</v>
      </c>
      <c r="L113">
        <v>0</v>
      </c>
    </row>
    <row r="114" spans="1:12" x14ac:dyDescent="0.25">
      <c r="A114" t="e">
        <f>+'BASE DE DATOS LEGALES'!#REF!</f>
        <v>#REF!</v>
      </c>
      <c r="B114" t="e">
        <f>+'BASE DE DATOS LEGALES'!#REF!</f>
        <v>#REF!</v>
      </c>
      <c r="C114" t="s">
        <v>12</v>
      </c>
      <c r="D114">
        <v>0</v>
      </c>
      <c r="G114" t="s">
        <v>12</v>
      </c>
      <c r="H114">
        <v>0</v>
      </c>
      <c r="K114" t="s">
        <v>12</v>
      </c>
      <c r="L114">
        <v>0</v>
      </c>
    </row>
    <row r="115" spans="1:12" x14ac:dyDescent="0.25">
      <c r="A115" t="e">
        <f>+'BASE DE DATOS LEGALES'!#REF!</f>
        <v>#REF!</v>
      </c>
      <c r="B115" t="e">
        <f>+'BASE DE DATOS LEGALES'!#REF!</f>
        <v>#REF!</v>
      </c>
      <c r="C115" t="s">
        <v>12</v>
      </c>
      <c r="D115">
        <v>0</v>
      </c>
      <c r="G115" t="s">
        <v>12</v>
      </c>
      <c r="H115">
        <v>0</v>
      </c>
      <c r="K115" t="s">
        <v>12</v>
      </c>
      <c r="L115">
        <v>0</v>
      </c>
    </row>
    <row r="116" spans="1:12" x14ac:dyDescent="0.25">
      <c r="A116" t="e">
        <f>+'BASE DE DATOS LEGALES'!#REF!</f>
        <v>#REF!</v>
      </c>
      <c r="B116" t="e">
        <f>+'BASE DE DATOS LEGALES'!#REF!</f>
        <v>#REF!</v>
      </c>
      <c r="C116" t="s">
        <v>12</v>
      </c>
      <c r="D116">
        <v>0</v>
      </c>
      <c r="G116" t="s">
        <v>12</v>
      </c>
      <c r="H116">
        <v>0</v>
      </c>
      <c r="K116" t="s">
        <v>12</v>
      </c>
      <c r="L116">
        <v>0</v>
      </c>
    </row>
    <row r="117" spans="1:12" x14ac:dyDescent="0.25">
      <c r="A117" t="e">
        <f>+'BASE DE DATOS LEGALES'!#REF!</f>
        <v>#REF!</v>
      </c>
      <c r="B117" t="e">
        <f>+'BASE DE DATOS LEGALES'!#REF!</f>
        <v>#REF!</v>
      </c>
      <c r="C117" t="s">
        <v>12</v>
      </c>
      <c r="D117">
        <v>0</v>
      </c>
      <c r="G117" t="s">
        <v>12</v>
      </c>
      <c r="H117">
        <v>0</v>
      </c>
      <c r="K117" t="s">
        <v>12</v>
      </c>
      <c r="L117">
        <v>0</v>
      </c>
    </row>
    <row r="118" spans="1:12" x14ac:dyDescent="0.25">
      <c r="A118" t="e">
        <f>+'BASE DE DATOS LEGALES'!#REF!</f>
        <v>#REF!</v>
      </c>
      <c r="B118" t="e">
        <f>+'BASE DE DATOS LEGALES'!#REF!</f>
        <v>#REF!</v>
      </c>
      <c r="C118" t="s">
        <v>12</v>
      </c>
      <c r="D118">
        <v>0</v>
      </c>
      <c r="G118" t="s">
        <v>12</v>
      </c>
      <c r="H118">
        <v>0</v>
      </c>
      <c r="K118" t="s">
        <v>12</v>
      </c>
      <c r="L118">
        <v>0</v>
      </c>
    </row>
    <row r="119" spans="1:12" x14ac:dyDescent="0.25">
      <c r="A119" t="e">
        <f>+'BASE DE DATOS LEGALES'!#REF!</f>
        <v>#REF!</v>
      </c>
      <c r="B119" t="e">
        <f>+'BASE DE DATOS LEGALES'!#REF!</f>
        <v>#REF!</v>
      </c>
      <c r="C119" t="s">
        <v>12</v>
      </c>
      <c r="D119">
        <v>0</v>
      </c>
      <c r="G119" t="s">
        <v>12</v>
      </c>
      <c r="H119">
        <v>0</v>
      </c>
      <c r="K119" t="s">
        <v>12</v>
      </c>
      <c r="L119">
        <v>0</v>
      </c>
    </row>
    <row r="120" spans="1:12" x14ac:dyDescent="0.25">
      <c r="A120" t="e">
        <f>+'BASE DE DATOS LEGALES'!#REF!</f>
        <v>#REF!</v>
      </c>
      <c r="B120" t="e">
        <f>+'BASE DE DATOS LEGALES'!#REF!</f>
        <v>#REF!</v>
      </c>
      <c r="C120" t="s">
        <v>12</v>
      </c>
      <c r="D120">
        <v>0</v>
      </c>
      <c r="G120" t="s">
        <v>12</v>
      </c>
      <c r="H120">
        <v>0</v>
      </c>
      <c r="K120" t="s">
        <v>12</v>
      </c>
      <c r="L120">
        <v>0</v>
      </c>
    </row>
    <row r="121" spans="1:12" x14ac:dyDescent="0.25">
      <c r="A121" t="e">
        <f>+'BASE DE DATOS LEGALES'!#REF!</f>
        <v>#REF!</v>
      </c>
      <c r="B121" t="e">
        <f>+'BASE DE DATOS LEGALES'!#REF!</f>
        <v>#REF!</v>
      </c>
      <c r="C121" t="s">
        <v>12</v>
      </c>
      <c r="D121">
        <v>0</v>
      </c>
      <c r="G121" t="s">
        <v>12</v>
      </c>
      <c r="H121">
        <v>0</v>
      </c>
      <c r="K121" t="s">
        <v>12</v>
      </c>
      <c r="L121">
        <v>0</v>
      </c>
    </row>
    <row r="122" spans="1:12" x14ac:dyDescent="0.25">
      <c r="A122" t="e">
        <f>+'BASE DE DATOS LEGALES'!#REF!</f>
        <v>#REF!</v>
      </c>
      <c r="B122" t="e">
        <f>+'BASE DE DATOS LEGALES'!#REF!</f>
        <v>#REF!</v>
      </c>
      <c r="C122" t="s">
        <v>12</v>
      </c>
      <c r="D122">
        <v>0</v>
      </c>
      <c r="G122" t="s">
        <v>12</v>
      </c>
      <c r="H122">
        <v>0</v>
      </c>
      <c r="K122" t="s">
        <v>12</v>
      </c>
      <c r="L122">
        <v>0</v>
      </c>
    </row>
    <row r="123" spans="1:12" x14ac:dyDescent="0.25">
      <c r="A123" t="e">
        <f>+'BASE DE DATOS LEGALES'!#REF!</f>
        <v>#REF!</v>
      </c>
      <c r="B123" t="e">
        <f>+'BASE DE DATOS LEGALES'!#REF!</f>
        <v>#REF!</v>
      </c>
      <c r="C123" t="s">
        <v>12</v>
      </c>
      <c r="D123">
        <v>0</v>
      </c>
      <c r="G123" t="s">
        <v>12</v>
      </c>
      <c r="H123">
        <v>0</v>
      </c>
      <c r="K123" t="s">
        <v>12</v>
      </c>
      <c r="L123">
        <v>0</v>
      </c>
    </row>
    <row r="124" spans="1:12" x14ac:dyDescent="0.25">
      <c r="A124" t="e">
        <f>+'BASE DE DATOS LEGALES'!#REF!</f>
        <v>#REF!</v>
      </c>
      <c r="B124" t="e">
        <f>+'BASE DE DATOS LEGALES'!#REF!</f>
        <v>#REF!</v>
      </c>
      <c r="C124" t="s">
        <v>12</v>
      </c>
      <c r="D124">
        <v>0</v>
      </c>
      <c r="G124" t="s">
        <v>12</v>
      </c>
      <c r="H124">
        <v>0</v>
      </c>
      <c r="K124" t="s">
        <v>12</v>
      </c>
      <c r="L124">
        <v>0</v>
      </c>
    </row>
    <row r="125" spans="1:12" x14ac:dyDescent="0.25">
      <c r="A125" t="e">
        <f>+'BASE DE DATOS LEGALES'!#REF!</f>
        <v>#REF!</v>
      </c>
      <c r="B125" t="e">
        <f>+'BASE DE DATOS LEGALES'!#REF!</f>
        <v>#REF!</v>
      </c>
      <c r="C125" t="s">
        <v>12</v>
      </c>
      <c r="D125">
        <v>0</v>
      </c>
      <c r="G125" t="s">
        <v>12</v>
      </c>
      <c r="H125">
        <v>0</v>
      </c>
      <c r="K125" t="s">
        <v>12</v>
      </c>
      <c r="L125">
        <v>0</v>
      </c>
    </row>
    <row r="126" spans="1:12" x14ac:dyDescent="0.25">
      <c r="A126" t="e">
        <f>+'BASE DE DATOS LEGALES'!#REF!</f>
        <v>#REF!</v>
      </c>
      <c r="B126" t="e">
        <f>+'BASE DE DATOS LEGALES'!#REF!</f>
        <v>#REF!</v>
      </c>
      <c r="C126" t="s">
        <v>12</v>
      </c>
      <c r="D126">
        <v>0</v>
      </c>
      <c r="G126" t="s">
        <v>12</v>
      </c>
      <c r="H126">
        <v>0</v>
      </c>
      <c r="K126" t="s">
        <v>12</v>
      </c>
      <c r="L126">
        <v>0</v>
      </c>
    </row>
    <row r="127" spans="1:12" x14ac:dyDescent="0.25">
      <c r="A127" t="e">
        <f>+'BASE DE DATOS LEGALES'!#REF!</f>
        <v>#REF!</v>
      </c>
      <c r="B127" t="e">
        <f>+'BASE DE DATOS LEGALES'!#REF!</f>
        <v>#REF!</v>
      </c>
      <c r="C127" t="s">
        <v>12</v>
      </c>
      <c r="D127">
        <v>0</v>
      </c>
      <c r="G127" t="s">
        <v>12</v>
      </c>
      <c r="H127">
        <v>0</v>
      </c>
      <c r="K127" t="s">
        <v>12</v>
      </c>
      <c r="L127">
        <v>0</v>
      </c>
    </row>
    <row r="128" spans="1:12" x14ac:dyDescent="0.25">
      <c r="A128" t="e">
        <f>+'BASE DE DATOS LEGALES'!#REF!</f>
        <v>#REF!</v>
      </c>
      <c r="B128" t="e">
        <f>+'BASE DE DATOS LEGALES'!#REF!</f>
        <v>#REF!</v>
      </c>
      <c r="C128" t="s">
        <v>12</v>
      </c>
      <c r="D128">
        <v>0</v>
      </c>
      <c r="G128" t="s">
        <v>12</v>
      </c>
      <c r="H128">
        <v>0</v>
      </c>
      <c r="K128" t="s">
        <v>12</v>
      </c>
      <c r="L128">
        <v>0</v>
      </c>
    </row>
    <row r="129" spans="1:12" x14ac:dyDescent="0.25">
      <c r="A129" t="e">
        <f>+'BASE DE DATOS LEGALES'!#REF!</f>
        <v>#REF!</v>
      </c>
      <c r="B129" t="e">
        <f>+'BASE DE DATOS LEGALES'!#REF!</f>
        <v>#REF!</v>
      </c>
      <c r="C129" t="s">
        <v>12</v>
      </c>
      <c r="D129">
        <v>0</v>
      </c>
      <c r="G129" t="s">
        <v>12</v>
      </c>
      <c r="H129">
        <v>0</v>
      </c>
      <c r="K129" t="s">
        <v>12</v>
      </c>
      <c r="L129">
        <v>0</v>
      </c>
    </row>
    <row r="130" spans="1:12" x14ac:dyDescent="0.25">
      <c r="A130" t="e">
        <f>+'BASE DE DATOS LEGALES'!#REF!</f>
        <v>#REF!</v>
      </c>
      <c r="B130" t="e">
        <f>+'BASE DE DATOS LEGALES'!#REF!</f>
        <v>#REF!</v>
      </c>
      <c r="C130" t="s">
        <v>12</v>
      </c>
      <c r="D130">
        <v>0</v>
      </c>
      <c r="G130" t="s">
        <v>12</v>
      </c>
      <c r="H130">
        <v>0</v>
      </c>
      <c r="K130" t="s">
        <v>12</v>
      </c>
      <c r="L130">
        <v>0</v>
      </c>
    </row>
    <row r="131" spans="1:12" x14ac:dyDescent="0.25">
      <c r="A131" t="e">
        <f>+'BASE DE DATOS LEGALES'!#REF!</f>
        <v>#REF!</v>
      </c>
      <c r="B131" t="e">
        <f>+'BASE DE DATOS LEGALES'!#REF!</f>
        <v>#REF!</v>
      </c>
      <c r="C131" t="s">
        <v>12</v>
      </c>
      <c r="D131">
        <v>0</v>
      </c>
      <c r="G131" t="s">
        <v>12</v>
      </c>
      <c r="H131">
        <v>0</v>
      </c>
      <c r="K131" t="s">
        <v>12</v>
      </c>
      <c r="L131">
        <v>0</v>
      </c>
    </row>
    <row r="132" spans="1:12" x14ac:dyDescent="0.25">
      <c r="A132" t="e">
        <f>+'BASE DE DATOS LEGALES'!#REF!</f>
        <v>#REF!</v>
      </c>
      <c r="B132" t="e">
        <f>+'BASE DE DATOS LEGALES'!#REF!</f>
        <v>#REF!</v>
      </c>
      <c r="C132" t="s">
        <v>12</v>
      </c>
      <c r="D132">
        <v>0</v>
      </c>
      <c r="G132" t="s">
        <v>12</v>
      </c>
      <c r="H132">
        <v>0</v>
      </c>
      <c r="K132" t="s">
        <v>12</v>
      </c>
      <c r="L132">
        <v>0</v>
      </c>
    </row>
    <row r="133" spans="1:12" x14ac:dyDescent="0.25">
      <c r="A133" t="e">
        <f>+'BASE DE DATOS LEGALES'!#REF!</f>
        <v>#REF!</v>
      </c>
      <c r="B133" t="e">
        <f>+'BASE DE DATOS LEGALES'!#REF!</f>
        <v>#REF!</v>
      </c>
      <c r="C133" t="s">
        <v>12</v>
      </c>
      <c r="D133">
        <v>0</v>
      </c>
      <c r="G133" t="s">
        <v>12</v>
      </c>
      <c r="H133">
        <v>0</v>
      </c>
      <c r="K133" t="s">
        <v>12</v>
      </c>
      <c r="L133">
        <v>0</v>
      </c>
    </row>
    <row r="134" spans="1:12" x14ac:dyDescent="0.25">
      <c r="A134" t="e">
        <f>+'BASE DE DATOS LEGALES'!#REF!</f>
        <v>#REF!</v>
      </c>
      <c r="B134" t="e">
        <f>+'BASE DE DATOS LEGALES'!#REF!</f>
        <v>#REF!</v>
      </c>
      <c r="C134" t="s">
        <v>12</v>
      </c>
      <c r="D134">
        <v>0</v>
      </c>
      <c r="G134" t="s">
        <v>12</v>
      </c>
      <c r="H134">
        <v>0</v>
      </c>
      <c r="K134" t="s">
        <v>12</v>
      </c>
      <c r="L134">
        <v>0</v>
      </c>
    </row>
    <row r="135" spans="1:12" x14ac:dyDescent="0.25">
      <c r="A135" t="e">
        <f>+'BASE DE DATOS LEGALES'!#REF!</f>
        <v>#REF!</v>
      </c>
      <c r="B135" t="e">
        <f>+'BASE DE DATOS LEGALES'!#REF!</f>
        <v>#REF!</v>
      </c>
      <c r="C135" t="s">
        <v>12</v>
      </c>
      <c r="D135">
        <v>0</v>
      </c>
      <c r="G135" t="s">
        <v>12</v>
      </c>
      <c r="H135">
        <v>0</v>
      </c>
      <c r="K135" t="s">
        <v>12</v>
      </c>
      <c r="L135">
        <v>0</v>
      </c>
    </row>
    <row r="136" spans="1:12" x14ac:dyDescent="0.25">
      <c r="A136" t="e">
        <f>+'BASE DE DATOS LEGALES'!#REF!</f>
        <v>#REF!</v>
      </c>
      <c r="B136" t="e">
        <f>+'BASE DE DATOS LEGALES'!#REF!</f>
        <v>#REF!</v>
      </c>
      <c r="C136" t="s">
        <v>12</v>
      </c>
      <c r="D136">
        <v>0</v>
      </c>
      <c r="G136" t="s">
        <v>12</v>
      </c>
      <c r="H136">
        <v>0</v>
      </c>
      <c r="K136" t="s">
        <v>12</v>
      </c>
      <c r="L136">
        <v>0</v>
      </c>
    </row>
    <row r="137" spans="1:12" x14ac:dyDescent="0.25">
      <c r="A137" t="e">
        <f>+'BASE DE DATOS LEGALES'!#REF!</f>
        <v>#REF!</v>
      </c>
      <c r="B137" t="e">
        <f>+'BASE DE DATOS LEGALES'!#REF!</f>
        <v>#REF!</v>
      </c>
      <c r="C137" t="s">
        <v>12</v>
      </c>
      <c r="D137">
        <v>0</v>
      </c>
      <c r="G137" t="s">
        <v>12</v>
      </c>
      <c r="H137">
        <v>0</v>
      </c>
      <c r="K137" t="s">
        <v>12</v>
      </c>
      <c r="L137">
        <v>0</v>
      </c>
    </row>
    <row r="138" spans="1:12" x14ac:dyDescent="0.25">
      <c r="A138" t="e">
        <f>+'BASE DE DATOS LEGALES'!#REF!</f>
        <v>#REF!</v>
      </c>
      <c r="B138" t="e">
        <f>+'BASE DE DATOS LEGALES'!#REF!</f>
        <v>#REF!</v>
      </c>
      <c r="C138" t="s">
        <v>12</v>
      </c>
      <c r="D138">
        <v>0</v>
      </c>
      <c r="G138" t="s">
        <v>12</v>
      </c>
      <c r="H138">
        <v>0</v>
      </c>
      <c r="K138" t="s">
        <v>12</v>
      </c>
      <c r="L138">
        <v>0</v>
      </c>
    </row>
    <row r="139" spans="1:12" x14ac:dyDescent="0.25">
      <c r="A139" t="e">
        <f>+'BASE DE DATOS LEGALES'!#REF!</f>
        <v>#REF!</v>
      </c>
      <c r="B139" t="e">
        <f>+'BASE DE DATOS LEGALES'!#REF!</f>
        <v>#REF!</v>
      </c>
      <c r="C139" t="s">
        <v>12</v>
      </c>
      <c r="D139">
        <v>0</v>
      </c>
      <c r="G139" t="s">
        <v>12</v>
      </c>
      <c r="H139">
        <v>0</v>
      </c>
      <c r="K139" t="s">
        <v>12</v>
      </c>
      <c r="L139">
        <v>0</v>
      </c>
    </row>
    <row r="140" spans="1:12" x14ac:dyDescent="0.25">
      <c r="A140" t="e">
        <f>+'BASE DE DATOS LEGALES'!#REF!</f>
        <v>#REF!</v>
      </c>
      <c r="B140" t="e">
        <f>+'BASE DE DATOS LEGALES'!#REF!</f>
        <v>#REF!</v>
      </c>
      <c r="C140" t="s">
        <v>12</v>
      </c>
      <c r="D140">
        <v>0</v>
      </c>
      <c r="G140" t="s">
        <v>12</v>
      </c>
      <c r="H140">
        <v>0</v>
      </c>
      <c r="K140" t="s">
        <v>12</v>
      </c>
      <c r="L140">
        <v>0</v>
      </c>
    </row>
    <row r="141" spans="1:12" x14ac:dyDescent="0.25">
      <c r="A141" t="e">
        <f>+'BASE DE DATOS LEGALES'!#REF!</f>
        <v>#REF!</v>
      </c>
      <c r="B141" t="e">
        <f>+'BASE DE DATOS LEGALES'!#REF!</f>
        <v>#REF!</v>
      </c>
      <c r="C141" t="s">
        <v>12</v>
      </c>
      <c r="D141">
        <v>0</v>
      </c>
      <c r="G141" t="s">
        <v>12</v>
      </c>
      <c r="H141">
        <v>0</v>
      </c>
      <c r="K141" t="s">
        <v>12</v>
      </c>
      <c r="L141">
        <v>0</v>
      </c>
    </row>
    <row r="142" spans="1:12" x14ac:dyDescent="0.25">
      <c r="A142" t="e">
        <f>+'BASE DE DATOS LEGALES'!#REF!</f>
        <v>#REF!</v>
      </c>
      <c r="B142" t="e">
        <f>+'BASE DE DATOS LEGALES'!#REF!</f>
        <v>#REF!</v>
      </c>
      <c r="C142" t="s">
        <v>12</v>
      </c>
      <c r="D142">
        <v>0</v>
      </c>
      <c r="G142" t="s">
        <v>12</v>
      </c>
      <c r="H142">
        <v>0</v>
      </c>
      <c r="K142" t="s">
        <v>12</v>
      </c>
      <c r="L142">
        <v>0</v>
      </c>
    </row>
    <row r="143" spans="1:12" x14ac:dyDescent="0.25">
      <c r="A143" t="e">
        <f>+'BASE DE DATOS LEGALES'!#REF!</f>
        <v>#REF!</v>
      </c>
      <c r="B143" t="e">
        <f>+'BASE DE DATOS LEGALES'!#REF!</f>
        <v>#REF!</v>
      </c>
      <c r="C143" t="s">
        <v>12</v>
      </c>
      <c r="D143">
        <v>0</v>
      </c>
      <c r="G143" t="s">
        <v>12</v>
      </c>
      <c r="H143">
        <v>0</v>
      </c>
      <c r="K143" t="s">
        <v>12</v>
      </c>
      <c r="L143">
        <v>0</v>
      </c>
    </row>
    <row r="144" spans="1:12" x14ac:dyDescent="0.25">
      <c r="A144" t="e">
        <f>+'BASE DE DATOS LEGALES'!#REF!</f>
        <v>#REF!</v>
      </c>
      <c r="B144" t="e">
        <f>+'BASE DE DATOS LEGALES'!#REF!</f>
        <v>#REF!</v>
      </c>
      <c r="C144" t="s">
        <v>12</v>
      </c>
      <c r="D144">
        <v>0</v>
      </c>
      <c r="G144" t="s">
        <v>12</v>
      </c>
      <c r="H144">
        <v>0</v>
      </c>
      <c r="K144" t="s">
        <v>12</v>
      </c>
      <c r="L144">
        <v>0</v>
      </c>
    </row>
    <row r="145" spans="1:12" x14ac:dyDescent="0.25">
      <c r="A145" t="e">
        <f>+'BASE DE DATOS LEGALES'!#REF!</f>
        <v>#REF!</v>
      </c>
      <c r="B145" t="e">
        <f>+'BASE DE DATOS LEGALES'!#REF!</f>
        <v>#REF!</v>
      </c>
      <c r="C145" t="s">
        <v>12</v>
      </c>
      <c r="D145">
        <v>0</v>
      </c>
      <c r="G145" t="s">
        <v>12</v>
      </c>
      <c r="H145">
        <v>0</v>
      </c>
      <c r="K145" t="s">
        <v>12</v>
      </c>
      <c r="L145">
        <v>0</v>
      </c>
    </row>
    <row r="146" spans="1:12" x14ac:dyDescent="0.25">
      <c r="A146" t="e">
        <f>+'BASE DE DATOS LEGALES'!#REF!</f>
        <v>#REF!</v>
      </c>
      <c r="B146" t="e">
        <f>+'BASE DE DATOS LEGALES'!#REF!</f>
        <v>#REF!</v>
      </c>
      <c r="C146" t="s">
        <v>12</v>
      </c>
      <c r="D146">
        <v>0</v>
      </c>
      <c r="G146" t="s">
        <v>12</v>
      </c>
      <c r="H146">
        <v>0</v>
      </c>
      <c r="K146" t="s">
        <v>12</v>
      </c>
      <c r="L146">
        <v>0</v>
      </c>
    </row>
    <row r="147" spans="1:12" x14ac:dyDescent="0.25">
      <c r="A147" t="e">
        <f>+'BASE DE DATOS LEGALES'!#REF!</f>
        <v>#REF!</v>
      </c>
      <c r="B147" t="e">
        <f>+'BASE DE DATOS LEGALES'!#REF!</f>
        <v>#REF!</v>
      </c>
      <c r="C147" t="s">
        <v>12</v>
      </c>
      <c r="D147">
        <v>0</v>
      </c>
      <c r="G147" t="s">
        <v>12</v>
      </c>
      <c r="H147">
        <v>0</v>
      </c>
      <c r="K147" t="s">
        <v>12</v>
      </c>
      <c r="L147">
        <v>0</v>
      </c>
    </row>
    <row r="148" spans="1:12" x14ac:dyDescent="0.25">
      <c r="A148" t="e">
        <f>+'BASE DE DATOS LEGALES'!#REF!</f>
        <v>#REF!</v>
      </c>
      <c r="B148" t="e">
        <f>+'BASE DE DATOS LEGALES'!#REF!</f>
        <v>#REF!</v>
      </c>
      <c r="C148" t="s">
        <v>12</v>
      </c>
      <c r="D148">
        <v>0</v>
      </c>
      <c r="G148" t="s">
        <v>12</v>
      </c>
      <c r="H148">
        <v>0</v>
      </c>
      <c r="K148" t="s">
        <v>12</v>
      </c>
      <c r="L148">
        <v>0</v>
      </c>
    </row>
    <row r="149" spans="1:12" x14ac:dyDescent="0.25">
      <c r="A149" t="e">
        <f>+'BASE DE DATOS LEGALES'!#REF!</f>
        <v>#REF!</v>
      </c>
      <c r="B149" t="e">
        <f>+'BASE DE DATOS LEGALES'!#REF!</f>
        <v>#REF!</v>
      </c>
      <c r="C149" t="s">
        <v>12</v>
      </c>
      <c r="D149">
        <v>0</v>
      </c>
      <c r="G149" t="s">
        <v>12</v>
      </c>
      <c r="H149">
        <v>0</v>
      </c>
      <c r="K149" t="s">
        <v>12</v>
      </c>
      <c r="L149">
        <v>0</v>
      </c>
    </row>
    <row r="150" spans="1:12" x14ac:dyDescent="0.25">
      <c r="A150" t="e">
        <f>+'BASE DE DATOS LEGALES'!#REF!</f>
        <v>#REF!</v>
      </c>
      <c r="B150" t="e">
        <f>+'BASE DE DATOS LEGALES'!#REF!</f>
        <v>#REF!</v>
      </c>
      <c r="C150" t="s">
        <v>12</v>
      </c>
      <c r="D150">
        <v>0</v>
      </c>
      <c r="G150" t="s">
        <v>12</v>
      </c>
      <c r="H150">
        <v>0</v>
      </c>
      <c r="K150" t="s">
        <v>12</v>
      </c>
      <c r="L150">
        <v>0</v>
      </c>
    </row>
    <row r="151" spans="1:12" x14ac:dyDescent="0.25">
      <c r="A151" t="e">
        <f>+'BASE DE DATOS LEGALES'!#REF!</f>
        <v>#REF!</v>
      </c>
      <c r="B151" t="e">
        <f>+'BASE DE DATOS LEGALES'!#REF!</f>
        <v>#REF!</v>
      </c>
      <c r="C151" t="s">
        <v>12</v>
      </c>
      <c r="D151">
        <v>0</v>
      </c>
      <c r="G151" t="s">
        <v>12</v>
      </c>
      <c r="H151">
        <v>0</v>
      </c>
      <c r="K151" t="s">
        <v>12</v>
      </c>
      <c r="L151">
        <v>0</v>
      </c>
    </row>
    <row r="152" spans="1:12" x14ac:dyDescent="0.25">
      <c r="A152" t="e">
        <f>+'BASE DE DATOS LEGALES'!#REF!</f>
        <v>#REF!</v>
      </c>
      <c r="B152" t="e">
        <f>+'BASE DE DATOS LEGALES'!#REF!</f>
        <v>#REF!</v>
      </c>
      <c r="C152" t="s">
        <v>12</v>
      </c>
      <c r="D152">
        <v>0</v>
      </c>
      <c r="G152" t="s">
        <v>12</v>
      </c>
      <c r="H152">
        <v>0</v>
      </c>
      <c r="K152" t="s">
        <v>12</v>
      </c>
      <c r="L152">
        <v>0</v>
      </c>
    </row>
    <row r="153" spans="1:12" x14ac:dyDescent="0.25">
      <c r="A153" t="e">
        <f>+'BASE DE DATOS LEGALES'!#REF!</f>
        <v>#REF!</v>
      </c>
      <c r="B153" t="e">
        <f>+'BASE DE DATOS LEGALES'!#REF!</f>
        <v>#REF!</v>
      </c>
      <c r="C153" t="s">
        <v>12</v>
      </c>
      <c r="D153">
        <v>0</v>
      </c>
      <c r="G153" t="s">
        <v>12</v>
      </c>
      <c r="H153">
        <v>0</v>
      </c>
      <c r="K153" t="s">
        <v>12</v>
      </c>
      <c r="L153">
        <v>0</v>
      </c>
    </row>
    <row r="154" spans="1:12" x14ac:dyDescent="0.25">
      <c r="A154" t="e">
        <f>+'BASE DE DATOS LEGALES'!#REF!</f>
        <v>#REF!</v>
      </c>
      <c r="B154" t="e">
        <f>+'BASE DE DATOS LEGALES'!#REF!</f>
        <v>#REF!</v>
      </c>
      <c r="C154" t="s">
        <v>12</v>
      </c>
      <c r="D154">
        <v>0</v>
      </c>
      <c r="G154" t="s">
        <v>12</v>
      </c>
      <c r="H154">
        <v>0</v>
      </c>
      <c r="K154" t="s">
        <v>12</v>
      </c>
      <c r="L154">
        <v>0</v>
      </c>
    </row>
    <row r="155" spans="1:12" x14ac:dyDescent="0.25">
      <c r="A155" t="e">
        <f>+'BASE DE DATOS LEGALES'!#REF!</f>
        <v>#REF!</v>
      </c>
      <c r="B155" t="e">
        <f>+'BASE DE DATOS LEGALES'!#REF!</f>
        <v>#REF!</v>
      </c>
      <c r="C155" t="s">
        <v>12</v>
      </c>
      <c r="D155">
        <v>0</v>
      </c>
      <c r="G155" t="s">
        <v>12</v>
      </c>
      <c r="H155">
        <v>0</v>
      </c>
      <c r="K155" t="s">
        <v>12</v>
      </c>
      <c r="L155">
        <v>0</v>
      </c>
    </row>
    <row r="156" spans="1:12" x14ac:dyDescent="0.25">
      <c r="A156" t="e">
        <f>+'BASE DE DATOS LEGALES'!#REF!</f>
        <v>#REF!</v>
      </c>
      <c r="B156" t="e">
        <f>+'BASE DE DATOS LEGALES'!#REF!</f>
        <v>#REF!</v>
      </c>
      <c r="C156" t="s">
        <v>12</v>
      </c>
      <c r="D156">
        <v>0</v>
      </c>
      <c r="G156" t="s">
        <v>12</v>
      </c>
      <c r="H156">
        <v>0</v>
      </c>
      <c r="K156" t="s">
        <v>12</v>
      </c>
      <c r="L156">
        <v>0</v>
      </c>
    </row>
    <row r="157" spans="1:12" x14ac:dyDescent="0.25">
      <c r="A157" t="e">
        <f>+'BASE DE DATOS LEGALES'!#REF!</f>
        <v>#REF!</v>
      </c>
      <c r="B157" t="e">
        <f>+'BASE DE DATOS LEGALES'!#REF!</f>
        <v>#REF!</v>
      </c>
      <c r="C157" t="s">
        <v>12</v>
      </c>
      <c r="D157">
        <v>0</v>
      </c>
      <c r="G157" t="s">
        <v>12</v>
      </c>
      <c r="H157">
        <v>0</v>
      </c>
      <c r="K157" t="s">
        <v>12</v>
      </c>
      <c r="L157">
        <v>0</v>
      </c>
    </row>
    <row r="158" spans="1:12" x14ac:dyDescent="0.25">
      <c r="A158" t="e">
        <f>+'BASE DE DATOS LEGALES'!#REF!</f>
        <v>#REF!</v>
      </c>
      <c r="B158" t="e">
        <f>+'BASE DE DATOS LEGALES'!#REF!</f>
        <v>#REF!</v>
      </c>
      <c r="C158" t="s">
        <v>12</v>
      </c>
      <c r="D158">
        <v>0</v>
      </c>
      <c r="G158" t="s">
        <v>12</v>
      </c>
      <c r="H158">
        <v>0</v>
      </c>
      <c r="K158" t="s">
        <v>12</v>
      </c>
      <c r="L158">
        <v>0</v>
      </c>
    </row>
    <row r="159" spans="1:12" x14ac:dyDescent="0.25">
      <c r="A159" t="e">
        <f>+'BASE DE DATOS LEGALES'!#REF!</f>
        <v>#REF!</v>
      </c>
      <c r="B159" t="e">
        <f>+'BASE DE DATOS LEGALES'!#REF!</f>
        <v>#REF!</v>
      </c>
      <c r="C159" t="s">
        <v>12</v>
      </c>
      <c r="D159">
        <v>0</v>
      </c>
      <c r="G159" t="s">
        <v>12</v>
      </c>
      <c r="H159">
        <v>0</v>
      </c>
      <c r="K159" t="s">
        <v>12</v>
      </c>
      <c r="L159">
        <v>0</v>
      </c>
    </row>
    <row r="160" spans="1:12" x14ac:dyDescent="0.25">
      <c r="A160" t="e">
        <f>+'BASE DE DATOS LEGALES'!#REF!</f>
        <v>#REF!</v>
      </c>
      <c r="B160" t="e">
        <f>+'BASE DE DATOS LEGALES'!#REF!</f>
        <v>#REF!</v>
      </c>
      <c r="C160" t="s">
        <v>12</v>
      </c>
      <c r="D160">
        <v>0</v>
      </c>
      <c r="G160" t="s">
        <v>12</v>
      </c>
      <c r="H160">
        <v>0</v>
      </c>
      <c r="K160" t="s">
        <v>12</v>
      </c>
      <c r="L160">
        <v>0</v>
      </c>
    </row>
    <row r="161" spans="1:12" x14ac:dyDescent="0.25">
      <c r="A161" t="e">
        <f>+'BASE DE DATOS LEGALES'!#REF!</f>
        <v>#REF!</v>
      </c>
      <c r="B161" t="e">
        <f>+'BASE DE DATOS LEGALES'!#REF!</f>
        <v>#REF!</v>
      </c>
      <c r="C161" t="s">
        <v>12</v>
      </c>
      <c r="D161">
        <v>0</v>
      </c>
      <c r="G161" t="s">
        <v>12</v>
      </c>
      <c r="H161">
        <v>0</v>
      </c>
      <c r="K161" t="s">
        <v>12</v>
      </c>
      <c r="L161">
        <v>0</v>
      </c>
    </row>
    <row r="162" spans="1:12" x14ac:dyDescent="0.25">
      <c r="A162" t="e">
        <f>+'BASE DE DATOS LEGALES'!#REF!</f>
        <v>#REF!</v>
      </c>
      <c r="B162" t="e">
        <f>+'BASE DE DATOS LEGALES'!#REF!</f>
        <v>#REF!</v>
      </c>
      <c r="C162" t="s">
        <v>12</v>
      </c>
      <c r="D162">
        <v>0</v>
      </c>
      <c r="G162" t="s">
        <v>12</v>
      </c>
      <c r="H162">
        <v>0</v>
      </c>
      <c r="K162" t="s">
        <v>12</v>
      </c>
      <c r="L162">
        <v>0</v>
      </c>
    </row>
    <row r="163" spans="1:12" x14ac:dyDescent="0.25">
      <c r="A163" t="e">
        <f>+'BASE DE DATOS LEGALES'!#REF!</f>
        <v>#REF!</v>
      </c>
      <c r="B163" t="e">
        <f>+'BASE DE DATOS LEGALES'!#REF!</f>
        <v>#REF!</v>
      </c>
      <c r="C163" t="s">
        <v>12</v>
      </c>
      <c r="D163">
        <v>0</v>
      </c>
      <c r="G163" t="s">
        <v>12</v>
      </c>
      <c r="H163">
        <v>0</v>
      </c>
      <c r="K163" t="s">
        <v>12</v>
      </c>
      <c r="L163">
        <v>0</v>
      </c>
    </row>
    <row r="164" spans="1:12" x14ac:dyDescent="0.25">
      <c r="A164" t="e">
        <f>+'BASE DE DATOS LEGALES'!#REF!</f>
        <v>#REF!</v>
      </c>
      <c r="B164" t="e">
        <f>+'BASE DE DATOS LEGALES'!#REF!</f>
        <v>#REF!</v>
      </c>
      <c r="C164" t="s">
        <v>12</v>
      </c>
      <c r="D164">
        <v>0</v>
      </c>
      <c r="G164" t="s">
        <v>12</v>
      </c>
      <c r="H164">
        <v>0</v>
      </c>
      <c r="K164" t="s">
        <v>12</v>
      </c>
      <c r="L164">
        <v>0</v>
      </c>
    </row>
    <row r="165" spans="1:12" x14ac:dyDescent="0.25">
      <c r="A165" t="e">
        <f>+'BASE DE DATOS LEGALES'!#REF!</f>
        <v>#REF!</v>
      </c>
      <c r="B165" t="e">
        <f>+'BASE DE DATOS LEGALES'!#REF!</f>
        <v>#REF!</v>
      </c>
      <c r="C165" t="s">
        <v>12</v>
      </c>
      <c r="D165">
        <v>0</v>
      </c>
      <c r="G165" t="s">
        <v>12</v>
      </c>
      <c r="H165">
        <v>0</v>
      </c>
      <c r="K165" t="s">
        <v>12</v>
      </c>
      <c r="L165">
        <v>0</v>
      </c>
    </row>
    <row r="166" spans="1:12" x14ac:dyDescent="0.25">
      <c r="A166" t="e">
        <f>+'BASE DE DATOS LEGALES'!#REF!</f>
        <v>#REF!</v>
      </c>
      <c r="B166" t="e">
        <f>+'BASE DE DATOS LEGALES'!#REF!</f>
        <v>#REF!</v>
      </c>
      <c r="C166" t="s">
        <v>12</v>
      </c>
      <c r="D166">
        <v>0</v>
      </c>
      <c r="G166" t="s">
        <v>12</v>
      </c>
      <c r="H166">
        <v>0</v>
      </c>
      <c r="K166" t="s">
        <v>12</v>
      </c>
      <c r="L166">
        <v>0</v>
      </c>
    </row>
    <row r="167" spans="1:12" x14ac:dyDescent="0.25">
      <c r="A167" t="e">
        <f>+'BASE DE DATOS LEGALES'!#REF!</f>
        <v>#REF!</v>
      </c>
      <c r="B167" t="e">
        <f>+'BASE DE DATOS LEGALES'!#REF!</f>
        <v>#REF!</v>
      </c>
      <c r="C167" t="s">
        <v>12</v>
      </c>
      <c r="D167">
        <v>0</v>
      </c>
      <c r="G167" t="s">
        <v>12</v>
      </c>
      <c r="H167">
        <v>0</v>
      </c>
      <c r="K167" t="s">
        <v>12</v>
      </c>
      <c r="L167">
        <v>0</v>
      </c>
    </row>
    <row r="168" spans="1:12" x14ac:dyDescent="0.25">
      <c r="A168" t="e">
        <f>+'BASE DE DATOS LEGALES'!#REF!</f>
        <v>#REF!</v>
      </c>
      <c r="B168" t="e">
        <f>+'BASE DE DATOS LEGALES'!#REF!</f>
        <v>#REF!</v>
      </c>
      <c r="C168" t="s">
        <v>12</v>
      </c>
      <c r="D168">
        <v>0</v>
      </c>
      <c r="G168" t="s">
        <v>12</v>
      </c>
      <c r="H168">
        <v>0</v>
      </c>
      <c r="K168" t="s">
        <v>12</v>
      </c>
      <c r="L168">
        <v>0</v>
      </c>
    </row>
    <row r="169" spans="1:12" x14ac:dyDescent="0.25">
      <c r="A169" t="e">
        <f>+'BASE DE DATOS LEGALES'!#REF!</f>
        <v>#REF!</v>
      </c>
      <c r="B169" t="e">
        <f>+'BASE DE DATOS LEGALES'!#REF!</f>
        <v>#REF!</v>
      </c>
      <c r="C169" t="s">
        <v>12</v>
      </c>
      <c r="D169">
        <v>0</v>
      </c>
      <c r="G169" t="s">
        <v>12</v>
      </c>
      <c r="H169">
        <v>0</v>
      </c>
      <c r="K169" t="s">
        <v>12</v>
      </c>
      <c r="L169">
        <v>0</v>
      </c>
    </row>
    <row r="170" spans="1:12" x14ac:dyDescent="0.25">
      <c r="A170" t="e">
        <f>+'BASE DE DATOS LEGALES'!#REF!</f>
        <v>#REF!</v>
      </c>
      <c r="B170" t="e">
        <f>+'BASE DE DATOS LEGALES'!#REF!</f>
        <v>#REF!</v>
      </c>
      <c r="C170" t="s">
        <v>12</v>
      </c>
      <c r="D170">
        <v>0</v>
      </c>
      <c r="G170" t="s">
        <v>12</v>
      </c>
      <c r="H170">
        <v>0</v>
      </c>
      <c r="K170" t="s">
        <v>12</v>
      </c>
      <c r="L170">
        <v>0</v>
      </c>
    </row>
    <row r="171" spans="1:12" x14ac:dyDescent="0.25">
      <c r="A171" t="e">
        <f>+'BASE DE DATOS LEGALES'!#REF!</f>
        <v>#REF!</v>
      </c>
      <c r="B171" t="e">
        <f>+'BASE DE DATOS LEGALES'!#REF!</f>
        <v>#REF!</v>
      </c>
      <c r="C171" t="s">
        <v>12</v>
      </c>
      <c r="D171">
        <v>0</v>
      </c>
      <c r="G171" t="s">
        <v>12</v>
      </c>
      <c r="H171">
        <v>0</v>
      </c>
      <c r="K171" t="s">
        <v>12</v>
      </c>
      <c r="L171">
        <v>0</v>
      </c>
    </row>
    <row r="172" spans="1:12" x14ac:dyDescent="0.25">
      <c r="A172" t="e">
        <f>+'BASE DE DATOS LEGALES'!#REF!</f>
        <v>#REF!</v>
      </c>
      <c r="B172" t="e">
        <f>+'BASE DE DATOS LEGALES'!#REF!</f>
        <v>#REF!</v>
      </c>
      <c r="C172" t="s">
        <v>12</v>
      </c>
      <c r="D172">
        <v>0</v>
      </c>
      <c r="G172" t="s">
        <v>12</v>
      </c>
      <c r="H172">
        <v>0</v>
      </c>
      <c r="K172" t="s">
        <v>12</v>
      </c>
      <c r="L172">
        <v>0</v>
      </c>
    </row>
    <row r="173" spans="1:12" x14ac:dyDescent="0.25">
      <c r="A173" t="e">
        <f>+'BASE DE DATOS LEGALES'!#REF!</f>
        <v>#REF!</v>
      </c>
      <c r="B173" t="e">
        <f>+'BASE DE DATOS LEGALES'!#REF!</f>
        <v>#REF!</v>
      </c>
      <c r="C173" t="s">
        <v>12</v>
      </c>
      <c r="D173">
        <v>0</v>
      </c>
      <c r="G173" t="s">
        <v>12</v>
      </c>
      <c r="H173">
        <v>0</v>
      </c>
      <c r="K173" t="s">
        <v>12</v>
      </c>
      <c r="L173">
        <v>0</v>
      </c>
    </row>
    <row r="174" spans="1:12" x14ac:dyDescent="0.25">
      <c r="A174" t="e">
        <f>+'BASE DE DATOS LEGALES'!#REF!</f>
        <v>#REF!</v>
      </c>
      <c r="B174" t="e">
        <f>+'BASE DE DATOS LEGALES'!#REF!</f>
        <v>#REF!</v>
      </c>
      <c r="C174" t="s">
        <v>12</v>
      </c>
      <c r="D174">
        <v>0</v>
      </c>
      <c r="G174" t="s">
        <v>12</v>
      </c>
      <c r="H174">
        <v>0</v>
      </c>
      <c r="K174" t="s">
        <v>12</v>
      </c>
      <c r="L174">
        <v>0</v>
      </c>
    </row>
    <row r="175" spans="1:12" x14ac:dyDescent="0.25">
      <c r="A175" t="e">
        <f>+'BASE DE DATOS LEGALES'!#REF!</f>
        <v>#REF!</v>
      </c>
      <c r="B175" t="e">
        <f>+'BASE DE DATOS LEGALES'!#REF!</f>
        <v>#REF!</v>
      </c>
      <c r="C175" t="s">
        <v>12</v>
      </c>
      <c r="D175">
        <v>0</v>
      </c>
      <c r="G175" t="s">
        <v>12</v>
      </c>
      <c r="H175">
        <v>0</v>
      </c>
      <c r="K175" t="s">
        <v>12</v>
      </c>
      <c r="L175">
        <v>0</v>
      </c>
    </row>
    <row r="176" spans="1:12" x14ac:dyDescent="0.25">
      <c r="A176" t="e">
        <f>+'BASE DE DATOS LEGALES'!#REF!</f>
        <v>#REF!</v>
      </c>
      <c r="B176" t="e">
        <f>+'BASE DE DATOS LEGALES'!#REF!</f>
        <v>#REF!</v>
      </c>
      <c r="C176" t="s">
        <v>12</v>
      </c>
      <c r="D176">
        <v>0</v>
      </c>
      <c r="G176" t="s">
        <v>12</v>
      </c>
      <c r="H176">
        <v>0</v>
      </c>
      <c r="K176" t="s">
        <v>12</v>
      </c>
      <c r="L176">
        <v>0</v>
      </c>
    </row>
    <row r="177" spans="1:12" x14ac:dyDescent="0.25">
      <c r="A177" t="e">
        <f>+'BASE DE DATOS LEGALES'!#REF!</f>
        <v>#REF!</v>
      </c>
      <c r="B177" t="e">
        <f>+'BASE DE DATOS LEGALES'!#REF!</f>
        <v>#REF!</v>
      </c>
      <c r="C177" t="s">
        <v>12</v>
      </c>
      <c r="D177">
        <v>0</v>
      </c>
      <c r="G177" t="s">
        <v>12</v>
      </c>
      <c r="H177">
        <v>0</v>
      </c>
      <c r="K177" t="s">
        <v>12</v>
      </c>
      <c r="L177">
        <v>0</v>
      </c>
    </row>
    <row r="178" spans="1:12" x14ac:dyDescent="0.25">
      <c r="A178" t="e">
        <f>+'BASE DE DATOS LEGALES'!#REF!</f>
        <v>#REF!</v>
      </c>
      <c r="B178" t="e">
        <f>+'BASE DE DATOS LEGALES'!#REF!</f>
        <v>#REF!</v>
      </c>
      <c r="C178" t="s">
        <v>12</v>
      </c>
      <c r="D178">
        <v>0</v>
      </c>
      <c r="G178" t="s">
        <v>12</v>
      </c>
      <c r="H178">
        <v>0</v>
      </c>
      <c r="K178" t="s">
        <v>12</v>
      </c>
      <c r="L178">
        <v>0</v>
      </c>
    </row>
    <row r="179" spans="1:12" x14ac:dyDescent="0.25">
      <c r="A179" t="e">
        <f>+'BASE DE DATOS LEGALES'!#REF!</f>
        <v>#REF!</v>
      </c>
      <c r="B179" t="e">
        <f>+'BASE DE DATOS LEGALES'!#REF!</f>
        <v>#REF!</v>
      </c>
      <c r="C179" t="s">
        <v>12</v>
      </c>
      <c r="D179">
        <v>0</v>
      </c>
      <c r="G179" t="s">
        <v>12</v>
      </c>
      <c r="H179">
        <v>0</v>
      </c>
      <c r="K179" t="s">
        <v>12</v>
      </c>
      <c r="L179">
        <v>0</v>
      </c>
    </row>
    <row r="180" spans="1:12" x14ac:dyDescent="0.25">
      <c r="A180" t="e">
        <f>+'BASE DE DATOS LEGALES'!#REF!</f>
        <v>#REF!</v>
      </c>
      <c r="B180" t="e">
        <f>+'BASE DE DATOS LEGALES'!#REF!</f>
        <v>#REF!</v>
      </c>
      <c r="C180" t="s">
        <v>12</v>
      </c>
      <c r="D180">
        <v>0</v>
      </c>
      <c r="G180" t="s">
        <v>12</v>
      </c>
      <c r="H180">
        <v>0</v>
      </c>
      <c r="K180" t="s">
        <v>12</v>
      </c>
      <c r="L180">
        <v>0</v>
      </c>
    </row>
    <row r="181" spans="1:12" x14ac:dyDescent="0.25">
      <c r="A181" t="e">
        <f>+'BASE DE DATOS LEGALES'!#REF!</f>
        <v>#REF!</v>
      </c>
      <c r="B181" t="e">
        <f>+'BASE DE DATOS LEGALES'!#REF!</f>
        <v>#REF!</v>
      </c>
      <c r="C181" t="s">
        <v>12</v>
      </c>
      <c r="D181">
        <v>0</v>
      </c>
      <c r="G181" t="s">
        <v>12</v>
      </c>
      <c r="H181">
        <v>0</v>
      </c>
      <c r="K181" t="s">
        <v>12</v>
      </c>
      <c r="L181">
        <v>0</v>
      </c>
    </row>
    <row r="182" spans="1:12" x14ac:dyDescent="0.25">
      <c r="A182" t="e">
        <f>+'BASE DE DATOS LEGALES'!#REF!</f>
        <v>#REF!</v>
      </c>
      <c r="B182" t="e">
        <f>+'BASE DE DATOS LEGALES'!#REF!</f>
        <v>#REF!</v>
      </c>
      <c r="C182" t="s">
        <v>12</v>
      </c>
      <c r="D182">
        <v>0</v>
      </c>
      <c r="G182" t="s">
        <v>12</v>
      </c>
      <c r="H182">
        <v>0</v>
      </c>
      <c r="K182" t="s">
        <v>12</v>
      </c>
      <c r="L182">
        <v>0</v>
      </c>
    </row>
    <row r="183" spans="1:12" x14ac:dyDescent="0.25">
      <c r="A183" t="e">
        <f>+'BASE DE DATOS LEGALES'!#REF!</f>
        <v>#REF!</v>
      </c>
      <c r="B183" t="e">
        <f>+'BASE DE DATOS LEGALES'!#REF!</f>
        <v>#REF!</v>
      </c>
      <c r="C183" t="s">
        <v>12</v>
      </c>
      <c r="D183">
        <v>0</v>
      </c>
      <c r="G183" t="s">
        <v>12</v>
      </c>
      <c r="H183">
        <v>0</v>
      </c>
      <c r="K183" t="s">
        <v>12</v>
      </c>
      <c r="L183">
        <v>0</v>
      </c>
    </row>
    <row r="184" spans="1:12" x14ac:dyDescent="0.25">
      <c r="A184" t="e">
        <f>+'BASE DE DATOS LEGALES'!#REF!</f>
        <v>#REF!</v>
      </c>
      <c r="B184" t="e">
        <f>+'BASE DE DATOS LEGALES'!#REF!</f>
        <v>#REF!</v>
      </c>
      <c r="C184" t="s">
        <v>12</v>
      </c>
      <c r="D184">
        <v>0</v>
      </c>
      <c r="G184" t="s">
        <v>12</v>
      </c>
      <c r="H184">
        <v>0</v>
      </c>
      <c r="K184" t="s">
        <v>12</v>
      </c>
      <c r="L184">
        <v>0</v>
      </c>
    </row>
    <row r="185" spans="1:12" x14ac:dyDescent="0.25">
      <c r="A185" t="e">
        <f>+'BASE DE DATOS LEGALES'!#REF!</f>
        <v>#REF!</v>
      </c>
      <c r="B185" t="e">
        <f>+'BASE DE DATOS LEGALES'!#REF!</f>
        <v>#REF!</v>
      </c>
      <c r="C185" t="s">
        <v>12</v>
      </c>
      <c r="D185">
        <v>0</v>
      </c>
      <c r="G185" t="s">
        <v>12</v>
      </c>
      <c r="H185">
        <v>0</v>
      </c>
      <c r="K185" t="s">
        <v>12</v>
      </c>
      <c r="L185">
        <v>0</v>
      </c>
    </row>
    <row r="186" spans="1:12" x14ac:dyDescent="0.25">
      <c r="A186" t="e">
        <f>+'BASE DE DATOS LEGALES'!#REF!</f>
        <v>#REF!</v>
      </c>
      <c r="B186" t="e">
        <f>+'BASE DE DATOS LEGALES'!#REF!</f>
        <v>#REF!</v>
      </c>
      <c r="C186" t="s">
        <v>12</v>
      </c>
      <c r="D186">
        <v>0</v>
      </c>
      <c r="G186" t="s">
        <v>12</v>
      </c>
      <c r="H186">
        <v>0</v>
      </c>
      <c r="K186" t="s">
        <v>12</v>
      </c>
      <c r="L186">
        <v>0</v>
      </c>
    </row>
    <row r="187" spans="1:12" x14ac:dyDescent="0.25">
      <c r="A187" t="e">
        <f>+'BASE DE DATOS LEGALES'!#REF!</f>
        <v>#REF!</v>
      </c>
      <c r="B187" t="e">
        <f>+'BASE DE DATOS LEGALES'!#REF!</f>
        <v>#REF!</v>
      </c>
      <c r="C187" t="s">
        <v>12</v>
      </c>
      <c r="D187">
        <v>0</v>
      </c>
      <c r="G187" t="s">
        <v>12</v>
      </c>
      <c r="H187">
        <v>0</v>
      </c>
      <c r="K187" t="s">
        <v>12</v>
      </c>
      <c r="L187">
        <v>0</v>
      </c>
    </row>
    <row r="188" spans="1:12" x14ac:dyDescent="0.25">
      <c r="A188" t="str">
        <f>+'BASE DE DATOS LEGALES'!C84</f>
        <v>C-083</v>
      </c>
      <c r="B188" t="str">
        <f>+'BASE DE DATOS LEGALES'!E84</f>
        <v>ROLLING CAR CARPIO S.A. DE C.V.</v>
      </c>
      <c r="C188" t="s">
        <v>12</v>
      </c>
      <c r="D188">
        <v>0</v>
      </c>
      <c r="G188" t="s">
        <v>12</v>
      </c>
      <c r="H188">
        <v>0</v>
      </c>
      <c r="K188" t="s">
        <v>12</v>
      </c>
      <c r="L188">
        <v>0</v>
      </c>
    </row>
    <row r="189" spans="1:12" x14ac:dyDescent="0.25">
      <c r="A189" t="e">
        <f>+'BASE DE DATOS LEGALES'!#REF!</f>
        <v>#REF!</v>
      </c>
      <c r="B189" t="e">
        <f>+'BASE DE DATOS LEGALES'!#REF!</f>
        <v>#REF!</v>
      </c>
      <c r="C189" t="s">
        <v>12</v>
      </c>
      <c r="D189">
        <v>0</v>
      </c>
      <c r="G189" t="s">
        <v>12</v>
      </c>
      <c r="H189">
        <v>0</v>
      </c>
      <c r="K189" t="s">
        <v>12</v>
      </c>
      <c r="L189">
        <v>0</v>
      </c>
    </row>
    <row r="190" spans="1:12" x14ac:dyDescent="0.25">
      <c r="A190" t="e">
        <f>+'BASE DE DATOS LEGALES'!#REF!</f>
        <v>#REF!</v>
      </c>
      <c r="B190" t="e">
        <f>+'BASE DE DATOS LEGALES'!#REF!</f>
        <v>#REF!</v>
      </c>
      <c r="C190" t="s">
        <v>12</v>
      </c>
      <c r="D190">
        <v>0</v>
      </c>
      <c r="G190" t="s">
        <v>12</v>
      </c>
      <c r="H190">
        <v>0</v>
      </c>
      <c r="K190" t="s">
        <v>12</v>
      </c>
      <c r="L190">
        <v>0</v>
      </c>
    </row>
    <row r="191" spans="1:12" x14ac:dyDescent="0.25">
      <c r="A191" t="e">
        <f>+'BASE DE DATOS LEGALES'!#REF!</f>
        <v>#REF!</v>
      </c>
      <c r="B191" t="e">
        <f>+'BASE DE DATOS LEGALES'!#REF!</f>
        <v>#REF!</v>
      </c>
      <c r="C191" t="s">
        <v>12</v>
      </c>
      <c r="D191">
        <v>0</v>
      </c>
      <c r="G191" t="s">
        <v>12</v>
      </c>
      <c r="H191">
        <v>0</v>
      </c>
      <c r="K191" t="s">
        <v>12</v>
      </c>
      <c r="L191">
        <v>0</v>
      </c>
    </row>
    <row r="192" spans="1:12" x14ac:dyDescent="0.25">
      <c r="A192" t="e">
        <f>+'BASE DE DATOS LEGALES'!#REF!</f>
        <v>#REF!</v>
      </c>
      <c r="B192" t="e">
        <f>+'BASE DE DATOS LEGALES'!#REF!</f>
        <v>#REF!</v>
      </c>
      <c r="C192" t="s">
        <v>12</v>
      </c>
      <c r="D192">
        <v>0</v>
      </c>
      <c r="G192" t="s">
        <v>12</v>
      </c>
      <c r="H192">
        <v>0</v>
      </c>
      <c r="K192" t="s">
        <v>12</v>
      </c>
      <c r="L192">
        <v>0</v>
      </c>
    </row>
    <row r="193" spans="1:12" x14ac:dyDescent="0.25">
      <c r="A193" t="e">
        <f>+'BASE DE DATOS LEGALES'!#REF!</f>
        <v>#REF!</v>
      </c>
      <c r="B193" t="e">
        <f>+'BASE DE DATOS LEGALES'!#REF!</f>
        <v>#REF!</v>
      </c>
      <c r="C193" t="s">
        <v>12</v>
      </c>
      <c r="D193">
        <v>0</v>
      </c>
      <c r="G193" t="s">
        <v>12</v>
      </c>
      <c r="H193">
        <v>0</v>
      </c>
      <c r="K193" t="s">
        <v>12</v>
      </c>
      <c r="L193">
        <v>0</v>
      </c>
    </row>
    <row r="194" spans="1:12" x14ac:dyDescent="0.25">
      <c r="A194" t="str">
        <f>+'BASE DE DATOS LEGALES'!C85</f>
        <v>C-084</v>
      </c>
      <c r="B194" t="str">
        <f>+'BASE DE DATOS LEGALES'!E85</f>
        <v>GILBERTO OMAR HERNANDEZ RIVAS</v>
      </c>
      <c r="C194" t="s">
        <v>12</v>
      </c>
      <c r="D194">
        <v>0</v>
      </c>
      <c r="G194" t="s">
        <v>12</v>
      </c>
      <c r="H194">
        <v>0</v>
      </c>
      <c r="K194" t="s">
        <v>12</v>
      </c>
      <c r="L194">
        <v>0</v>
      </c>
    </row>
    <row r="195" spans="1:12" x14ac:dyDescent="0.25">
      <c r="A195" t="str">
        <f>+'BASE DE DATOS LEGALES'!C86</f>
        <v>C-085</v>
      </c>
      <c r="B195" t="str">
        <f>+'BASE DE DATOS LEGALES'!E86</f>
        <v>MG ACABADOS</v>
      </c>
      <c r="C195" t="s">
        <v>12</v>
      </c>
      <c r="D195">
        <v>0</v>
      </c>
      <c r="G195" t="s">
        <v>12</v>
      </c>
      <c r="H195">
        <v>0</v>
      </c>
      <c r="K195" t="s">
        <v>12</v>
      </c>
      <c r="L195">
        <v>0</v>
      </c>
    </row>
    <row r="196" spans="1:12" x14ac:dyDescent="0.25">
      <c r="A196" t="str">
        <f>+'BASE DE DATOS LEGALES'!C87</f>
        <v>C-086</v>
      </c>
      <c r="B196" t="str">
        <f>+'BASE DE DATOS LEGALES'!E87</f>
        <v>JOS&amp;Eacute; SCHNAIDER</v>
      </c>
      <c r="C196" t="s">
        <v>12</v>
      </c>
      <c r="D196">
        <v>0</v>
      </c>
      <c r="G196" t="s">
        <v>12</v>
      </c>
      <c r="H196">
        <v>0</v>
      </c>
      <c r="K196" t="s">
        <v>12</v>
      </c>
      <c r="L196">
        <v>0</v>
      </c>
    </row>
    <row r="197" spans="1:12" x14ac:dyDescent="0.25">
      <c r="A197" t="str">
        <f>+'BASE DE DATOS LEGALES'!C88</f>
        <v>C-087</v>
      </c>
      <c r="B197" t="str">
        <f>+'BASE DE DATOS LEGALES'!E88</f>
        <v>MARGARITA N&amp;Uacute;&amp;Ntilde;EZ</v>
      </c>
      <c r="C197" t="s">
        <v>12</v>
      </c>
      <c r="D197">
        <v>0</v>
      </c>
      <c r="G197" t="s">
        <v>12</v>
      </c>
      <c r="H197">
        <v>0</v>
      </c>
      <c r="K197" t="s">
        <v>12</v>
      </c>
      <c r="L197">
        <v>0</v>
      </c>
    </row>
    <row r="198" spans="1:12" x14ac:dyDescent="0.25">
      <c r="A198" t="str">
        <f>+'BASE DE DATOS LEGALES'!C89</f>
        <v>C-088</v>
      </c>
      <c r="B198" t="str">
        <f>+'BASE DE DATOS LEGALES'!E89</f>
        <v>ENRIQUE ROMAN PE&amp;Ntilde;A</v>
      </c>
      <c r="C198" t="s">
        <v>12</v>
      </c>
      <c r="D198">
        <v>0</v>
      </c>
      <c r="G198" t="s">
        <v>12</v>
      </c>
      <c r="H198">
        <v>0</v>
      </c>
      <c r="K198" t="s">
        <v>12</v>
      </c>
      <c r="L198">
        <v>0</v>
      </c>
    </row>
    <row r="199" spans="1:12" x14ac:dyDescent="0.25">
      <c r="A199" t="str">
        <f>+'BASE DE DATOS LEGALES'!C90</f>
        <v>C-089</v>
      </c>
      <c r="B199" t="str">
        <f>+'BASE DE DATOS LEGALES'!E90</f>
        <v>AULAS AMIGAS</v>
      </c>
      <c r="C199" t="s">
        <v>12</v>
      </c>
      <c r="D199">
        <v>0</v>
      </c>
      <c r="G199" t="s">
        <v>12</v>
      </c>
      <c r="H199">
        <v>0</v>
      </c>
      <c r="K199" t="s">
        <v>12</v>
      </c>
      <c r="L199">
        <v>0</v>
      </c>
    </row>
    <row r="200" spans="1:12" x14ac:dyDescent="0.25">
      <c r="A200" t="str">
        <f>+'BASE DE DATOS LEGALES'!C91</f>
        <v>C-090</v>
      </c>
      <c r="B200" t="str">
        <f>+'BASE DE DATOS LEGALES'!E91</f>
        <v>HILDA CEBALLOS MONTES</v>
      </c>
      <c r="C200" t="s">
        <v>12</v>
      </c>
      <c r="D200">
        <v>0</v>
      </c>
      <c r="G200" t="s">
        <v>12</v>
      </c>
      <c r="H200">
        <v>0</v>
      </c>
      <c r="K200" t="s">
        <v>12</v>
      </c>
      <c r="L200">
        <v>0</v>
      </c>
    </row>
    <row r="201" spans="1:12" x14ac:dyDescent="0.25">
      <c r="A201" t="str">
        <f>+'BASE DE DATOS LEGALES'!C92</f>
        <v>C-091</v>
      </c>
      <c r="B201" t="str">
        <f>+'BASE DE DATOS LEGALES'!E92</f>
        <v>CARLOS JAVIER GUTIERREZ MONTEMAYOR</v>
      </c>
      <c r="C201" t="s">
        <v>12</v>
      </c>
      <c r="D201">
        <v>0</v>
      </c>
      <c r="G201" t="s">
        <v>12</v>
      </c>
      <c r="H201">
        <v>0</v>
      </c>
      <c r="K201" t="s">
        <v>12</v>
      </c>
      <c r="L201">
        <v>0</v>
      </c>
    </row>
  </sheetData>
  <conditionalFormatting sqref="C2:C10 C23:C1048576">
    <cfRule type="containsText" dxfId="97" priority="122" operator="containsText" text="ARRENDAMIENTO">
      <formula>NOT(ISERROR(SEARCH("ARRENDAMIENTO",C2)))</formula>
    </cfRule>
    <cfRule type="containsText" dxfId="96" priority="123" operator="containsText" text="FACTORAJE">
      <formula>NOT(ISERROR(SEARCH("FACTORAJE",C2)))</formula>
    </cfRule>
    <cfRule type="containsText" dxfId="95" priority="126" operator="containsText" text="CREDITO SIMPLE">
      <formula>NOT(ISERROR(SEARCH("CREDITO SIMPLE",C2)))</formula>
    </cfRule>
  </conditionalFormatting>
  <conditionalFormatting sqref="G2:G201">
    <cfRule type="containsText" dxfId="94" priority="125" operator="containsText" text="FACTORAJE">
      <formula>NOT(ISERROR(SEARCH("FACTORAJE",G2)))</formula>
    </cfRule>
  </conditionalFormatting>
  <conditionalFormatting sqref="G202:G1048576 K2:K201">
    <cfRule type="containsText" dxfId="93" priority="124" operator="containsText" text="ARRENDAMIENTO">
      <formula>NOT(ISERROR(SEARCH("ARRENDAMIENTO",G2)))</formula>
    </cfRule>
  </conditionalFormatting>
  <conditionalFormatting sqref="D2:D10 D23:D1048576 F202:F1048576 H2:H1048576 L9:L201">
    <cfRule type="cellIs" dxfId="92" priority="121" operator="greaterThan">
      <formula>0</formula>
    </cfRule>
  </conditionalFormatting>
  <conditionalFormatting sqref="L4:L7">
    <cfRule type="cellIs" dxfId="91" priority="119" operator="greaterThan">
      <formula>0</formula>
    </cfRule>
  </conditionalFormatting>
  <conditionalFormatting sqref="L3">
    <cfRule type="cellIs" dxfId="90" priority="118" operator="greaterThan">
      <formula>0</formula>
    </cfRule>
  </conditionalFormatting>
  <conditionalFormatting sqref="L2">
    <cfRule type="cellIs" dxfId="89" priority="117" operator="greaterThan">
      <formula>0</formula>
    </cfRule>
  </conditionalFormatting>
  <conditionalFormatting sqref="L8">
    <cfRule type="cellIs" dxfId="88" priority="116" operator="greaterThan">
      <formula>0</formula>
    </cfRule>
  </conditionalFormatting>
  <conditionalFormatting sqref="C11">
    <cfRule type="containsText" dxfId="87" priority="113" operator="containsText" text="ARRENDAMIENTO">
      <formula>NOT(ISERROR(SEARCH("ARRENDAMIENTO",C11)))</formula>
    </cfRule>
    <cfRule type="containsText" dxfId="86" priority="114" operator="containsText" text="FACTORAJE">
      <formula>NOT(ISERROR(SEARCH("FACTORAJE",C11)))</formula>
    </cfRule>
    <cfRule type="containsText" dxfId="85" priority="115" operator="containsText" text="CREDITO SIMPLE">
      <formula>NOT(ISERROR(SEARCH("CREDITO SIMPLE",C11)))</formula>
    </cfRule>
  </conditionalFormatting>
  <conditionalFormatting sqref="D11">
    <cfRule type="cellIs" dxfId="84" priority="112" operator="greaterThan">
      <formula>0</formula>
    </cfRule>
  </conditionalFormatting>
  <conditionalFormatting sqref="C12">
    <cfRule type="containsText" dxfId="83" priority="109" operator="containsText" text="ARRENDAMIENTO">
      <formula>NOT(ISERROR(SEARCH("ARRENDAMIENTO",C12)))</formula>
    </cfRule>
    <cfRule type="containsText" dxfId="82" priority="110" operator="containsText" text="FACTORAJE">
      <formula>NOT(ISERROR(SEARCH("FACTORAJE",C12)))</formula>
    </cfRule>
    <cfRule type="containsText" dxfId="81" priority="111" operator="containsText" text="CREDITO SIMPLE">
      <formula>NOT(ISERROR(SEARCH("CREDITO SIMPLE",C12)))</formula>
    </cfRule>
  </conditionalFormatting>
  <conditionalFormatting sqref="D12">
    <cfRule type="cellIs" dxfId="80" priority="108" operator="greaterThan">
      <formula>0</formula>
    </cfRule>
  </conditionalFormatting>
  <conditionalFormatting sqref="C13">
    <cfRule type="containsText" dxfId="79" priority="105" operator="containsText" text="ARRENDAMIENTO">
      <formula>NOT(ISERROR(SEARCH("ARRENDAMIENTO",C13)))</formula>
    </cfRule>
    <cfRule type="containsText" dxfId="78" priority="106" operator="containsText" text="FACTORAJE">
      <formula>NOT(ISERROR(SEARCH("FACTORAJE",C13)))</formula>
    </cfRule>
    <cfRule type="containsText" dxfId="77" priority="107" operator="containsText" text="CREDITO SIMPLE">
      <formula>NOT(ISERROR(SEARCH("CREDITO SIMPLE",C13)))</formula>
    </cfRule>
  </conditionalFormatting>
  <conditionalFormatting sqref="D13">
    <cfRule type="cellIs" dxfId="76" priority="104" operator="greaterThan">
      <formula>0</formula>
    </cfRule>
  </conditionalFormatting>
  <conditionalFormatting sqref="C14">
    <cfRule type="containsText" dxfId="75" priority="101" operator="containsText" text="ARRENDAMIENTO">
      <formula>NOT(ISERROR(SEARCH("ARRENDAMIENTO",C14)))</formula>
    </cfRule>
    <cfRule type="containsText" dxfId="74" priority="102" operator="containsText" text="FACTORAJE">
      <formula>NOT(ISERROR(SEARCH("FACTORAJE",C14)))</formula>
    </cfRule>
    <cfRule type="containsText" dxfId="73" priority="103" operator="containsText" text="CREDITO SIMPLE">
      <formula>NOT(ISERROR(SEARCH("CREDITO SIMPLE",C14)))</formula>
    </cfRule>
  </conditionalFormatting>
  <conditionalFormatting sqref="D14">
    <cfRule type="cellIs" dxfId="72" priority="100" operator="greaterThan">
      <formula>0</formula>
    </cfRule>
  </conditionalFormatting>
  <conditionalFormatting sqref="C15">
    <cfRule type="containsText" dxfId="71" priority="97" operator="containsText" text="ARRENDAMIENTO">
      <formula>NOT(ISERROR(SEARCH("ARRENDAMIENTO",C15)))</formula>
    </cfRule>
    <cfRule type="containsText" dxfId="70" priority="98" operator="containsText" text="FACTORAJE">
      <formula>NOT(ISERROR(SEARCH("FACTORAJE",C15)))</formula>
    </cfRule>
    <cfRule type="containsText" dxfId="69" priority="99" operator="containsText" text="CREDITO SIMPLE">
      <formula>NOT(ISERROR(SEARCH("CREDITO SIMPLE",C15)))</formula>
    </cfRule>
  </conditionalFormatting>
  <conditionalFormatting sqref="D15">
    <cfRule type="cellIs" dxfId="68" priority="96" operator="greaterThan">
      <formula>0</formula>
    </cfRule>
  </conditionalFormatting>
  <conditionalFormatting sqref="C16">
    <cfRule type="containsText" dxfId="67" priority="93" operator="containsText" text="ARRENDAMIENTO">
      <formula>NOT(ISERROR(SEARCH("ARRENDAMIENTO",C16)))</formula>
    </cfRule>
    <cfRule type="containsText" dxfId="66" priority="94" operator="containsText" text="FACTORAJE">
      <formula>NOT(ISERROR(SEARCH("FACTORAJE",C16)))</formula>
    </cfRule>
    <cfRule type="containsText" dxfId="65" priority="95" operator="containsText" text="CREDITO SIMPLE">
      <formula>NOT(ISERROR(SEARCH("CREDITO SIMPLE",C16)))</formula>
    </cfRule>
  </conditionalFormatting>
  <conditionalFormatting sqref="D16">
    <cfRule type="cellIs" dxfId="64" priority="92" operator="greaterThan">
      <formula>0</formula>
    </cfRule>
  </conditionalFormatting>
  <conditionalFormatting sqref="C17">
    <cfRule type="containsText" dxfId="63" priority="89" operator="containsText" text="ARRENDAMIENTO">
      <formula>NOT(ISERROR(SEARCH("ARRENDAMIENTO",C17)))</formula>
    </cfRule>
    <cfRule type="containsText" dxfId="62" priority="90" operator="containsText" text="FACTORAJE">
      <formula>NOT(ISERROR(SEARCH("FACTORAJE",C17)))</formula>
    </cfRule>
    <cfRule type="containsText" dxfId="61" priority="91" operator="containsText" text="CREDITO SIMPLE">
      <formula>NOT(ISERROR(SEARCH("CREDITO SIMPLE",C17)))</formula>
    </cfRule>
  </conditionalFormatting>
  <conditionalFormatting sqref="D17">
    <cfRule type="cellIs" dxfId="60" priority="88" operator="greaterThan">
      <formula>0</formula>
    </cfRule>
  </conditionalFormatting>
  <conditionalFormatting sqref="G1:G201">
    <cfRule type="containsText" dxfId="59" priority="86" operator="containsText" text="ARRENDAMIENTO">
      <formula>NOT(ISERROR(SEARCH("ARRENDAMIENTO",G1)))</formula>
    </cfRule>
    <cfRule type="containsText" dxfId="58" priority="87" operator="containsText" text="CREDITO SIMPLE">
      <formula>NOT(ISERROR(SEARCH("CREDITO SIMPLE",G1)))</formula>
    </cfRule>
  </conditionalFormatting>
  <conditionalFormatting sqref="G202:G1048576 K1:K201">
    <cfRule type="containsText" dxfId="57" priority="84" operator="containsText" text="FACTORAJE">
      <formula>NOT(ISERROR(SEARCH("FACTORAJE",G1)))</formula>
    </cfRule>
    <cfRule type="containsText" dxfId="56" priority="85" operator="containsText" text="CREDITO SIMPLE">
      <formula>NOT(ISERROR(SEARCH("CREDITO SIMPLE",G1)))</formula>
    </cfRule>
  </conditionalFormatting>
  <conditionalFormatting sqref="C19">
    <cfRule type="containsText" dxfId="55" priority="81" operator="containsText" text="ARRENDAMIENTO">
      <formula>NOT(ISERROR(SEARCH("ARRENDAMIENTO",C19)))</formula>
    </cfRule>
    <cfRule type="containsText" dxfId="54" priority="82" operator="containsText" text="FACTORAJE">
      <formula>NOT(ISERROR(SEARCH("FACTORAJE",C19)))</formula>
    </cfRule>
    <cfRule type="containsText" dxfId="53" priority="83" operator="containsText" text="CREDITO SIMPLE">
      <formula>NOT(ISERROR(SEARCH("CREDITO SIMPLE",C19)))</formula>
    </cfRule>
  </conditionalFormatting>
  <conditionalFormatting sqref="D19">
    <cfRule type="cellIs" dxfId="52" priority="80" operator="greaterThan">
      <formula>0</formula>
    </cfRule>
  </conditionalFormatting>
  <conditionalFormatting sqref="C18">
    <cfRule type="containsText" dxfId="51" priority="77" operator="containsText" text="ARRENDAMIENTO">
      <formula>NOT(ISERROR(SEARCH("ARRENDAMIENTO",C18)))</formula>
    </cfRule>
    <cfRule type="containsText" dxfId="50" priority="78" operator="containsText" text="FACTORAJE">
      <formula>NOT(ISERROR(SEARCH("FACTORAJE",C18)))</formula>
    </cfRule>
    <cfRule type="containsText" dxfId="49" priority="79" operator="containsText" text="CREDITO SIMPLE">
      <formula>NOT(ISERROR(SEARCH("CREDITO SIMPLE",C18)))</formula>
    </cfRule>
  </conditionalFormatting>
  <conditionalFormatting sqref="D18">
    <cfRule type="cellIs" dxfId="48" priority="76" operator="greaterThan">
      <formula>0</formula>
    </cfRule>
  </conditionalFormatting>
  <conditionalFormatting sqref="C20">
    <cfRule type="containsText" dxfId="47" priority="73" operator="containsText" text="ARRENDAMIENTO">
      <formula>NOT(ISERROR(SEARCH("ARRENDAMIENTO",C20)))</formula>
    </cfRule>
    <cfRule type="containsText" dxfId="46" priority="74" operator="containsText" text="FACTORAJE">
      <formula>NOT(ISERROR(SEARCH("FACTORAJE",C20)))</formula>
    </cfRule>
    <cfRule type="containsText" dxfId="45" priority="75" operator="containsText" text="CREDITO SIMPLE">
      <formula>NOT(ISERROR(SEARCH("CREDITO SIMPLE",C20)))</formula>
    </cfRule>
  </conditionalFormatting>
  <conditionalFormatting sqref="D20">
    <cfRule type="cellIs" dxfId="44" priority="72" operator="greaterThan">
      <formula>0</formula>
    </cfRule>
  </conditionalFormatting>
  <conditionalFormatting sqref="C21">
    <cfRule type="containsText" dxfId="43" priority="69" operator="containsText" text="ARRENDAMIENTO">
      <formula>NOT(ISERROR(SEARCH("ARRENDAMIENTO",C21)))</formula>
    </cfRule>
    <cfRule type="containsText" dxfId="42" priority="70" operator="containsText" text="FACTORAJE">
      <formula>NOT(ISERROR(SEARCH("FACTORAJE",C21)))</formula>
    </cfRule>
    <cfRule type="containsText" dxfId="41" priority="71" operator="containsText" text="CREDITO SIMPLE">
      <formula>NOT(ISERROR(SEARCH("CREDITO SIMPLE",C21)))</formula>
    </cfRule>
  </conditionalFormatting>
  <conditionalFormatting sqref="D21">
    <cfRule type="cellIs" dxfId="40" priority="68" operator="greaterThan">
      <formula>0</formula>
    </cfRule>
  </conditionalFormatting>
  <conditionalFormatting sqref="C22">
    <cfRule type="containsText" dxfId="39" priority="65" operator="containsText" text="ARRENDAMIENTO">
      <formula>NOT(ISERROR(SEARCH("ARRENDAMIENTO",C22)))</formula>
    </cfRule>
    <cfRule type="containsText" dxfId="38" priority="66" operator="containsText" text="FACTORAJE">
      <formula>NOT(ISERROR(SEARCH("FACTORAJE",C22)))</formula>
    </cfRule>
    <cfRule type="containsText" dxfId="37" priority="67" operator="containsText" text="CREDITO SIMPLE">
      <formula>NOT(ISERROR(SEARCH("CREDITO SIMPLE",C22)))</formula>
    </cfRule>
  </conditionalFormatting>
  <conditionalFormatting sqref="D22">
    <cfRule type="cellIs" dxfId="36" priority="64" operator="greaterThan">
      <formula>0</formula>
    </cfRule>
  </conditionalFormatting>
  <conditionalFormatting sqref="E2:E10 E23:E1048576">
    <cfRule type="cellIs" dxfId="35" priority="63" operator="greaterThan">
      <formula>0</formula>
    </cfRule>
  </conditionalFormatting>
  <conditionalFormatting sqref="E11">
    <cfRule type="cellIs" dxfId="34" priority="62" operator="greaterThan">
      <formula>0</formula>
    </cfRule>
  </conditionalFormatting>
  <conditionalFormatting sqref="E12">
    <cfRule type="cellIs" dxfId="33" priority="61" operator="greaterThan">
      <formula>0</formula>
    </cfRule>
  </conditionalFormatting>
  <conditionalFormatting sqref="E13">
    <cfRule type="cellIs" dxfId="32" priority="60" operator="greaterThan">
      <formula>0</formula>
    </cfRule>
  </conditionalFormatting>
  <conditionalFormatting sqref="E14">
    <cfRule type="cellIs" dxfId="31" priority="59" operator="greaterThan">
      <formula>0</formula>
    </cfRule>
  </conditionalFormatting>
  <conditionalFormatting sqref="E15">
    <cfRule type="cellIs" dxfId="30" priority="58" operator="greaterThan">
      <formula>0</formula>
    </cfRule>
  </conditionalFormatting>
  <conditionalFormatting sqref="E16">
    <cfRule type="cellIs" dxfId="29" priority="57" operator="greaterThan">
      <formula>0</formula>
    </cfRule>
  </conditionalFormatting>
  <conditionalFormatting sqref="E17">
    <cfRule type="cellIs" dxfId="28" priority="56" operator="greaterThan">
      <formula>0</formula>
    </cfRule>
  </conditionalFormatting>
  <conditionalFormatting sqref="E19">
    <cfRule type="cellIs" dxfId="27" priority="55" operator="greaterThan">
      <formula>0</formula>
    </cfRule>
  </conditionalFormatting>
  <conditionalFormatting sqref="E18">
    <cfRule type="cellIs" dxfId="26" priority="54" operator="greaterThan">
      <formula>0</formula>
    </cfRule>
  </conditionalFormatting>
  <conditionalFormatting sqref="E20">
    <cfRule type="cellIs" dxfId="25" priority="53" operator="greaterThan">
      <formula>0</formula>
    </cfRule>
  </conditionalFormatting>
  <conditionalFormatting sqref="E21">
    <cfRule type="cellIs" dxfId="24" priority="52" operator="greaterThan">
      <formula>0</formula>
    </cfRule>
  </conditionalFormatting>
  <conditionalFormatting sqref="E22">
    <cfRule type="cellIs" dxfId="23" priority="51" operator="greaterThan">
      <formula>0</formula>
    </cfRule>
  </conditionalFormatting>
  <conditionalFormatting sqref="I4 I23:I1048576 I7">
    <cfRule type="cellIs" dxfId="22" priority="50" operator="greaterThan">
      <formula>0</formula>
    </cfRule>
  </conditionalFormatting>
  <conditionalFormatting sqref="I17">
    <cfRule type="cellIs" dxfId="21" priority="43" operator="greaterThan">
      <formula>0</formula>
    </cfRule>
  </conditionalFormatting>
  <conditionalFormatting sqref="I19">
    <cfRule type="cellIs" dxfId="20" priority="42" operator="greaterThan">
      <formula>0</formula>
    </cfRule>
  </conditionalFormatting>
  <conditionalFormatting sqref="I18">
    <cfRule type="cellIs" dxfId="19" priority="41" operator="greaterThan">
      <formula>0</formula>
    </cfRule>
  </conditionalFormatting>
  <conditionalFormatting sqref="I20">
    <cfRule type="cellIs" dxfId="18" priority="40" operator="greaterThan">
      <formula>0</formula>
    </cfRule>
  </conditionalFormatting>
  <conditionalFormatting sqref="I21">
    <cfRule type="cellIs" dxfId="17" priority="39" operator="greaterThan">
      <formula>0</formula>
    </cfRule>
  </conditionalFormatting>
  <conditionalFormatting sqref="I22">
    <cfRule type="cellIs" dxfId="16" priority="38" operator="greaterThan">
      <formula>0</formula>
    </cfRule>
  </conditionalFormatting>
  <conditionalFormatting sqref="M23:M1048576">
    <cfRule type="cellIs" dxfId="15" priority="37" operator="greaterThan">
      <formula>0</formula>
    </cfRule>
  </conditionalFormatting>
  <conditionalFormatting sqref="M22">
    <cfRule type="cellIs" dxfId="14" priority="25" operator="greaterThan">
      <formula>0</formula>
    </cfRule>
  </conditionalFormatting>
  <conditionalFormatting sqref="I2:I3">
    <cfRule type="cellIs" dxfId="13" priority="16" operator="greaterThan">
      <formula>0</formula>
    </cfRule>
  </conditionalFormatting>
  <conditionalFormatting sqref="M2:M3">
    <cfRule type="cellIs" dxfId="12" priority="15" operator="greaterThan">
      <formula>0</formula>
    </cfRule>
  </conditionalFormatting>
  <conditionalFormatting sqref="F2:F1048576">
    <cfRule type="cellIs" dxfId="11" priority="24" operator="greaterThan">
      <formula>0</formula>
    </cfRule>
  </conditionalFormatting>
  <conditionalFormatting sqref="F2:F1048576">
    <cfRule type="cellIs" dxfId="10" priority="23" operator="greaterThan">
      <formula>0</formula>
    </cfRule>
  </conditionalFormatting>
  <conditionalFormatting sqref="M4">
    <cfRule type="cellIs" dxfId="9" priority="13" operator="greaterThan">
      <formula>0</formula>
    </cfRule>
  </conditionalFormatting>
  <conditionalFormatting sqref="M5:M21">
    <cfRule type="cellIs" dxfId="8" priority="11" operator="greaterThan">
      <formula>0</formula>
    </cfRule>
  </conditionalFormatting>
  <conditionalFormatting sqref="N202:N1048576">
    <cfRule type="cellIs" dxfId="7" priority="5" operator="greaterThan">
      <formula>0</formula>
    </cfRule>
  </conditionalFormatting>
  <conditionalFormatting sqref="I8:I16">
    <cfRule type="cellIs" dxfId="6" priority="1" operator="greaterThan">
      <formula>0</formula>
    </cfRule>
  </conditionalFormatting>
  <conditionalFormatting sqref="J202:J1048576">
    <cfRule type="cellIs" dxfId="5" priority="8" operator="greaterThan">
      <formula>0</formula>
    </cfRule>
  </conditionalFormatting>
  <conditionalFormatting sqref="J2:J1048576">
    <cfRule type="cellIs" dxfId="4" priority="7" operator="greaterThan">
      <formula>0</formula>
    </cfRule>
  </conditionalFormatting>
  <conditionalFormatting sqref="J2:J1048576">
    <cfRule type="cellIs" dxfId="3" priority="6" operator="greaterThan">
      <formula>0</formula>
    </cfRule>
  </conditionalFormatting>
  <conditionalFormatting sqref="N2:N1048576">
    <cfRule type="cellIs" dxfId="2" priority="4" operator="greaterThan">
      <formula>0</formula>
    </cfRule>
  </conditionalFormatting>
  <conditionalFormatting sqref="N2:N1048576">
    <cfRule type="cellIs" dxfId="1" priority="3" operator="greaterThan">
      <formula>0</formula>
    </cfRule>
  </conditionalFormatting>
  <conditionalFormatting sqref="I5:I6">
    <cfRule type="cellIs" dxfId="0" priority="2" operator="greaterThan">
      <formula>0</formula>
    </cfRule>
  </conditionalFormatting>
  <dataValidations count="2">
    <dataValidation type="list" allowBlank="1" showInputMessage="1" showErrorMessage="1" sqref="G2:G201 K2:K201 C2:C201">
      <formula1>TIPO_OPE</formula1>
    </dataValidation>
    <dataValidation type="list" allowBlank="1" showInputMessage="1" showErrorMessage="1" sqref="D2:F201 L2:N201 H2:J201">
      <formula1>CANTIDAD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OPERACIONES INDIVIDUALES</vt:lpstr>
      <vt:lpstr>PRESTAMOS</vt:lpstr>
      <vt:lpstr>BASE DE DATOS LEGALES</vt:lpstr>
      <vt:lpstr>BASE DE DATOS LEGALES GASECO</vt:lpstr>
      <vt:lpstr>BASE DE DATOS LEGALES ARRG</vt:lpstr>
      <vt:lpstr>BASE DE DATOS LEGALES UBER</vt:lpstr>
      <vt:lpstr>BASE DE DATOS LEGALES AMAZON</vt:lpstr>
      <vt:lpstr>INFORMACION FINANCIERA</vt:lpstr>
      <vt:lpstr>BASE DE DATOS FINANCIEROS</vt:lpstr>
      <vt:lpstr>INVERSIONISTAS LEGAL</vt:lpstr>
      <vt:lpstr>INVERSIONISTAS FINANCIERO</vt:lpstr>
      <vt:lpstr>HOJA A LLENAR</vt:lpstr>
      <vt:lpstr>REPORTE SEMANAL</vt:lpstr>
      <vt:lpstr>CANTIDAD</vt:lpstr>
      <vt:lpstr>CAPITAL</vt:lpstr>
      <vt:lpstr>CLIENTES</vt:lpstr>
      <vt:lpstr>CONTRATO</vt:lpstr>
      <vt:lpstr>GASECO</vt:lpstr>
      <vt:lpstr>INVERSIONISTAS</vt:lpstr>
      <vt:lpstr>MUTUO</vt:lpstr>
      <vt:lpstr>STATUS</vt:lpstr>
      <vt:lpstr>STAUTS</vt:lpstr>
      <vt:lpstr>TIPO_OPE</vt:lpstr>
      <vt:lpstr>TODOSCLIENTES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</dc:creator>
  <cp:lastModifiedBy>Usuario de Windows</cp:lastModifiedBy>
  <cp:lastPrinted>2017-11-10T03:02:37Z</cp:lastPrinted>
  <dcterms:created xsi:type="dcterms:W3CDTF">2017-06-01T14:08:17Z</dcterms:created>
  <dcterms:modified xsi:type="dcterms:W3CDTF">2017-12-29T19:28:48Z</dcterms:modified>
</cp:coreProperties>
</file>