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oan\Downloads\"/>
    </mc:Choice>
  </mc:AlternateContent>
  <xr:revisionPtr revIDLastSave="0" documentId="8_{A121C8F6-4C8B-4F42-94CF-CE9CCBDABE03}" xr6:coauthVersionLast="47" xr6:coauthVersionMax="47" xr10:uidLastSave="{00000000-0000-0000-0000-000000000000}"/>
  <bookViews>
    <workbookView xWindow="-28920" yWindow="-150" windowWidth="29040" windowHeight="15840" activeTab="5" xr2:uid="{00000000-000D-0000-FFFF-FFFF00000000}"/>
  </bookViews>
  <sheets>
    <sheet name="Crowdfunding" sheetId="1" r:id="rId1"/>
    <sheet name="Sheet1" sheetId="2" r:id="rId2"/>
    <sheet name="Sheet2" sheetId="5" r:id="rId3"/>
    <sheet name="Sheet3" sheetId="8" r:id="rId4"/>
    <sheet name="Sheet4" sheetId="9" r:id="rId5"/>
    <sheet name="Sheet5" sheetId="10" r:id="rId6"/>
  </sheets>
  <definedNames>
    <definedName name="_xlcn.WorksheetConnection_CrowdfundingAT1" hidden="1">Crowdfunding!$A:$T</definedName>
  </definedNames>
  <calcPr calcId="191029"/>
  <pivotCaches>
    <pivotCache cacheId="13" r:id="rId7"/>
    <pivotCache cacheId="126" r:id="rId8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:$T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0" l="1"/>
  <c r="K7" i="10"/>
  <c r="K6" i="10"/>
  <c r="K5" i="10"/>
  <c r="K4" i="10"/>
  <c r="K2" i="10"/>
  <c r="H7" i="10"/>
  <c r="H2" i="10"/>
  <c r="H6" i="10"/>
  <c r="H5" i="10"/>
  <c r="H4" i="10"/>
  <c r="H3" i="10"/>
  <c r="F2" i="1"/>
  <c r="D12" i="9"/>
  <c r="D11" i="9"/>
  <c r="D10" i="9"/>
  <c r="D9" i="9"/>
  <c r="D8" i="9"/>
  <c r="D7" i="9"/>
  <c r="D6" i="9"/>
  <c r="D5" i="9"/>
  <c r="D4" i="9"/>
  <c r="D13" i="9"/>
  <c r="C13" i="9"/>
  <c r="C12" i="9"/>
  <c r="C11" i="9"/>
  <c r="C10" i="9"/>
  <c r="C9" i="9"/>
  <c r="C8" i="9"/>
  <c r="C7" i="9"/>
  <c r="C6" i="9"/>
  <c r="C5" i="9"/>
  <c r="C4" i="9"/>
  <c r="B13" i="9"/>
  <c r="B12" i="9"/>
  <c r="B11" i="9"/>
  <c r="B10" i="9"/>
  <c r="B9" i="9"/>
  <c r="B8" i="9"/>
  <c r="B7" i="9"/>
  <c r="B6" i="9"/>
  <c r="B5" i="9"/>
  <c r="E5" i="9" s="1"/>
  <c r="B4" i="9"/>
  <c r="D3" i="9"/>
  <c r="C3" i="9"/>
  <c r="B3" i="9"/>
  <c r="D2" i="9"/>
  <c r="C2" i="9"/>
  <c r="B2" i="9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4" i="1"/>
  <c r="F3" i="1"/>
  <c r="F5" i="1"/>
  <c r="F6" i="1"/>
  <c r="F7" i="1"/>
  <c r="F8" i="1"/>
  <c r="F9" i="1"/>
  <c r="F10" i="1"/>
  <c r="F11" i="1"/>
  <c r="E13" i="9" l="1"/>
  <c r="G5" i="9"/>
  <c r="H5" i="9"/>
  <c r="G13" i="9"/>
  <c r="H13" i="9"/>
  <c r="E12" i="9"/>
  <c r="G12" i="9" s="1"/>
  <c r="F13" i="9"/>
  <c r="E11" i="9"/>
  <c r="H11" i="9" s="1"/>
  <c r="E10" i="9"/>
  <c r="H10" i="9" s="1"/>
  <c r="E9" i="9"/>
  <c r="G9" i="9" s="1"/>
  <c r="E8" i="9"/>
  <c r="F8" i="9" s="1"/>
  <c r="E7" i="9"/>
  <c r="F7" i="9" s="1"/>
  <c r="E6" i="9"/>
  <c r="G6" i="9" s="1"/>
  <c r="E4" i="9"/>
  <c r="G4" i="9" s="1"/>
  <c r="E3" i="9"/>
  <c r="G3" i="9" s="1"/>
  <c r="F5" i="9"/>
  <c r="E2" i="9"/>
  <c r="H2" i="9" s="1"/>
  <c r="H9" i="9" l="1"/>
  <c r="F6" i="9"/>
  <c r="H8" i="9"/>
  <c r="H6" i="9"/>
  <c r="F12" i="9"/>
  <c r="H7" i="9"/>
  <c r="F4" i="9"/>
  <c r="H4" i="9"/>
  <c r="F3" i="9"/>
  <c r="H3" i="9"/>
  <c r="F2" i="9"/>
  <c r="H12" i="9"/>
  <c r="G2" i="9"/>
  <c r="F11" i="9"/>
  <c r="F10" i="9"/>
  <c r="G11" i="9"/>
  <c r="G10" i="9"/>
  <c r="F9" i="9"/>
  <c r="G8" i="9"/>
  <c r="G7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81B877-BF0C-46C5-9232-BB772CBFC0C6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CC81D09-A008-412D-9DDF-9407825300D6}" name="WorksheetConnection_Crowdfunding!$A:$T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T1"/>
        </x15:connection>
      </ext>
    </extLst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date created conversion (Year)].[All]}"/>
    <s v="{[Range].[parent category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<sst xmlns="http://schemas.openxmlformats.org/spreadsheetml/2006/main" count="7066" uniqueCount="2114">
  <si>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</si>
  <si>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</si>
  <si>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</si>
  <si>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</si>
  <si>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</si>
  <si>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</si>
  <si>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</si>
  <si>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</si>
  <si>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</si>
  <si>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</si>
  <si>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</si>
  <si>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</si>
  <si>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</si>
  <si>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</si>
  <si>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</si>
  <si>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</si>
  <si>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</si>
  <si>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</si>
  <si>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</si>
  <si>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</si>
  <si>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</si>
  <si>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</si>
  <si>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</si>
  <si>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</si>
  <si>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</si>
  <si>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</si>
  <si>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</si>
  <si>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</si>
  <si>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</si>
  <si>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</si>
  <si>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</si>
  <si>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</si>
  <si>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</si>
  <si>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</si>
  <si>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</si>
  <si>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</si>
  <si>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</si>
  <si>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</si>
  <si>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</si>
  <si>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</si>
  <si>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</si>
  <si>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</si>
  <si>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</si>
  <si>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</si>
  <si>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</si>
  <si>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</si>
  <si>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</si>
  <si>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</si>
  <si>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</si>
  <si>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</si>
  <si>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</si>
  <si>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</si>
  <si>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</si>
  <si>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</si>
  <si>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</si>
  <si>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</si>
  <si>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</si>
  <si>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</si>
  <si>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</si>
  <si>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</si>
  <si>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</si>
  <si>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</si>
  <si>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</si>
  <si>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</si>
  <si>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</si>
  <si>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</si>
  <si>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</si>
  <si>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</si>
  <si>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</si>
  <si>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</si>
  <si>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</si>
  <si>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</si>
  <si>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</si>
  <si>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</si>
  <si>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</si>
  <si>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</si>
  <si>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</si>
  <si>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</si>
  <si>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</si>
  <si>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</si>
  <si>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</si>
  <si>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</si>
  <si>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</si>
  <si>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</si>
  <si>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</si>
  <si>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</si>
  <si>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</si>
  <si>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</si>
  <si>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</si>
  <si>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</si>
  <si>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</si>
  <si>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</si>
  <si>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</si>
  <si>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</si>
  <si>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</si>
  <si>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</si>
  <si>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</si>
  <si>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</si>
  <si>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</si>
  <si>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</si>
  <si>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</si>
  <si>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</si>
  <si>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</si>
  <si>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</si>
  <si>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</si>
  <si>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</si>
  <si>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</si>
  <si>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</si>
  <si>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</si>
  <si>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</si>
  <si>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</si>
  <si>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</si>
  <si>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</si>
  <si>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</si>
  <si>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</si>
  <si>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</si>
  <si>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</si>
  <si>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</si>
  <si>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</si>
  <si>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</si>
  <si>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</si>
  <si>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</si>
  <si>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</si>
  <si>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</si>
  <si>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</si>
  <si>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</si>
  <si>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</si>
  <si>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</si>
  <si>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</si>
  <si>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</si>
  <si>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</si>
  <si>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</si>
  <si>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</si>
  <si>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</si>
  <si>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</si>
  <si>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</si>
  <si>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</si>
  <si>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</si>
  <si>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</si>
  <si>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</si>
  <si>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</si>
  <si>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</si>
  <si>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</si>
  <si>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</si>
  <si>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</si>
  <si>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</si>
  <si>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</si>
  <si>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</si>
  <si>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</si>
  <si>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</si>
  <si>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</si>
  <si>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</si>
  <si>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</si>
  <si>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</si>
  <si>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</si>
  <si>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</si>
  <si>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</si>
  <si>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</si>
  <si>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</si>
  <si>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</si>
  <si>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</si>
  <si>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</si>
  <si>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</si>
  <si>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</si>
  <si>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</si>
  <si>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</si>
  <si>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</si>
  <si>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</si>
  <si>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</si>
  <si>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</si>
  <si>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</si>
  <si>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</si>
  <si>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</si>
  <si>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</si>
  <si>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</si>
  <si>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</si>
  <si>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</si>
  <si>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</si>
  <si>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</si>
  <si>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</si>
  <si>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</si>
  <si>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</si>
  <si>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</si>
  <si>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</si>
  <si>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</si>
  <si>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</si>
  <si>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</si>
  <si>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</si>
  <si>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</si>
  <si>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</si>
  <si>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</si>
  <si>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</si>
  <si>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</si>
  <si>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</si>
  <si>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</si>
  <si>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</si>
  <si>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</si>
  <si>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</si>
  <si>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</si>
  <si>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</si>
  <si>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</si>
  <si>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</si>
  <si>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</si>
  <si>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</si>
  <si>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</si>
  <si>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</si>
  <si>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</si>
  <si>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</si>
  <si>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</si>
  <si>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</si>
  <si>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</si>
  <si>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</si>
  <si>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</si>
  <si>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</si>
  <si>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</si>
  <si>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</si>
  <si>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</si>
  <si>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</si>
  <si>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</si>
  <si>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</si>
  <si>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</si>
  <si>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</si>
  <si>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</si>
  <si>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</si>
  <si>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</si>
  <si>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</si>
  <si>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</si>
  <si>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</si>
  <si>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</si>
  <si>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</si>
  <si>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</si>
  <si>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</si>
  <si>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</si>
  <si>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</si>
  <si>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</si>
  <si>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</si>
  <si>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</si>
  <si>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</si>
  <si>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</si>
  <si>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</si>
  <si>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</si>
  <si>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</si>
  <si>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</si>
  <si>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</si>
  <si>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</si>
  <si>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</si>
  <si>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</si>
  <si>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</si>
  <si>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</si>
  <si>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</si>
  <si>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</si>
  <si>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</si>
  <si>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</si>
  <si>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</si>
  <si>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</si>
  <si>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</si>
  <si>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</si>
  <si>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</si>
  <si>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</si>
  <si>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</si>
  <si>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</si>
  <si>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</si>
  <si>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</si>
  <si>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</si>
  <si>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</si>
  <si>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</si>
  <si>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</si>
  <si>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</si>
  <si>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</si>
  <si>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</si>
  <si>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</si>
  <si>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</si>
  <si>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</si>
  <si>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</si>
  <si>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</si>
  <si>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</si>
  <si>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</si>
  <si>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</si>
  <si>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</si>
  <si>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</si>
  <si>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</si>
  <si>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</si>
  <si>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</si>
  <si>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</si>
  <si>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</si>
  <si>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</si>
  <si>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</si>
  <si>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</si>
  <si>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</si>
  <si>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</si>
  <si>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</si>
  <si>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</si>
  <si>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</si>
  <si>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</si>
  <si>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</si>
  <si>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</si>
  <si>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</si>
  <si>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</si>
  <si>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</si>
  <si>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</si>
  <si>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</si>
  <si>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</si>
  <si>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</si>
  <si>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</si>
  <si>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</si>
  <si>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</si>
  <si>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</si>
  <si>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</si>
  <si>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</si>
  <si>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</si>
  <si>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</si>
  <si>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</si>
  <si>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</si>
  <si>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</si>
  <si>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</si>
  <si>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</si>
  <si>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</si>
  <si>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</si>
  <si>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</si>
  <si>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</si>
  <si>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</si>
  <si>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</si>
  <si>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</si>
  <si>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</si>
  <si>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</si>
  <si>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</si>
  <si>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</si>
  <si>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</si>
  <si>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</si>
  <si>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</si>
  <si>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</si>
  <si>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</si>
  <si>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</si>
  <si>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</si>
  <si>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</si>
  <si>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</si>
  <si>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</si>
  <si>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</si>
  <si>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</si>
  <si>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</si>
  <si>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</si>
  <si>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</si>
  <si>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</si>
  <si>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</si>
  <si>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</si>
  <si>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</si>
  <si>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</si>
  <si>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</si>
  <si>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</si>
  <si>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</si>
  <si>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</si>
  <si>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</si>
  <si>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</si>
  <si>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</si>
  <si>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</si>
  <si>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</si>
  <si>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</si>
  <si>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</si>
  <si>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</si>
  <si>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</si>
  <si>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</si>
  <si>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</si>
  <si>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</si>
  <si>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</si>
  <si>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</si>
  <si>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</si>
  <si>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</si>
  <si>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</si>
  <si>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</si>
  <si>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</si>
  <si>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</si>
  <si>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</si>
  <si>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</si>
  <si>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</si>
  <si>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</si>
  <si>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</si>
  <si>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</si>
  <si>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</si>
  <si>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</si>
  <si>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</si>
  <si>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</si>
  <si>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</si>
  <si>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</si>
  <si>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</si>
  <si>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</si>
  <si>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</si>
  <si>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</si>
  <si>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</si>
  <si>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</si>
  <si>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</si>
  <si>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</si>
  <si>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</si>
  <si>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</si>
  <si>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</si>
  <si>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</si>
  <si>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</si>
  <si>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</si>
  <si>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</si>
  <si>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</si>
  <si>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</si>
  <si>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</si>
  <si>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</si>
  <si>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</si>
  <si>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</si>
  <si>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</si>
  <si>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</si>
  <si>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</si>
  <si>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</si>
  <si>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</si>
  <si>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</si>
  <si>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</si>
  <si>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</si>
  <si>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</si>
  <si>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</si>
  <si>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</si>
  <si>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</si>
  <si>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</si>
  <si>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</si>
  <si>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</si>
  <si>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</si>
  <si>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</si>
  <si>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</si>
  <si>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</si>
  <si>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</si>
  <si>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</si>
  <si>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</si>
  <si>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</si>
  <si>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</si>
  <si>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</si>
  <si>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</si>
  <si>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</si>
  <si>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</si>
  <si>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</si>
  <si>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</si>
  <si>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</si>
  <si>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</si>
  <si>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</si>
  <si>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</si>
  <si>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</si>
  <si>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</si>
  <si>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</si>
  <si>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</si>
  <si>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</si>
  <si>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</si>
  <si>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</si>
  <si>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</si>
  <si>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</si>
  <si>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</si>
  <si>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</si>
  <si>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</si>
  <si>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</si>
  <si>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</si>
  <si>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</si>
  <si>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</si>
  <si>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</si>
  <si>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</si>
  <si>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</si>
  <si>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</si>
  <si>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</si>
  <si>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</si>
  <si>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</si>
  <si>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</si>
  <si>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</si>
  <si>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</si>
  <si>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</si>
  <si>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</si>
  <si>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</si>
  <si>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</si>
  <si>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</si>
  <si>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</si>
  <si>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</si>
  <si>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</si>
  <si>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</si>
  <si>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</si>
  <si>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</si>
  <si>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</si>
  <si>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</si>
  <si>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</si>
  <si>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</si>
  <si>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</si>
  <si>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</si>
  <si>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</si>
  <si>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</si>
  <si>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</si>
  <si>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</si>
  <si>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</si>
  <si>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</si>
  <si>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</si>
  <si>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</si>
  <si>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</si>
  <si>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</si>
  <si>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</si>
  <si>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</si>
  <si>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</si>
  <si>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</si>
  <si>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</si>
  <si>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</si>
  <si>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</si>
  <si>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</si>
  <si>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</si>
  <si>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</si>
  <si>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</si>
  <si>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</si>
  <si>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</si>
  <si>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</si>
  <si>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</si>
  <si>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</si>
  <si>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</si>
  <si>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</si>
  <si>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</si>
  <si>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</si>
  <si>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</si>
  <si>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</si>
  <si>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</si>
  <si>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</si>
  <si>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</si>
  <si>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</si>
  <si>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</si>
  <si>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</si>
  <si>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</si>
  <si>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</si>
  <si>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</si>
  <si>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</si>
  <si>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</si>
  <si>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</si>
  <si>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</si>
  <si>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</si>
  <si>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</si>
  <si>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</si>
  <si>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</si>
  <si>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</si>
  <si>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</si>
  <si>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</si>
  <si>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</si>
  <si>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</si>
  <si>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</si>
  <si>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</si>
  <si>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</si>
  <si>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</si>
  <si>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</si>
  <si>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</si>
  <si>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</si>
  <si>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</si>
  <si>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</si>
  <si>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</si>
  <si>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</si>
  <si>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</si>
  <si>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</si>
  <si>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</si>
  <si>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</si>
  <si>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</si>
  <si>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</si>
  <si>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</si>
  <si>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</si>
  <si>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</si>
  <si>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</si>
  <si>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</si>
  <si>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</si>
  <si>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</si>
  <si>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</si>
  <si>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</si>
  <si>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</si>
  <si>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</si>
  <si>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</si>
  <si>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</si>
  <si>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</si>
  <si>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</si>
  <si>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</si>
  <si>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</si>
  <si>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</si>
  <si>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</si>
  <si>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</si>
  <si>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</si>
  <si>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</si>
  <si>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</si>
  <si>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</si>
  <si>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</si>
  <si>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</si>
  <si>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</si>
  <si>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</si>
  <si>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</si>
  <si>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</si>
  <si>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</si>
  <si>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</si>
  <si>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</si>
  <si>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</si>
  <si>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</si>
  <si>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</si>
  <si>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</si>
  <si>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</si>
  <si>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</si>
  <si>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</si>
  <si>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</si>
  <si>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</si>
  <si>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</si>
  <si>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</si>
  <si>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</si>
  <si>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</si>
  <si>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</si>
  <si>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</si>
  <si>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</si>
  <si>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</si>
  <si>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</si>
  <si>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</si>
  <si>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</si>
  <si>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</si>
  <si>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</si>
  <si>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</si>
  <si>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</si>
  <si>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</si>
  <si>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</si>
  <si>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</si>
  <si>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</si>
  <si>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</si>
  <si>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</si>
  <si>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</si>
  <si>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</si>
  <si>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</si>
  <si>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</si>
  <si>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</si>
  <si>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</si>
  <si>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</si>
  <si>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</si>
  <si>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</si>
  <si>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</si>
  <si>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</si>
  <si>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</si>
  <si>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</si>
  <si>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</si>
  <si>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</si>
  <si>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</si>
  <si>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</si>
  <si>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</si>
  <si>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</si>
  <si>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</si>
  <si>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</si>
  <si>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</si>
  <si>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</si>
  <si>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</si>
  <si>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</si>
  <si>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</si>
  <si>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</si>
  <si>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</si>
  <si>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</si>
  <si>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</si>
  <si>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</si>
  <si>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</si>
  <si>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</si>
  <si>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</si>
  <si>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</si>
  <si>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</si>
  <si>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</si>
  <si>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</si>
  <si>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</si>
  <si>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</si>
  <si>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</si>
  <si>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</si>
  <si>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</si>
  <si>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</si>
  <si>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</si>
  <si>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</si>
  <si>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</si>
  <si>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</si>
  <si>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</si>
  <si>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</si>
  <si>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</si>
  <si>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</si>
  <si>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</si>
  <si>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</si>
  <si>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</si>
  <si>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</si>
  <si>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</si>
  <si>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</si>
  <si>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</si>
  <si>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</si>
  <si>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</si>
  <si>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</si>
  <si>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</si>
  <si>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</si>
  <si>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</si>
  <si>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</si>
  <si>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</si>
  <si>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</si>
  <si>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</si>
  <si>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</si>
  <si>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</si>
  <si>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</si>
  <si>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</si>
  <si>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</si>
  <si>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</si>
  <si>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</si>
  <si>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</si>
  <si>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</si>
  <si>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</si>
  <si>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</si>
  <si>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</si>
  <si>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</si>
  <si>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</si>
  <si>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</si>
  <si>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</si>
  <si>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</si>
  <si>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</si>
  <si>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</si>
  <si>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</si>
  <si>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</si>
  <si>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</si>
  <si>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</si>
  <si>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</si>
  <si>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</si>
  <si>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</si>
  <si>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</si>
  <si>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</si>
  <si>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</si>
  <si>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</si>
  <si>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</si>
  <si>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</si>
  <si>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</si>
  <si>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</si>
  <si>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</si>
  <si>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</si>
  <si>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</si>
  <si>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</si>
  <si>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</si>
  <si>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</si>
  <si>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</si>
  <si>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</si>
  <si>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</si>
  <si>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</si>
  <si>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</si>
  <si>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</si>
  <si>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</si>
  <si>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</si>
  <si>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</si>
  <si>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</si>
  <si>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</si>
  <si>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</si>
  <si>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</si>
  <si>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</si>
  <si>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</si>
  <si>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</si>
  <si>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</si>
  <si>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</si>
  <si>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</si>
  <si>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</si>
  <si>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</si>
  <si>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</si>
  <si>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</si>
  <si>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</si>
  <si>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</si>
  <si>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</si>
  <si>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</si>
  <si>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</si>
  <si>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</si>
  <si>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</si>
  <si>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</si>
  <si>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</si>
  <si>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</si>
  <si>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</si>
  <si>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</si>
  <si>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</si>
  <si>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</si>
  <si>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</si>
  <si>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</si>
  <si>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</si>
  <si>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</si>
  <si>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</si>
  <si>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</si>
  <si>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</si>
  <si>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</si>
  <si>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</si>
  <si>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</si>
  <si>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</si>
  <si>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</si>
  <si>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</si>
  <si>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</si>
  <si>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</si>
  <si>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</si>
  <si>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</si>
  <si>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</si>
  <si>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</si>
  <si>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</si>
  <si>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</si>
  <si>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</si>
  <si>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</si>
  <si>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</si>
  <si>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</si>
  <si>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</si>
  <si>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</si>
  <si>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</si>
  <si>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</si>
  <si>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</si>
  <si>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</si>
  <si>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</si>
  <si>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</si>
  <si>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</si>
  <si>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</si>
  <si>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</si>
  <si>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</si>
  <si>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</si>
  <si>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</si>
  <si>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</si>
  <si>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</si>
  <si>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</si>
  <si>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</si>
  <si>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</si>
  <si>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</si>
  <si>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</si>
  <si>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</si>
  <si>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</si>
  <si>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</si>
  <si>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</si>
  <si>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</si>
  <si>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</si>
  <si>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</si>
  <si>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</si>
  <si>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</si>
  <si>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</si>
  <si>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</si>
  <si>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</si>
  <si>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</si>
  <si>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</si>
  <si>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</si>
  <si>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</si>
  <si>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</si>
  <si>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</si>
  <si>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</si>
  <si>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</si>
  <si>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</si>
  <si>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</si>
  <si>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</si>
  <si>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</si>
  <si>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</si>
  <si>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</si>
  <si>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</si>
  <si>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</si>
  <si>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</si>
  <si>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</si>
  <si>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</si>
  <si>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</si>
  <si>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</si>
  <si>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</si>
  <si>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</si>
  <si>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</si>
  <si>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</si>
  <si>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</si>
  <si>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</si>
  <si>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</si>
  <si>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</si>
  <si>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</si>
  <si>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</si>
  <si>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</si>
  <si>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</si>
  <si>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</si>
  <si>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</si>
  <si>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</si>
  <si>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</si>
  <si>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</si>
  <si>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</si>
  <si>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</si>
  <si>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</si>
  <si>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</si>
  <si>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</si>
  <si>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</si>
  <si>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</si>
  <si>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</si>
  <si>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</si>
  <si>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</si>
  <si>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</si>
  <si>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</si>
  <si>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</si>
  <si>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</si>
  <si>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</si>
  <si>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</si>
  <si>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</si>
  <si>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</si>
  <si>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</si>
  <si>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</si>
  <si>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</si>
  <si>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</si>
  <si>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</si>
  <si>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</si>
  <si>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</si>
  <si>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</si>
  <si>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</si>
  <si>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</si>
  <si>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</si>
  <si>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</si>
  <si>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</si>
  <si>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</si>
  <si>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</si>
  <si>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</si>
  <si>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</si>
  <si>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</si>
  <si>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</si>
  <si>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</si>
  <si>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</si>
  <si>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</si>
  <si>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</si>
  <si>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</si>
  <si>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</si>
  <si>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</si>
  <si>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</si>
  <si>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</si>
  <si>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</si>
  <si>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</si>
  <si>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</si>
  <si>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</si>
  <si>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</si>
  <si>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</si>
  <si>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</si>
  <si>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</si>
  <si>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</si>
  <si>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</si>
  <si>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</si>
  <si>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</si>
  <si>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</si>
  <si>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</si>
  <si>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</si>
  <si>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</si>
  <si>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</si>
  <si>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</si>
  <si>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</si>
  <si>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</si>
  <si>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</si>
  <si>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</si>
  <si>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</si>
  <si>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</si>
  <si>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</si>
  <si>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</si>
  <si>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</si>
  <si>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</si>
  <si>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</si>
  <si>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</si>
  <si>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</si>
  <si>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</si>
  <si>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</si>
  <si>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</si>
  <si>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</si>
  <si>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</si>
  <si>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</si>
  <si>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</si>
  <si>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</si>
  <si>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</si>
  <si>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</si>
  <si>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</si>
  <si>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</si>
  <si>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</si>
  <si>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</si>
  <si>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</si>
  <si>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</si>
  <si>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</si>
  <si>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</si>
  <si>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</si>
  <si>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</si>
  <si>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</si>
  <si>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</si>
  <si>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</si>
  <si>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</si>
  <si>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</si>
  <si>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</si>
  <si>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</si>
  <si>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</si>
  <si>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</si>
  <si>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</si>
  <si>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</si>
  <si>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</si>
  <si>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</si>
  <si>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</si>
  <si>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</si>
  <si>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</si>
  <si>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</si>
  <si>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</si>
  <si>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</si>
  <si>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</si>
  <si>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</si>
  <si>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</si>
  <si>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</si>
  <si>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</si>
  <si>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</si>
  <si>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</si>
  <si>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</si>
  <si>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</si>
  <si>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</si>
  <si>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</si>
  <si>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</si>
  <si>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</si>
  <si>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</si>
  <si>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</si>
  <si>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</si>
  <si>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</si>
  <si>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</si>
  <si>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</si>
  <si>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</si>
  <si>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</si>
  <si>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</si>
  <si>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</si>
  <si>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</si>
  <si>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</si>
  <si>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</si>
  <si>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</si>
  <si>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</si>
  <si>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</si>
  <si>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</si>
  <si>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</si>
  <si>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</si>
  <si>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</si>
  <si>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</si>
  <si>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</si>
  <si>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</si>
  <si>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</si>
  <si>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</si>
  <si>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</si>
  <si>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</si>
  <si>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</si>
  <si>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</si>
  <si>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</si>
  <si>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</si>
  <si>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</si>
  <si>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</si>
  <si>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</si>
  <si>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</si>
  <si>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</si>
  <si>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</si>
  <si>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</si>
  <si>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</si>
  <si>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</si>
  <si>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</si>
  <si>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</si>
  <si>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</si>
  <si>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</si>
  <si>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</si>
  <si>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</si>
  <si>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</si>
  <si>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</si>
  <si>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</si>
  <si>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</si>
  <si>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</si>
  <si>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</si>
  <si>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</si>
  <si>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</si>
  <si>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</si>
  <si>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</si>
  <si>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</si>
  <si>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</si>
  <si>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</si>
  <si>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</si>
  <si>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</si>
  <si>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</si>
  <si>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</si>
  <si>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</si>
  <si>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</si>
  <si>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</si>
  <si>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</si>
  <si>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</si>
  <si>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</si>
  <si>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</si>
  <si>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</si>
  <si>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</si>
  <si>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</si>
  <si>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</si>
  <si>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</si>
  <si>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</si>
  <si>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</si>
  <si>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</si>
  <si>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</si>
  <si>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</si>
  <si>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</si>
  <si>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</si>
  <si>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</si>
  <si>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</si>
  <si>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</si>
  <si>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</si>
  <si>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</si>
  <si>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</si>
  <si>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</si>
  <si>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</si>
  <si>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</si>
  <si>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</si>
  <si>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</si>
  <si>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</si>
  <si>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</si>
  <si>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</si>
  <si>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</si>
  <si>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</si>
  <si>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</si>
  <si>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</si>
  <si>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</si>
  <si>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</si>
  <si>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</si>
  <si>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</si>
  <si>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</si>
  <si>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</si>
  <si>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</si>
  <si>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</si>
  <si>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</si>
  <si>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</si>
  <si>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</si>
  <si>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</si>
  <si>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</si>
  <si>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</si>
  <si>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</si>
  <si>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</si>
  <si>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</si>
  <si>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</si>
  <si>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</si>
  <si>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</si>
  <si>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</si>
  <si>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</si>
  <si>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</si>
  <si>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</si>
  <si>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</si>
  <si>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</si>
  <si>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</si>
  <si>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</si>
  <si>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</si>
  <si>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</si>
  <si>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</si>
  <si>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</si>
  <si>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</si>
  <si>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</si>
  <si>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</si>
  <si>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</si>
  <si>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</si>
  <si>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</si>
  <si>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</si>
  <si>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</si>
  <si>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</si>
  <si>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</si>
  <si>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</si>
  <si>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</si>
  <si>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</si>
  <si>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</si>
  <si>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</si>
  <si>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</si>
  <si>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</si>
  <si>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</si>
  <si>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</si>
  <si>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</si>
  <si>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</si>
  <si>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</si>
  <si>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</si>
  <si>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</si>
  <si>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</si>
  <si>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</si>
  <si>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</si>
  <si>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</si>
  <si>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</si>
  <si>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</si>
  <si>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</si>
  <si>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</si>
  <si>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</si>
  <si>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</si>
  <si>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</si>
  <si>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</si>
  <si>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</si>
  <si>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</si>
  <si>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</si>
  <si>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</si>
  <si>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</si>
  <si>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</si>
  <si>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</si>
  <si>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</si>
  <si>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</si>
  <si>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</si>
  <si>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</si>
  <si>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</si>
  <si>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</si>
  <si>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</si>
  <si>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</si>
  <si>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</si>
  <si>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</si>
  <si>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</si>
  <si>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</si>
  <si>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</si>
  <si>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</si>
  <si>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</si>
  <si>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</si>
  <si>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</si>
  <si>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</si>
  <si>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</si>
  <si>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</si>
  <si>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</si>
  <si>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</si>
  <si>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</si>
  <si>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</si>
  <si>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</si>
  <si>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</si>
  <si>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</si>
  <si>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</si>
  <si>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</si>
  <si>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</si>
  <si>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</si>
  <si>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</si>
  <si>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</si>
  <si>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</si>
  <si>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</si>
  <si>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</si>
  <si>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</si>
  <si>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</si>
  <si>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</si>
  <si>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</si>
  <si>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</si>
  <si>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</si>
  <si>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</si>
  <si>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</si>
  <si>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</si>
  <si>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</si>
  <si>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</si>
  <si>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</si>
  <si>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</si>
  <si>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</si>
  <si>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</si>
  <si>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</si>
  <si>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</si>
  <si>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</si>
  <si>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</si>
  <si>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</si>
  <si>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</si>
  <si>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</si>
  <si>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</si>
  <si>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</si>
  <si>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</si>
  <si>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</si>
  <si>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</si>
  <si>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</si>
  <si>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</si>
  <si>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</si>
  <si>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</si>
  <si>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</si>
  <si>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</si>
  <si>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</si>
  <si>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</si>
  <si>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</si>
  <si>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</si>
  <si>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</si>
  <si>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</si>
  <si>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</si>
  <si>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</si>
  <si>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</si>
  <si>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</si>
  <si>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</si>
  <si>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</si>
  <si>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</si>
  <si>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</si>
  <si>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</si>
  <si>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</si>
  <si>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</si>
  <si>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</si>
  <si>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</si>
  <si>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</si>
  <si>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</si>
  <si>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</si>
  <si>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</si>
  <si>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</si>
  <si>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</si>
  <si>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</si>
  <si>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</si>
  <si>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</si>
  <si>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</si>
  <si>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</si>
  <si>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</si>
  <si>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</si>
  <si>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</si>
  <si>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</si>
  <si>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</si>
  <si>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</si>
  <si>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</si>
  <si>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</si>
  <si>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</si>
  <si>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</si>
  <si>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</si>
  <si>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</si>
  <si>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</si>
  <si>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</si>
  <si>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</si>
  <si>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</si>
  <si>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</si>
  <si>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</si>
  <si>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</si>
  <si>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</si>
  <si>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</si>
  <si>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</si>
  <si>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</si>
  <si>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</si>
  <si>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</si>
  <si>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</si>
  <si>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</si>
  <si>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</si>
  <si>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</si>
  <si>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</si>
  <si>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</si>
  <si>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</si>
  <si>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</si>
  <si>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</si>
  <si>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</si>
  <si>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</si>
  <si>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</si>
  <si>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</si>
  <si>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</si>
  <si>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</si>
  <si>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</si>
  <si>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</si>
  <si>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</si>
  <si>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</si>
  <si>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</si>
  <si>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</si>
  <si>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</si>
  <si>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</si>
  <si>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</si>
  <si>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</si>
  <si>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</si>
  <si>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</si>
  <si>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</si>
  <si>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</si>
  <si>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</si>
  <si>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</si>
  <si>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</si>
  <si>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</si>
  <si>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</si>
  <si>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</si>
  <si>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</si>
  <si>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</si>
  <si>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</si>
  <si>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</si>
  <si>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</si>
  <si>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</si>
  <si>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</si>
  <si>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</si>
  <si>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</si>
  <si>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</si>
  <si>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</si>
  <si>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</si>
  <si>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</si>
  <si>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</si>
  <si>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</si>
  <si>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</si>
  <si>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</si>
  <si>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</si>
  <si>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</si>
  <si>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</si>
  <si>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</si>
  <si>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</si>
  <si>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</si>
  <si>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</si>
  <si>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</si>
  <si>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</si>
  <si>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</si>
  <si>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</si>
  <si>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</si>
  <si>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</si>
  <si>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</si>
  <si>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</si>
  <si>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</si>
  <si>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</si>
  <si>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</si>
  <si>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</si>
  <si>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</si>
  <si>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</si>
  <si>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</si>
  <si>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</si>
  <si>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</si>
  <si>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</si>
  <si>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</si>
  <si>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</si>
  <si>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</si>
  <si>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</si>
  <si>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</si>
  <si>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</si>
  <si>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</si>
  <si>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</si>
  <si>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</si>
  <si>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</si>
  <si>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</si>
  <si>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</si>
  <si>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</si>
  <si>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</si>
  <si>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</si>
  <si>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</si>
  <si>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</si>
  <si>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</si>
  <si>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</si>
  <si>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</si>
  <si>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</si>
  <si>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</si>
  <si>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</si>
  <si>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</si>
  <si>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</si>
  <si>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</si>
  <si>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</si>
  <si>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</si>
  <si>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</si>
  <si>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</si>
  <si>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</si>
  <si>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</si>
  <si>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</si>
  <si>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</si>
  <si>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</si>
  <si>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</si>
  <si>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</si>
  <si>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</si>
  <si>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</si>
  <si>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</si>
  <si>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</si>
  <si>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</si>
  <si>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</si>
  <si>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</si>
  <si>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</si>
  <si>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</si>
  <si>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</si>
  <si>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</si>
  <si>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</si>
  <si>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</si>
  <si>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</si>
  <si>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</si>
  <si>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</si>
  <si>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</si>
  <si>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</si>
  <si>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</si>
  <si>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</si>
  <si>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</si>
  <si>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</si>
  <si>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</si>
  <si>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</si>
  <si>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</si>
  <si>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</si>
  <si>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</si>
  <si>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</si>
  <si>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</si>
  <si>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</si>
  <si>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</si>
  <si>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</si>
  <si>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</si>
  <si>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</si>
  <si>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</si>
  <si>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</si>
  <si>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</si>
  <si>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</si>
  <si>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</si>
  <si>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</si>
  <si>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</si>
  <si>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</si>
  <si>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</si>
  <si>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</si>
  <si>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</si>
  <si>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</si>
  <si>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</si>
  <si>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</si>
  <si>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</si>
  <si>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</si>
  <si>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</si>
  <si>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</si>
  <si>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</si>
  <si>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</si>
  <si>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</si>
  <si>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</si>
  <si>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</si>
  <si>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</si>
  <si>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</si>
  <si>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</si>
  <si>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</si>
  <si>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</si>
  <si>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</si>
  <si>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</si>
  <si>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</si>
  <si>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</si>
  <si>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</si>
  <si>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</si>
  <si>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</si>
  <si>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</si>
  <si>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</si>
  <si>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</si>
  <si>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</si>
  <si>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</si>
  <si>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</si>
  <si>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</si>
  <si>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</si>
  <si>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</si>
  <si>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</si>
  <si>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</si>
  <si>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</si>
  <si>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</si>
  <si>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</si>
  <si>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</si>
  <si>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</si>
  <si>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</si>
  <si>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</si>
  <si>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</si>
  <si>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</si>
  <si>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</si>
  <si>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</si>
  <si>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</si>
  <si>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</si>
  <si>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</si>
  <si>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</si>
  <si>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</si>
  <si>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</si>
  <si>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</si>
  <si>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</si>
  <si>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</si>
  <si>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</si>
  <si>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</si>
  <si>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</si>
  <si>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</si>
  <si>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</si>
  <si>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</si>
  <si>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</si>
  <si>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</si>
  <si>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</si>
  <si>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</si>
  <si>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</si>
  <si>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</si>
  <si>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</si>
  <si>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</si>
  <si>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</si>
  <si>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</si>
  <si>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</si>
  <si>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</si>
  <si>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</si>
  <si>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</si>
  <si>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</si>
  <si>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</si>
  <si>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</si>
  <si>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</si>
  <si>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</si>
  <si>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</si>
  <si>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</si>
  <si>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</si>
  <si>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</si>
  <si>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</si>
  <si>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</si>
  <si>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</si>
  <si>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</si>
  <si>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</si>
  <si>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</si>
  <si>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</si>
  <si>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</si>
  <si>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</si>
  <si>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</si>
  <si>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</si>
  <si>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</si>
  <si>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</si>
  <si>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</si>
  <si>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</si>
  <si>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</si>
  <si>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</si>
  <si>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</si>
  <si>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</si>
  <si>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</si>
  <si>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</si>
  <si>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</si>
  <si>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</si>
  <si>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</si>
  <si>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</si>
  <si>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</si>
  <si>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</si>
  <si>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</si>
  <si>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</si>
  <si>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</si>
  <si>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</si>
  <si>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</si>
  <si>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</si>
  <si>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</si>
  <si>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</si>
  <si>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</si>
  <si>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</si>
  <si>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</si>
  <si>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</si>
  <si>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</si>
  <si>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</si>
  <si>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</si>
  <si>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</si>
  <si>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</si>
  <si>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</si>
  <si>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</si>
  <si>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</si>
  <si>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</si>
  <si>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</si>
  <si>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</si>
  <si>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</si>
  <si>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</si>
  <si>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</si>
  <si>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</si>
  <si>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</si>
  <si>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</si>
  <si>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</si>
  <si>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</si>
  <si>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</si>
  <si>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</si>
  <si>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</si>
  <si>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</si>
  <si>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</si>
  <si>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</si>
  <si>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</si>
  <si>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</si>
  <si>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</si>
  <si>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</si>
  <si>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</si>
  <si>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</si>
  <si>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</si>
  <si>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</si>
  <si>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</si>
  <si>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</si>
  <si>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</si>
  <si>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</si>
  <si>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</si>
  <si>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</si>
  <si>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</si>
  <si>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</si>
  <si>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</si>
  <si>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</si>
  <si>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</si>
  <si>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</si>
  <si>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</si>
  <si>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</si>
  <si>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</si>
  <si>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</si>
  <si>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</si>
  <si>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</si>
  <si>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</si>
  <si>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</si>
  <si>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</si>
  <si>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</si>
  <si>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</si>
  <si>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</si>
  <si>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</si>
  <si>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</si>
  <si>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</si>
  <si>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</si>
  <si>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</si>
  <si>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</si>
  <si>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</si>
  <si>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</si>
  <si>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</si>
  <si>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</si>
  <si>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</si>
  <si>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</si>
  <si>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</si>
  <si>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</si>
  <si>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</si>
  <si>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</si>
  <si>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</si>
  <si>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</si>
  <si>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</si>
  <si>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</si>
  <si>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</si>
  <si>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</si>
  <si>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</si>
  <si>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</si>
  <si>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</si>
  <si>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</si>
  <si>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</si>
  <si>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</si>
  <si>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</si>
  <si>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</si>
  <si>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</si>
  <si>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</si>
  <si>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</si>
  <si>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</si>
  <si>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</si>
  <si>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</si>
  <si>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</si>
  <si>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</si>
  <si>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</si>
  <si>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</si>
  <si>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</si>
  <si>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</si>
  <si>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</si>
  <si>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</si>
  <si>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</si>
  <si>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</si>
  <si>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</si>
  <si>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</si>
  <si>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</si>
  <si>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</si>
  <si>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</si>
  <si>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</si>
  <si>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</si>
  <si>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</si>
  <si>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</si>
  <si>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</si>
  <si>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</si>
  <si>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</si>
  <si>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</si>
  <si>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</si>
  <si>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</si>
  <si>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</si>
  <si>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</si>
  <si>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</si>
  <si>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</si>
  <si>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</si>
  <si>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</si>
  <si>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</si>
  <si>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</si>
  <si>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</si>
  <si>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</si>
  <si>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</si>
  <si>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</si>
  <si>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</si>
  <si>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</si>
  <si>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</si>
  <si>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</si>
  <si>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</si>
  <si>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</si>
  <si>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</si>
  <si>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</si>
  <si>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</si>
  <si>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</si>
  <si>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</si>
  <si>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</si>
  <si>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</si>
  <si>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</si>
  <si>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</si>
  <si>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</si>
  <si>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</si>
  <si>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</si>
  <si>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</si>
  <si>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</si>
  <si>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</si>
  <si>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</si>
  <si>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</si>
  <si>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</si>
  <si>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</si>
  <si>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</si>
  <si>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</si>
  <si>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</si>
  <si>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</si>
  <si>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</si>
  <si>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</si>
  <si>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</si>
  <si>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</si>
  <si>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</si>
  <si>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</si>
  <si>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</si>
  <si>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</si>
  <si>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</si>
  <si>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</si>
  <si>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</si>
  <si>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</si>
  <si>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</si>
  <si>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</si>
  <si>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</si>
  <si>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</si>
  <si>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</si>
  <si>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</si>
  <si>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</si>
  <si>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</si>
  <si>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</si>
  <si>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</si>
  <si>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</si>
  <si>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</si>
  <si>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</si>
  <si>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</si>
  <si>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</si>
  <si>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</si>
  <si>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</si>
  <si>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</si>
  <si>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</si>
  <si>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</si>
  <si>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</si>
  <si>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</si>
  <si>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</si>
  <si>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</si>
  <si>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</si>
  <si>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</si>
  <si>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</si>
  <si>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</si>
  <si>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</si>
  <si>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</si>
  <si>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</si>
  <si>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</si>
  <si>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</si>
  <si>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</si>
  <si>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</si>
  <si>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</si>
  <si>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</si>
  <si>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</si>
  <si>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</si>
  <si>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</si>
  <si>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</si>
  <si>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</si>
  <si>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</si>
  <si>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</si>
  <si>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</si>
  <si>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</si>
  <si>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</si>
  <si>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</si>
  <si>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</si>
  <si>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</si>
  <si>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</si>
  <si>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</si>
  <si>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</si>
  <si>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</si>
  <si>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</si>
  <si>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</si>
  <si>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</si>
  <si>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</si>
  <si>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</si>
  <si>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</si>
  <si>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</si>
  <si>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</si>
  <si>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</si>
  <si>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</si>
  <si>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</si>
  <si>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</si>
  <si>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</si>
  <si>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</si>
  <si>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</si>
  <si>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</si>
  <si>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</si>
  <si>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</si>
  <si>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</si>
  <si>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</si>
  <si>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</si>
  <si>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</si>
  <si>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</si>
  <si>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</si>
  <si>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</si>
  <si>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</si>
  <si>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</si>
  <si>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</si>
  <si>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</si>
  <si>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</si>
  <si>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</si>
  <si>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</si>
  <si>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</si>
  <si>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</si>
  <si>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</si>
  <si>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</si>
  <si>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</si>
  <si>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</si>
  <si>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</si>
  <si>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</si>
  <si>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</si>
  <si>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</si>
  <si>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</si>
  <si>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</si>
  <si>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</si>
  <si>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</si>
  <si>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</si>
  <si>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</si>
  <si>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</si>
  <si>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</si>
  <si>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</si>
  <si>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</si>
  <si>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</si>
  <si>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</si>
  <si>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</si>
  <si>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</si>
  <si>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</si>
  <si>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</si>
  <si>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</si>
  <si>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</si>
  <si>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</si>
  <si>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</si>
  <si>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</si>
  <si>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</si>
  <si>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</si>
  <si>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</si>
  <si>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</si>
  <si>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</si>
  <si>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</si>
  <si>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</si>
  <si>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</si>
  <si>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</si>
  <si>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</si>
  <si>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</si>
  <si>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</si>
  <si>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</si>
  <si>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</si>
  <si>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</si>
  <si>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</si>
  <si>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</si>
  <si>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</si>
  <si>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</si>
  <si>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</si>
  <si>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</si>
  <si>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</si>
  <si>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</si>
  <si>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</si>
  <si>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</si>
  <si>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</si>
  <si>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</si>
  <si>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</si>
  <si>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</si>
  <si>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</si>
  <si>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</si>
  <si>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</si>
  <si>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</si>
  <si>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</si>
  <si>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</si>
  <si>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</si>
  <si>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</si>
  <si>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</si>
  <si>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</si>
  <si>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</si>
  <si>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</si>
  <si>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</si>
  <si>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</si>
  <si>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</si>
  <si>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</si>
  <si>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</si>
  <si>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</si>
  <si>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</si>
  <si>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</si>
  <si>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</si>
  <si>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</si>
  <si>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</si>
  <si>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</si>
  <si>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</si>
  <si>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</si>
  <si>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</si>
  <si>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</si>
  <si>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</si>
  <si>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</si>
  <si>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</si>
  <si>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</si>
  <si>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</si>
  <si>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</si>
  <si>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</si>
  <si>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</si>
  <si>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</si>
  <si>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</si>
  <si>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</si>
  <si>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</si>
  <si>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</si>
  <si>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</si>
  <si>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</si>
  <si>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</si>
  <si>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</si>
  <si>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</si>
  <si>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</si>
  <si>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</si>
  <si>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</si>
  <si>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</si>
  <si>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</si>
  <si>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</si>
  <si>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</si>
  <si>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</si>
  <si>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</si>
  <si>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</si>
  <si>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</si>
  <si>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</si>
  <si>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</si>
  <si>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</si>
  <si>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</si>
  <si>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</si>
  <si>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</si>
  <si>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</si>
  <si>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</si>
  <si>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</si>
  <si>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</si>
  <si>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</si>
  <si>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</si>
  <si>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</si>
  <si>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</si>
  <si>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</si>
  <si>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</si>
  <si>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</si>
  <si>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</si>
  <si>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</si>
  <si>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</si>
  <si>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</si>
  <si>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</si>
  <si>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</si>
  <si>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</si>
  <si>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</si>
  <si>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</si>
  <si>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</si>
  <si>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</si>
  <si>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</si>
  <si>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</si>
  <si>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</si>
  <si>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</si>
  <si>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</si>
  <si>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</si>
  <si>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</si>
  <si>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</si>
  <si>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</si>
  <si>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</si>
  <si>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</si>
  <si>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</si>
  <si>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</si>
  <si>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</si>
  <si>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</si>
  <si>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</si>
  <si>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</si>
  <si>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</si>
  <si>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</si>
  <si>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</si>
  <si>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</si>
  <si>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</si>
  <si>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</si>
  <si>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</si>
  <si>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</si>
  <si>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</si>
  <si>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</si>
  <si>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</si>
  <si>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</si>
  <si>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</si>
  <si>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</si>
  <si>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</si>
  <si>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</si>
  <si>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</si>
  <si>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</si>
  <si>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</si>
  <si>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</si>
  <si>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</si>
  <si>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</si>
  <si>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</si>
  <si>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</si>
  <si>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</si>
  <si>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</si>
  <si>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</si>
  <si>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</si>
  <si>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</si>
  <si>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</si>
  <si>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</si>
  <si>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</si>
  <si>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</si>
  <si>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</si>
  <si>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</si>
  <si>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</si>
  <si>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</si>
  <si>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</si>
  <si>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</si>
  <si>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</si>
  <si>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</si>
  <si>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</si>
  <si>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</si>
  <si>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</si>
  <si>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</si>
  <si>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</si>
  <si>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</si>
  <si>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</si>
  <si>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Grand Total</t>
  </si>
  <si>
    <t>Column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</si>
  <si>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</si>
  <si>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</si>
  <si>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</si>
  <si>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</si>
  <si>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</si>
  <si>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</si>
  <si>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</si>
  <si>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</si>
  <si>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</si>
  <si>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category &amp; sub-category</t>
  </si>
  <si>
    <t>photography books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</si>
  <si>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</si>
  <si>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</si>
  <si>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</si>
  <si>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</si>
  <si>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</si>
  <si>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</si>
  <si>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</si>
  <si>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</si>
  <si>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</si>
  <si>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</si>
  <si>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</si>
  <si>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</si>
  <si>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</si>
  <si>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</si>
  <si>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</si>
  <si>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</si>
  <si>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</si>
  <si>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</si>
  <si>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</si>
  <si>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</si>
  <si>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</si>
  <si>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</si>
  <si>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</si>
  <si>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</si>
  <si>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</si>
  <si>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</si>
  <si>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All</t>
  </si>
  <si>
    <t>Feb</t>
  </si>
  <si>
    <t>Mar</t>
  </si>
  <si>
    <t>Jun</t>
  </si>
  <si>
    <t>Aug</t>
  </si>
  <si>
    <t>Sep</t>
  </si>
  <si>
    <t>Oct</t>
  </si>
  <si>
    <t>Dec</t>
  </si>
  <si>
    <t>May</t>
  </si>
  <si>
    <t>Nov</t>
  </si>
  <si>
    <t>Jan</t>
  </si>
  <si>
    <t>Jul</t>
  </si>
  <si>
    <t>Apr</t>
  </si>
  <si>
    <t>date created conversion (Year)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</si>
  <si>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</si>
  <si>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</si>
  <si>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</si>
  <si>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</si>
  <si>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</si>
  <si>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</si>
  <si>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</si>
  <si>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</si>
  <si>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</si>
  <si>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</si>
  <si>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</si>
  <si>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</si>
  <si>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</si>
  <si>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</si>
  <si>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</si>
  <si>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</si>
  <si>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</si>
  <si>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</si>
  <si>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</si>
  <si>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</si>
  <si>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backers count</t>
  </si>
  <si>
    <t>Mean</t>
  </si>
  <si>
    <t>Median</t>
  </si>
  <si>
    <t>Minimum</t>
  </si>
  <si>
    <t>Maximum</t>
  </si>
  <si>
    <t>Variance</t>
  </si>
  <si>
    <t>Std. Dev.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</si>
</sst>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0" fontId="16" fillId="0" borderId="0" xfId="0" applyFont="1"/>
    <xf numFmtId="9" fontId="0" fillId="0" borderId="0" xfId="42" applyFont="1"/>
    <xf numFmtId="9" fontId="16" fillId="0" borderId="0" xfId="42" applyFont="1"/>
    <xf numFmtId="9" fontId="0" fillId="0" borderId="0" xfId="42" applyNumberFormat="1" applyFont="1"/>
    <xf numFmtId="9" fontId="16" fillId="0" borderId="0" xfId="0" applyNumberFormat="1" applyFont="1"/>
    <xf numFmtId="9" fontId="0" fillId="0" borderId="0" xfId="0" applyNumberFormat="1"/>
    <xf numFmtId="0" fontId="6" fillId="2" borderId="0" xfId="6"/>
    <xf numFmtId="0" fontId="7" fillId="3" borderId="0" xfId="7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Sheet1!$C$3:$C$4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Sheet1!$B$5:$B$14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97-496F-B208-0DF26D3ECDFB}"/>
            </c:ext>
          </c:extLst>
        </c:ser>
        <c:ser>
          <c:idx val="1"/>
          <c:order val="1"/>
          <c:tx>
            <c:strRef>
              <c:f>Sheet1!$D$3:$D$4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Sheet1!$B$5:$B$14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97-496F-B208-0DF26D3ECDFB}"/>
            </c:ext>
          </c:extLst>
        </c:ser>
        <c:ser>
          <c:idx val="2"/>
          <c:order val="2"/>
          <c:tx>
            <c:strRef>
              <c:f>Sheet1!$E$3:$E$4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Sheet1!$B$5:$B$14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97-496F-B208-0DF26D3ECDFB}"/>
            </c:ext>
          </c:extLst>
        </c:ser>
        <c:ser>
          <c:idx val="3"/>
          <c:order val="3"/>
          <c:tx>
            <c:strRef>
              <c:f>Sheet1!$F$3:$F$4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Sheet1!$B$5:$B$14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Sheet1!$F$5:$F$14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C97-496F-B208-0DF26D3EC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335344"/>
        <c:axId val="616761152"/>
      </c:barChart>
      <c:catAx>
        <c:axId val="61733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761152"/>
        <c:crosses val="autoZero"/>
        <c:auto val="1"/>
        <c:lblAlgn val="ctr"/>
        <c:lblOffset val="100"/>
        <c:noMultiLvlLbl val="0"/>
      </c:catAx>
      <c:valAx>
        <c:axId val="61676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33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[CrowdfundingBook.xlsx]Sheet2!PivotTable1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Sheet2!$C$4:$C$5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Sheet2!$B$6:$B$30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AF-436B-B00D-77E1E32A7D7B}"/>
            </c:ext>
          </c:extLst>
        </c:ser>
        <c:ser>
          <c:idx val="1"/>
          <c:order val="1"/>
          <c:tx>
            <c:strRef>
              <c:f>Sheet2!$D$4:$D$5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Sheet2!$B$6:$B$30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AF-436B-B00D-77E1E32A7D7B}"/>
            </c:ext>
          </c:extLst>
        </c:ser>
        <c:ser>
          <c:idx val="2"/>
          <c:order val="2"/>
          <c:tx>
            <c:strRef>
              <c:f>Sheet2!$E$4:$E$5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Sheet2!$B$6:$B$30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AF-436B-B00D-77E1E32A7D7B}"/>
            </c:ext>
          </c:extLst>
        </c:ser>
        <c:ser>
          <c:idx val="3"/>
          <c:order val="3"/>
          <c:tx>
            <c:strRef>
              <c:f>Sheet2!$F$4:$F$5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Sheet2!$B$6:$B$30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Sheet2!$F$6:$F$30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AF-436B-B00D-77E1E32A7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335344"/>
        <c:axId val="616761152"/>
      </c:barChart>
      <c:catAx>
        <c:axId val="61733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761152"/>
        <c:crosses val="autoZero"/>
        <c:auto val="1"/>
        <c:lblAlgn val="ctr"/>
        <c:lblOffset val="100"/>
        <c:noMultiLvlLbl val="0"/>
      </c:catAx>
      <c:valAx>
        <c:axId val="61676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33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0C-4EE5-B380-26BD068426A5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0C-4EE5-B380-26BD068426A5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0C-4EE5-B380-26BD06842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6553648"/>
        <c:axId val="108189920"/>
      </c:lineChart>
      <c:catAx>
        <c:axId val="95655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89920"/>
        <c:crosses val="autoZero"/>
        <c:auto val="1"/>
        <c:lblAlgn val="ctr"/>
        <c:lblOffset val="100"/>
        <c:noMultiLvlLbl val="0"/>
      </c:catAx>
      <c:valAx>
        <c:axId val="10818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55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Sheet4!$F$1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Sheet4!$F$2:$F$13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29-44A7-9ECB-2B4E96993572}"/>
            </c:ext>
          </c:extLst>
        </c:ser>
        <c:ser>
          <c:idx val="5"/>
          <c:order val="5"/>
          <c:tx>
            <c:strRef>
              <c:f>Sheet4!$G$1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Sheet4!$G$2:$G$13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29-44A7-9ECB-2B4E96993572}"/>
            </c:ext>
          </c:extLst>
        </c:ser>
        <c:ser>
          <c:idx val="6"/>
          <c:order val="6"/>
          <c:tx>
            <c:strRef>
              <c:f>Sheet4!$H$1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Sheet4!$H$2:$H$13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129-44A7-9ECB-2B4E96993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435936"/>
        <c:axId val="616772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Sheet4!$B$1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Sheet4!$A$2:$A$13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Sheet4!$B$2:$B$13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129-44A7-9ECB-2B4E9699357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Sheet4!$C$2:$C$13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129-44A7-9ECB-2B4E9699357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Sheet4!$D$2:$D$13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129-44A7-9ECB-2B4E9699357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Sheet4!$E$2:$E$13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129-44A7-9ECB-2B4E96993572}"/>
                  </c:ext>
                </c:extLst>
              </c15:ser>
            </c15:filteredLineSeries>
          </c:ext>
        </c:extLst>
      </c:lineChart>
      <c:catAx>
        <c:axId val="57743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772192"/>
        <c:crosses val="autoZero"/>
        <c:auto val="1"/>
        <c:lblAlgn val="ctr"/>
        <c:lblOffset val="100"/>
        <c:noMultiLvlLbl val="0"/>
      </c:catAx>
      <c:valAx>
        <c:axId val="6167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3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395287</xdr:colOff>
      <xdr:row>0</xdr:row>
      <xdr:rowOff>171450</xdr:rowOff>
    </xdr:from>
    <xdr:to>
      <xdr:col>14</xdr:col>
      <xdr:colOff>14287</xdr:colOff>
      <xdr:row>14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8AAD0F8-6BE4-A14E-98E6-E2939E5FC7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195262</xdr:colOff>
      <xdr:row>2</xdr:row>
      <xdr:rowOff>200024</xdr:rowOff>
    </xdr:from>
    <xdr:to>
      <xdr:col>17</xdr:col>
      <xdr:colOff>304800</xdr:colOff>
      <xdr:row>30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C8E057-A208-4E6C-A4F3-426CC2B7AF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300037</xdr:colOff>
      <xdr:row>3</xdr:row>
      <xdr:rowOff>0</xdr:rowOff>
    </xdr:from>
    <xdr:to>
      <xdr:col>7</xdr:col>
      <xdr:colOff>657225</xdr:colOff>
      <xdr:row>18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4A7256-06C8-BC32-CC64-96728C4F9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13</xdr:row>
      <xdr:rowOff>133350</xdr:rowOff>
    </xdr:from>
    <xdr:to>
      <xdr:col>9</xdr:col>
      <xdr:colOff>504825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F61D4A-6967-86BF-D307-DCDF68E0C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an" refreshedDate="45021.572743171295" createdVersion="8" refreshedVersion="8" minRefreshableVersion="3" recordCount="1001" xr:uid="{E7D174E1-7347-40FD-92CE-EE699EA85DDD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 count="975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  <m/>
      </sharedItems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containsInteger="1" minValue="1" maxValue="114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 count="25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  <m/>
      </sharedItems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an" refreshedDate="45021.709870370367" backgroundQuery="1" createdVersion="8" refreshedVersion="8" minRefreshableVersion="3" recordCount="0" supportSubquery="1" supportAdvancedDrill="1" xr:uid="{40CD95EC-5918-4DF3-A75C-CCD9185F6815}">
  <cacheSource type="external" connectionId="1"/>
  <cacheFields count="5">
    <cacheField name="[Range].[outcome].[outcome]" caption="outcome" numFmtId="0" hierarchy="6" level="1">
      <sharedItems count="3">
        <s v="canceled"/>
        <s v="failed"/>
        <s v="successful"/>
      </sharedItems>
    </cacheField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date created conversion (Year)].[date created conversion (Year)]" caption="date created conversion (Year)" numFmtId="0" hierarchy="20" level="1">
      <sharedItems containsSemiMixedTypes="0" containsNonDate="0" containsString="0"/>
    </cacheField>
    <cacheField name="[Range].[parent category].[parent category]" caption="parent category" numFmtId="0" hierarchy="18" level="1">
      <sharedItems containsSemiMixedTypes="0" containsNonDate="0" containsString="0"/>
    </cacheField>
    <cacheField name="[Measures].[Count of category &amp; sub-category]" caption="Count of category &amp; sub-category" numFmtId="0" hierarchy="27" level="32767"/>
  </cacheFields>
  <cacheHierarchies count="29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20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0" memberValueDatatype="7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2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0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1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staff_pick]" caption="Count of staff_pick" measure="1" displayFolder="" measureGroup="Rang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category &amp; sub-category]" caption="Count of category &amp; sub-category" measure="1" displayFolder="" measureGroup="Rang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date created conversion]" caption="Count of date created conversion" measure="1" displayFolder="" measureGroup="Rang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x v="0"/>
    <s v="Pre-emptive tertiary standardization"/>
    <n v="100"/>
    <n v="0"/>
    <n v="0"/>
    <x v="0"/>
    <n v="0"/>
    <e v="#DIV/0!"/>
    <x v="0"/>
    <s v="CAD"/>
    <n v="1448690400"/>
    <n v="1450159200"/>
    <b v="0"/>
    <b v="0"/>
    <x v="0"/>
    <x v="0"/>
    <x v="0"/>
  </r>
  <r>
    <n v="1"/>
    <x v="1"/>
    <s v="Managed bottom-line architecture"/>
    <n v="1400"/>
    <n v="14560"/>
    <n v="1040"/>
    <x v="1"/>
    <n v="158"/>
    <n v="93"/>
    <x v="1"/>
    <s v="USD"/>
    <n v="1408424400"/>
    <n v="1408597200"/>
    <b v="0"/>
    <b v="1"/>
    <x v="1"/>
    <x v="1"/>
    <x v="1"/>
  </r>
  <r>
    <n v="2"/>
    <x v="2"/>
    <s v="Function-based leadingedge pricing structure"/>
    <n v="108400"/>
    <n v="142523"/>
    <n v="132"/>
    <x v="1"/>
    <n v="1425"/>
    <n v="101"/>
    <x v="2"/>
    <s v="AUD"/>
    <n v="1384668000"/>
    <n v="1384840800"/>
    <b v="0"/>
    <b v="0"/>
    <x v="2"/>
    <x v="2"/>
    <x v="2"/>
  </r>
  <r>
    <n v="3"/>
    <x v="3"/>
    <s v="Vision-oriented fresh-thinking conglomeration"/>
    <n v="4200"/>
    <n v="2477"/>
    <n v="59"/>
    <x v="0"/>
    <n v="24"/>
    <n v="104"/>
    <x v="1"/>
    <s v="USD"/>
    <n v="1565499600"/>
    <n v="1568955600"/>
    <b v="0"/>
    <b v="0"/>
    <x v="1"/>
    <x v="1"/>
    <x v="1"/>
  </r>
  <r>
    <n v="4"/>
    <x v="4"/>
    <s v="Proactive foreground core"/>
    <n v="7600"/>
    <n v="5265"/>
    <n v="70"/>
    <x v="0"/>
    <n v="53"/>
    <n v="100"/>
    <x v="1"/>
    <s v="USD"/>
    <n v="1547964000"/>
    <n v="1548309600"/>
    <b v="0"/>
    <b v="0"/>
    <x v="3"/>
    <x v="3"/>
    <x v="3"/>
  </r>
  <r>
    <n v="5"/>
    <x v="5"/>
    <s v="Open-source optimizing database"/>
    <n v="7600"/>
    <n v="13195"/>
    <n v="174"/>
    <x v="1"/>
    <n v="174"/>
    <n v="76"/>
    <x v="3"/>
    <s v="DKK"/>
    <n v="1346130000"/>
    <n v="1347080400"/>
    <b v="0"/>
    <b v="0"/>
    <x v="3"/>
    <x v="3"/>
    <x v="3"/>
  </r>
  <r>
    <n v="6"/>
    <x v="6"/>
    <s v="Operative upward-trending algorithm"/>
    <n v="5200"/>
    <n v="1090"/>
    <n v="21"/>
    <x v="0"/>
    <n v="18"/>
    <n v="61"/>
    <x v="4"/>
    <s v="GBP"/>
    <n v="1505278800"/>
    <n v="1505365200"/>
    <b v="0"/>
    <b v="0"/>
    <x v="4"/>
    <x v="4"/>
    <x v="4"/>
  </r>
  <r>
    <n v="7"/>
    <x v="7"/>
    <s v="Centralized cohesive challenge"/>
    <n v="4500"/>
    <n v="14741"/>
    <n v="328"/>
    <x v="1"/>
    <n v="227"/>
    <n v="65"/>
    <x v="3"/>
    <s v="DKK"/>
    <n v="1439442000"/>
    <n v="1439614800"/>
    <b v="0"/>
    <b v="0"/>
    <x v="3"/>
    <x v="3"/>
    <x v="3"/>
  </r>
  <r>
    <n v="8"/>
    <x v="8"/>
    <s v="Exclusive attitude-oriented intranet"/>
    <n v="110100"/>
    <n v="21946"/>
    <n v="20"/>
    <x v="2"/>
    <n v="708"/>
    <n v="31"/>
    <x v="3"/>
    <s v="DKK"/>
    <n v="1281330000"/>
    <n v="1281502800"/>
    <b v="0"/>
    <b v="0"/>
    <x v="3"/>
    <x v="3"/>
    <x v="3"/>
  </r>
  <r>
    <n v="9"/>
    <x v="9"/>
    <s v="Open-source fresh-thinking model"/>
    <n v="6200"/>
    <n v="3208"/>
    <n v="52"/>
    <x v="0"/>
    <n v="44"/>
    <n v="73"/>
    <x v="1"/>
    <s v="USD"/>
    <n v="1379566800"/>
    <n v="1383804000"/>
    <b v="0"/>
    <b v="0"/>
    <x v="5"/>
    <x v="1"/>
    <x v="5"/>
  </r>
  <r>
    <n v="10"/>
    <x v="10"/>
    <s v="Monitored empowering installation"/>
    <n v="5200"/>
    <n v="13838"/>
    <n v="267"/>
    <x v="1"/>
    <n v="220"/>
    <n v="63"/>
    <x v="1"/>
    <s v="USD"/>
    <n v="1281762000"/>
    <n v="1285909200"/>
    <b v="0"/>
    <b v="0"/>
    <x v="6"/>
    <x v="4"/>
    <x v="6"/>
  </r>
  <r>
    <n v="11"/>
    <x v="11"/>
    <s v="Grass-roots zero administration system engine"/>
    <n v="6300"/>
    <n v="3030"/>
    <n v="49"/>
    <x v="0"/>
    <n v="27"/>
    <n v="113"/>
    <x v="1"/>
    <s v="USD"/>
    <n v="1285045200"/>
    <n v="1285563600"/>
    <b v="0"/>
    <b v="1"/>
    <x v="3"/>
    <x v="3"/>
    <x v="3"/>
  </r>
  <r>
    <n v="12"/>
    <x v="12"/>
    <s v="Assimilated hybrid intranet"/>
    <n v="6300"/>
    <n v="5629"/>
    <n v="90"/>
    <x v="0"/>
    <n v="55"/>
    <n v="103"/>
    <x v="1"/>
    <s v="USD"/>
    <n v="1571720400"/>
    <n v="1572411600"/>
    <b v="0"/>
    <b v="0"/>
    <x v="6"/>
    <x v="4"/>
    <x v="6"/>
  </r>
  <r>
    <n v="13"/>
    <x v="13"/>
    <s v="Multi-tiered directional open architecture"/>
    <n v="4200"/>
    <n v="10295"/>
    <n v="246"/>
    <x v="1"/>
    <n v="98"/>
    <n v="106"/>
    <x v="1"/>
    <s v="USD"/>
    <n v="1465621200"/>
    <n v="1466658000"/>
    <b v="0"/>
    <b v="0"/>
    <x v="7"/>
    <x v="1"/>
    <x v="7"/>
  </r>
  <r>
    <n v="14"/>
    <x v="14"/>
    <s v="Cloned directional synergy"/>
    <n v="28200"/>
    <n v="18829"/>
    <n v="67"/>
    <x v="0"/>
    <n v="200"/>
    <n v="95"/>
    <x v="1"/>
    <s v="USD"/>
    <n v="1331013600"/>
    <n v="1333342800"/>
    <b v="0"/>
    <b v="0"/>
    <x v="7"/>
    <x v="1"/>
    <x v="7"/>
  </r>
  <r>
    <n v="15"/>
    <x v="15"/>
    <s v="Extended eco-centric pricing structure"/>
    <n v="81200"/>
    <n v="38414"/>
    <n v="48"/>
    <x v="0"/>
    <n v="452"/>
    <n v="85"/>
    <x v="1"/>
    <s v="USD"/>
    <n v="1575957600"/>
    <n v="1576303200"/>
    <b v="0"/>
    <b v="0"/>
    <x v="8"/>
    <x v="2"/>
    <x v="8"/>
  </r>
  <r>
    <n v="16"/>
    <x v="16"/>
    <s v="Cross-platform systemic adapter"/>
    <n v="1700"/>
    <n v="11041"/>
    <n v="650"/>
    <x v="1"/>
    <n v="100"/>
    <n v="111"/>
    <x v="1"/>
    <s v="USD"/>
    <n v="1390370400"/>
    <n v="1392271200"/>
    <b v="0"/>
    <b v="0"/>
    <x v="9"/>
    <x v="5"/>
    <x v="9"/>
  </r>
  <r>
    <n v="17"/>
    <x v="17"/>
    <s v="Seamless 4thgeneration methodology"/>
    <n v="84600"/>
    <n v="134845"/>
    <n v="160"/>
    <x v="1"/>
    <n v="1249"/>
    <n v="108"/>
    <x v="1"/>
    <s v="USD"/>
    <n v="1294812000"/>
    <n v="1294898400"/>
    <b v="0"/>
    <b v="0"/>
    <x v="10"/>
    <x v="4"/>
    <x v="10"/>
  </r>
  <r>
    <n v="18"/>
    <x v="18"/>
    <s v="Exclusive needs-based adapter"/>
    <n v="9100"/>
    <n v="6089"/>
    <n v="67"/>
    <x v="3"/>
    <n v="135"/>
    <n v="46"/>
    <x v="1"/>
    <s v="USD"/>
    <n v="1536382800"/>
    <n v="1537074000"/>
    <b v="0"/>
    <b v="0"/>
    <x v="3"/>
    <x v="3"/>
    <x v="3"/>
  </r>
  <r>
    <n v="19"/>
    <x v="19"/>
    <s v="Down-sized cohesive archive"/>
    <n v="62500"/>
    <n v="30331"/>
    <n v="49"/>
    <x v="0"/>
    <n v="674"/>
    <n v="46"/>
    <x v="1"/>
    <s v="USD"/>
    <n v="1551679200"/>
    <n v="1553490000"/>
    <b v="0"/>
    <b v="1"/>
    <x v="3"/>
    <x v="3"/>
    <x v="3"/>
  </r>
  <r>
    <n v="20"/>
    <x v="20"/>
    <s v="Proactive composite alliance"/>
    <n v="131800"/>
    <n v="147936"/>
    <n v="113"/>
    <x v="1"/>
    <n v="1396"/>
    <n v="106"/>
    <x v="1"/>
    <s v="USD"/>
    <n v="1406523600"/>
    <n v="1406523600"/>
    <b v="0"/>
    <b v="0"/>
    <x v="6"/>
    <x v="4"/>
    <x v="6"/>
  </r>
  <r>
    <n v="21"/>
    <x v="21"/>
    <s v="Re-engineered intangible definition"/>
    <n v="94000"/>
    <n v="38533"/>
    <n v="41"/>
    <x v="0"/>
    <n v="558"/>
    <n v="70"/>
    <x v="1"/>
    <s v="USD"/>
    <n v="1313384400"/>
    <n v="1316322000"/>
    <b v="0"/>
    <b v="0"/>
    <x v="3"/>
    <x v="3"/>
    <x v="3"/>
  </r>
  <r>
    <n v="22"/>
    <x v="22"/>
    <s v="Enhanced dynamic definition"/>
    <n v="59100"/>
    <n v="75690"/>
    <n v="129"/>
    <x v="1"/>
    <n v="890"/>
    <n v="86"/>
    <x v="1"/>
    <s v="USD"/>
    <n v="1522731600"/>
    <n v="1524027600"/>
    <b v="0"/>
    <b v="0"/>
    <x v="3"/>
    <x v="3"/>
    <x v="3"/>
  </r>
  <r>
    <n v="23"/>
    <x v="23"/>
    <s v="Devolved next generation adapter"/>
    <n v="4500"/>
    <n v="14942"/>
    <n v="333"/>
    <x v="1"/>
    <n v="142"/>
    <n v="106"/>
    <x v="4"/>
    <s v="GBP"/>
    <n v="1550124000"/>
    <n v="1554699600"/>
    <b v="0"/>
    <b v="0"/>
    <x v="4"/>
    <x v="4"/>
    <x v="4"/>
  </r>
  <r>
    <n v="24"/>
    <x v="24"/>
    <s v="Cross-platform intermediate frame"/>
    <n v="92400"/>
    <n v="104257"/>
    <n v="113"/>
    <x v="1"/>
    <n v="2673"/>
    <n v="40"/>
    <x v="1"/>
    <s v="USD"/>
    <n v="1403326800"/>
    <n v="1403499600"/>
    <b v="0"/>
    <b v="0"/>
    <x v="8"/>
    <x v="2"/>
    <x v="8"/>
  </r>
  <r>
    <n v="25"/>
    <x v="25"/>
    <s v="Monitored impactful analyzer"/>
    <n v="5500"/>
    <n v="11904"/>
    <n v="217"/>
    <x v="1"/>
    <n v="163"/>
    <n v="74"/>
    <x v="1"/>
    <s v="USD"/>
    <n v="1305694800"/>
    <n v="1307422800"/>
    <b v="0"/>
    <b v="1"/>
    <x v="11"/>
    <x v="6"/>
    <x v="11"/>
  </r>
  <r>
    <n v="26"/>
    <x v="26"/>
    <s v="Optional responsive customer loyalty"/>
    <n v="107500"/>
    <n v="51814"/>
    <n v="49"/>
    <x v="3"/>
    <n v="1480"/>
    <n v="36"/>
    <x v="1"/>
    <s v="USD"/>
    <n v="1533013200"/>
    <n v="1535346000"/>
    <b v="0"/>
    <b v="0"/>
    <x v="3"/>
    <x v="3"/>
    <x v="3"/>
  </r>
  <r>
    <n v="27"/>
    <x v="27"/>
    <s v="Diverse transitional migration"/>
    <n v="2000"/>
    <n v="1599"/>
    <n v="80"/>
    <x v="0"/>
    <n v="15"/>
    <n v="107"/>
    <x v="1"/>
    <s v="USD"/>
    <n v="1443848400"/>
    <n v="1444539600"/>
    <b v="0"/>
    <b v="0"/>
    <x v="1"/>
    <x v="1"/>
    <x v="1"/>
  </r>
  <r>
    <n v="28"/>
    <x v="28"/>
    <s v="Synchronized global task-force"/>
    <n v="130800"/>
    <n v="137635"/>
    <n v="106"/>
    <x v="1"/>
    <n v="2220"/>
    <n v="62"/>
    <x v="1"/>
    <s v="USD"/>
    <n v="1265695200"/>
    <n v="1267682400"/>
    <b v="0"/>
    <b v="1"/>
    <x v="3"/>
    <x v="3"/>
    <x v="3"/>
  </r>
  <r>
    <n v="29"/>
    <x v="29"/>
    <s v="Focused 6thgeneration forecast"/>
    <n v="45900"/>
    <n v="150965"/>
    <n v="329"/>
    <x v="1"/>
    <n v="1606"/>
    <n v="95"/>
    <x v="5"/>
    <s v="CHF"/>
    <n v="1532062800"/>
    <n v="1535518800"/>
    <b v="0"/>
    <b v="0"/>
    <x v="12"/>
    <x v="4"/>
    <x v="12"/>
  </r>
  <r>
    <n v="30"/>
    <x v="30"/>
    <s v="Down-sized analyzing challenge"/>
    <n v="9000"/>
    <n v="14455"/>
    <n v="161"/>
    <x v="1"/>
    <n v="129"/>
    <n v="113"/>
    <x v="1"/>
    <s v="USD"/>
    <n v="1558674000"/>
    <n v="1559106000"/>
    <b v="0"/>
    <b v="0"/>
    <x v="10"/>
    <x v="4"/>
    <x v="10"/>
  </r>
  <r>
    <n v="31"/>
    <x v="31"/>
    <s v="Progressive needs-based focus group"/>
    <n v="3500"/>
    <n v="10850"/>
    <n v="310"/>
    <x v="1"/>
    <n v="226"/>
    <n v="49"/>
    <x v="4"/>
    <s v="GBP"/>
    <n v="1451973600"/>
    <n v="1454392800"/>
    <b v="0"/>
    <b v="0"/>
    <x v="11"/>
    <x v="6"/>
    <x v="11"/>
  </r>
  <r>
    <n v="32"/>
    <x v="32"/>
    <s v="Ergonomic 6thgeneration success"/>
    <n v="101000"/>
    <n v="87676"/>
    <n v="87"/>
    <x v="0"/>
    <n v="2307"/>
    <n v="39"/>
    <x v="6"/>
    <s v="EUR"/>
    <n v="1515564000"/>
    <n v="1517896800"/>
    <b v="0"/>
    <b v="0"/>
    <x v="4"/>
    <x v="4"/>
    <x v="4"/>
  </r>
  <r>
    <n v="33"/>
    <x v="33"/>
    <s v="Exclusive interactive approach"/>
    <n v="50200"/>
    <n v="189666"/>
    <n v="378"/>
    <x v="1"/>
    <n v="5419"/>
    <n v="36"/>
    <x v="1"/>
    <s v="USD"/>
    <n v="1412485200"/>
    <n v="1415685600"/>
    <b v="0"/>
    <b v="0"/>
    <x v="3"/>
    <x v="3"/>
    <x v="3"/>
  </r>
  <r>
    <n v="34"/>
    <x v="34"/>
    <s v="Reverse-engineered asynchronous archive"/>
    <n v="9300"/>
    <n v="14025"/>
    <n v="151"/>
    <x v="1"/>
    <n v="165"/>
    <n v="85"/>
    <x v="1"/>
    <s v="USD"/>
    <n v="1490245200"/>
    <n v="1490677200"/>
    <b v="0"/>
    <b v="0"/>
    <x v="4"/>
    <x v="4"/>
    <x v="4"/>
  </r>
  <r>
    <n v="35"/>
    <x v="35"/>
    <s v="Synergized intangible challenge"/>
    <n v="125500"/>
    <n v="188628"/>
    <n v="151"/>
    <x v="1"/>
    <n v="1965"/>
    <n v="96"/>
    <x v="3"/>
    <s v="DKK"/>
    <n v="1547877600"/>
    <n v="1551506400"/>
    <b v="0"/>
    <b v="1"/>
    <x v="6"/>
    <x v="4"/>
    <x v="6"/>
  </r>
  <r>
    <n v="36"/>
    <x v="36"/>
    <s v="Monitored multi-state encryption"/>
    <n v="700"/>
    <n v="1101"/>
    <n v="158"/>
    <x v="1"/>
    <n v="16"/>
    <n v="69"/>
    <x v="1"/>
    <s v="USD"/>
    <n v="1298700000"/>
    <n v="1300856400"/>
    <b v="0"/>
    <b v="0"/>
    <x v="3"/>
    <x v="3"/>
    <x v="3"/>
  </r>
  <r>
    <n v="37"/>
    <x v="37"/>
    <s v="Profound attitude-oriented functionalities"/>
    <n v="8100"/>
    <n v="11339"/>
    <n v="140"/>
    <x v="1"/>
    <n v="107"/>
    <n v="106"/>
    <x v="1"/>
    <s v="USD"/>
    <n v="1570338000"/>
    <n v="1573192800"/>
    <b v="0"/>
    <b v="1"/>
    <x v="13"/>
    <x v="5"/>
    <x v="13"/>
  </r>
  <r>
    <n v="38"/>
    <x v="38"/>
    <s v="Digitized client-driven database"/>
    <n v="3100"/>
    <n v="10085"/>
    <n v="326"/>
    <x v="1"/>
    <n v="134"/>
    <n v="76"/>
    <x v="1"/>
    <s v="USD"/>
    <n v="1287378000"/>
    <n v="1287810000"/>
    <b v="0"/>
    <b v="0"/>
    <x v="14"/>
    <x v="7"/>
    <x v="14"/>
  </r>
  <r>
    <n v="39"/>
    <x v="39"/>
    <s v="Organized bi-directional function"/>
    <n v="9900"/>
    <n v="5027"/>
    <n v="51"/>
    <x v="0"/>
    <n v="88"/>
    <n v="58"/>
    <x v="3"/>
    <s v="DKK"/>
    <n v="1361772000"/>
    <n v="1362978000"/>
    <b v="0"/>
    <b v="0"/>
    <x v="3"/>
    <x v="3"/>
    <x v="3"/>
  </r>
  <r>
    <n v="40"/>
    <x v="40"/>
    <s v="Reduced stable middleware"/>
    <n v="8800"/>
    <n v="14878"/>
    <n v="170"/>
    <x v="1"/>
    <n v="198"/>
    <n v="76"/>
    <x v="1"/>
    <s v="USD"/>
    <n v="1275714000"/>
    <n v="1277355600"/>
    <b v="0"/>
    <b v="1"/>
    <x v="8"/>
    <x v="2"/>
    <x v="8"/>
  </r>
  <r>
    <n v="41"/>
    <x v="41"/>
    <s v="Universal 5thgeneration neural-net"/>
    <n v="5600"/>
    <n v="11924"/>
    <n v="213"/>
    <x v="1"/>
    <n v="111"/>
    <n v="108"/>
    <x v="6"/>
    <s v="EUR"/>
    <n v="1346734800"/>
    <n v="1348981200"/>
    <b v="0"/>
    <b v="1"/>
    <x v="1"/>
    <x v="1"/>
    <x v="1"/>
  </r>
  <r>
    <n v="42"/>
    <x v="42"/>
    <s v="Virtual uniform frame"/>
    <n v="1800"/>
    <n v="7991"/>
    <n v="444"/>
    <x v="1"/>
    <n v="222"/>
    <n v="36"/>
    <x v="1"/>
    <s v="USD"/>
    <n v="1309755600"/>
    <n v="1310533200"/>
    <b v="0"/>
    <b v="0"/>
    <x v="0"/>
    <x v="0"/>
    <x v="0"/>
  </r>
  <r>
    <n v="43"/>
    <x v="43"/>
    <s v="Profound explicit paradigm"/>
    <n v="90200"/>
    <n v="167717"/>
    <n v="186"/>
    <x v="1"/>
    <n v="6212"/>
    <n v="27"/>
    <x v="1"/>
    <s v="USD"/>
    <n v="1406178000"/>
    <n v="1407560400"/>
    <b v="0"/>
    <b v="0"/>
    <x v="15"/>
    <x v="5"/>
    <x v="15"/>
  </r>
  <r>
    <n v="44"/>
    <x v="44"/>
    <s v="Visionary real-time groupware"/>
    <n v="1600"/>
    <n v="10541"/>
    <n v="659"/>
    <x v="1"/>
    <n v="98"/>
    <n v="108"/>
    <x v="3"/>
    <s v="DKK"/>
    <n v="1552798800"/>
    <n v="1552885200"/>
    <b v="0"/>
    <b v="0"/>
    <x v="13"/>
    <x v="5"/>
    <x v="13"/>
  </r>
  <r>
    <n v="45"/>
    <x v="45"/>
    <s v="Networked tertiary Graphical User Interface"/>
    <n v="9500"/>
    <n v="4530"/>
    <n v="48"/>
    <x v="0"/>
    <n v="48"/>
    <n v="95"/>
    <x v="1"/>
    <s v="USD"/>
    <n v="1478062800"/>
    <n v="1479362400"/>
    <b v="0"/>
    <b v="1"/>
    <x v="3"/>
    <x v="3"/>
    <x v="3"/>
  </r>
  <r>
    <n v="46"/>
    <x v="46"/>
    <s v="Virtual grid-enabled task-force"/>
    <n v="3700"/>
    <n v="4247"/>
    <n v="115"/>
    <x v="1"/>
    <n v="92"/>
    <n v="47"/>
    <x v="1"/>
    <s v="USD"/>
    <n v="1278565200"/>
    <n v="1280552400"/>
    <b v="0"/>
    <b v="0"/>
    <x v="1"/>
    <x v="1"/>
    <x v="1"/>
  </r>
  <r>
    <n v="47"/>
    <x v="47"/>
    <s v="Function-based multi-state software"/>
    <n v="1500"/>
    <n v="7129"/>
    <n v="476"/>
    <x v="1"/>
    <n v="149"/>
    <n v="48"/>
    <x v="1"/>
    <s v="USD"/>
    <n v="1396069200"/>
    <n v="1398661200"/>
    <b v="0"/>
    <b v="0"/>
    <x v="3"/>
    <x v="3"/>
    <x v="3"/>
  </r>
  <r>
    <n v="48"/>
    <x v="48"/>
    <s v="Optimized leadingedge concept"/>
    <n v="33300"/>
    <n v="128862"/>
    <n v="387"/>
    <x v="1"/>
    <n v="2431"/>
    <n v="54"/>
    <x v="1"/>
    <s v="USD"/>
    <n v="1435208400"/>
    <n v="1436245200"/>
    <b v="0"/>
    <b v="0"/>
    <x v="3"/>
    <x v="3"/>
    <x v="3"/>
  </r>
  <r>
    <n v="49"/>
    <x v="49"/>
    <s v="Sharable holistic interface"/>
    <n v="7200"/>
    <n v="13653"/>
    <n v="190"/>
    <x v="1"/>
    <n v="303"/>
    <n v="46"/>
    <x v="1"/>
    <s v="USD"/>
    <n v="1571547600"/>
    <n v="1575439200"/>
    <b v="0"/>
    <b v="0"/>
    <x v="1"/>
    <x v="1"/>
    <x v="1"/>
  </r>
  <r>
    <n v="50"/>
    <x v="50"/>
    <s v="Down-sized system-worthy secured line"/>
    <n v="100"/>
    <n v="2"/>
    <n v="2"/>
    <x v="0"/>
    <n v="1"/>
    <n v="2"/>
    <x v="6"/>
    <s v="EUR"/>
    <n v="1375333200"/>
    <n v="1377752400"/>
    <b v="0"/>
    <b v="0"/>
    <x v="16"/>
    <x v="1"/>
    <x v="16"/>
  </r>
  <r>
    <n v="51"/>
    <x v="51"/>
    <s v="Inverse secondary infrastructure"/>
    <n v="158100"/>
    <n v="145243"/>
    <n v="92"/>
    <x v="0"/>
    <n v="1467"/>
    <n v="100"/>
    <x v="4"/>
    <s v="GBP"/>
    <n v="1332824400"/>
    <n v="1334206800"/>
    <b v="0"/>
    <b v="1"/>
    <x v="8"/>
    <x v="2"/>
    <x v="8"/>
  </r>
  <r>
    <n v="52"/>
    <x v="52"/>
    <s v="Organic foreground leverage"/>
    <n v="7200"/>
    <n v="2459"/>
    <n v="35"/>
    <x v="0"/>
    <n v="75"/>
    <n v="33"/>
    <x v="1"/>
    <s v="USD"/>
    <n v="1284526800"/>
    <n v="1284872400"/>
    <b v="0"/>
    <b v="0"/>
    <x v="3"/>
    <x v="3"/>
    <x v="3"/>
  </r>
  <r>
    <n v="53"/>
    <x v="53"/>
    <s v="Reverse-engineered static concept"/>
    <n v="8800"/>
    <n v="12356"/>
    <n v="141"/>
    <x v="1"/>
    <n v="209"/>
    <n v="60"/>
    <x v="1"/>
    <s v="USD"/>
    <n v="1400562000"/>
    <n v="1403931600"/>
    <b v="0"/>
    <b v="0"/>
    <x v="6"/>
    <x v="4"/>
    <x v="6"/>
  </r>
  <r>
    <n v="54"/>
    <x v="54"/>
    <s v="Multi-channeled neutral customer loyalty"/>
    <n v="6000"/>
    <n v="5392"/>
    <n v="90"/>
    <x v="0"/>
    <n v="120"/>
    <n v="45"/>
    <x v="1"/>
    <s v="USD"/>
    <n v="1520748000"/>
    <n v="1521262800"/>
    <b v="0"/>
    <b v="0"/>
    <x v="8"/>
    <x v="2"/>
    <x v="8"/>
  </r>
  <r>
    <n v="55"/>
    <x v="55"/>
    <s v="Reverse-engineered bifurcated strategy"/>
    <n v="6600"/>
    <n v="11746"/>
    <n v="178"/>
    <x v="1"/>
    <n v="131"/>
    <n v="90"/>
    <x v="1"/>
    <s v="USD"/>
    <n v="1532926800"/>
    <n v="1533358800"/>
    <b v="0"/>
    <b v="0"/>
    <x v="17"/>
    <x v="1"/>
    <x v="17"/>
  </r>
  <r>
    <n v="56"/>
    <x v="56"/>
    <s v="Horizontal context-sensitive knowledge user"/>
    <n v="8000"/>
    <n v="11493"/>
    <n v="144"/>
    <x v="1"/>
    <n v="164"/>
    <n v="71"/>
    <x v="1"/>
    <s v="USD"/>
    <n v="1420869600"/>
    <n v="1421474400"/>
    <b v="0"/>
    <b v="0"/>
    <x v="8"/>
    <x v="2"/>
    <x v="8"/>
  </r>
  <r>
    <n v="57"/>
    <x v="57"/>
    <s v="Cross-group multi-state task-force"/>
    <n v="2900"/>
    <n v="6243"/>
    <n v="216"/>
    <x v="1"/>
    <n v="201"/>
    <n v="32"/>
    <x v="1"/>
    <s v="USD"/>
    <n v="1504242000"/>
    <n v="1505278800"/>
    <b v="0"/>
    <b v="0"/>
    <x v="11"/>
    <x v="6"/>
    <x v="11"/>
  </r>
  <r>
    <n v="58"/>
    <x v="58"/>
    <s v="Expanded 3rdgeneration strategy"/>
    <n v="2700"/>
    <n v="6132"/>
    <n v="228"/>
    <x v="1"/>
    <n v="211"/>
    <n v="30"/>
    <x v="1"/>
    <s v="USD"/>
    <n v="1442811600"/>
    <n v="1443934800"/>
    <b v="0"/>
    <b v="0"/>
    <x v="3"/>
    <x v="3"/>
    <x v="3"/>
  </r>
  <r>
    <n v="59"/>
    <x v="59"/>
    <s v="Assimilated real-time support"/>
    <n v="1400"/>
    <n v="3851"/>
    <n v="276"/>
    <x v="1"/>
    <n v="128"/>
    <n v="31"/>
    <x v="1"/>
    <s v="USD"/>
    <n v="1497243600"/>
    <n v="1498539600"/>
    <b v="0"/>
    <b v="1"/>
    <x v="3"/>
    <x v="3"/>
    <x v="3"/>
  </r>
  <r>
    <n v="60"/>
    <x v="60"/>
    <s v="User-centric regional database"/>
    <n v="94200"/>
    <n v="135997"/>
    <n v="145"/>
    <x v="1"/>
    <n v="1600"/>
    <n v="85"/>
    <x v="0"/>
    <s v="CAD"/>
    <n v="1342501200"/>
    <n v="1342760400"/>
    <b v="0"/>
    <b v="0"/>
    <x v="3"/>
    <x v="3"/>
    <x v="3"/>
  </r>
  <r>
    <n v="61"/>
    <x v="61"/>
    <s v="Open-source zero administration complexity"/>
    <n v="199200"/>
    <n v="184750"/>
    <n v="93"/>
    <x v="0"/>
    <n v="2253"/>
    <n v="83"/>
    <x v="0"/>
    <s v="CAD"/>
    <n v="1298268000"/>
    <n v="1301720400"/>
    <b v="0"/>
    <b v="0"/>
    <x v="3"/>
    <x v="3"/>
    <x v="3"/>
  </r>
  <r>
    <n v="62"/>
    <x v="62"/>
    <s v="Organized incremental standardization"/>
    <n v="2000"/>
    <n v="14452"/>
    <n v="723"/>
    <x v="1"/>
    <n v="249"/>
    <n v="59"/>
    <x v="1"/>
    <s v="USD"/>
    <n v="1433480400"/>
    <n v="1433566800"/>
    <b v="0"/>
    <b v="0"/>
    <x v="2"/>
    <x v="2"/>
    <x v="2"/>
  </r>
  <r>
    <n v="63"/>
    <x v="63"/>
    <s v="Assimilated didactic open system"/>
    <n v="4700"/>
    <n v="557"/>
    <n v="12"/>
    <x v="0"/>
    <n v="5"/>
    <n v="112"/>
    <x v="1"/>
    <s v="USD"/>
    <n v="1493355600"/>
    <n v="1493874000"/>
    <b v="0"/>
    <b v="0"/>
    <x v="3"/>
    <x v="3"/>
    <x v="3"/>
  </r>
  <r>
    <n v="64"/>
    <x v="64"/>
    <s v="Vision-oriented logistical intranet"/>
    <n v="2800"/>
    <n v="2734"/>
    <n v="98"/>
    <x v="0"/>
    <n v="38"/>
    <n v="72"/>
    <x v="1"/>
    <s v="USD"/>
    <n v="1530507600"/>
    <n v="1531803600"/>
    <b v="0"/>
    <b v="1"/>
    <x v="2"/>
    <x v="2"/>
    <x v="2"/>
  </r>
  <r>
    <n v="65"/>
    <x v="65"/>
    <s v="Mandatory incremental projection"/>
    <n v="6100"/>
    <n v="14405"/>
    <n v="237"/>
    <x v="1"/>
    <n v="236"/>
    <n v="62"/>
    <x v="1"/>
    <s v="USD"/>
    <n v="1296108000"/>
    <n v="1296712800"/>
    <b v="0"/>
    <b v="0"/>
    <x v="3"/>
    <x v="3"/>
    <x v="3"/>
  </r>
  <r>
    <n v="66"/>
    <x v="66"/>
    <s v="Grass-roots needs-based encryption"/>
    <n v="2900"/>
    <n v="1307"/>
    <n v="46"/>
    <x v="0"/>
    <n v="12"/>
    <n v="109"/>
    <x v="1"/>
    <s v="USD"/>
    <n v="1428469200"/>
    <n v="1428901200"/>
    <b v="0"/>
    <b v="1"/>
    <x v="3"/>
    <x v="3"/>
    <x v="3"/>
  </r>
  <r>
    <n v="67"/>
    <x v="67"/>
    <s v="Team-oriented 6thgeneration middleware"/>
    <n v="72600"/>
    <n v="117892"/>
    <n v="163"/>
    <x v="1"/>
    <n v="4065"/>
    <n v="30"/>
    <x v="4"/>
    <s v="GBP"/>
    <n v="1264399200"/>
    <n v="1264831200"/>
    <b v="0"/>
    <b v="1"/>
    <x v="8"/>
    <x v="2"/>
    <x v="8"/>
  </r>
  <r>
    <n v="68"/>
    <x v="68"/>
    <s v="Inverse multi-tasking installation"/>
    <n v="5700"/>
    <n v="14508"/>
    <n v="255"/>
    <x v="1"/>
    <n v="246"/>
    <n v="59"/>
    <x v="6"/>
    <s v="EUR"/>
    <n v="1501131600"/>
    <n v="1505192400"/>
    <b v="0"/>
    <b v="1"/>
    <x v="3"/>
    <x v="3"/>
    <x v="3"/>
  </r>
  <r>
    <n v="69"/>
    <x v="69"/>
    <s v="Switchable disintermediate moderator"/>
    <n v="7900"/>
    <n v="1901"/>
    <n v="25"/>
    <x v="3"/>
    <n v="17"/>
    <n v="112"/>
    <x v="1"/>
    <s v="USD"/>
    <n v="1292738400"/>
    <n v="1295676000"/>
    <b v="0"/>
    <b v="0"/>
    <x v="3"/>
    <x v="3"/>
    <x v="3"/>
  </r>
  <r>
    <n v="70"/>
    <x v="70"/>
    <s v="Re-engineered 24/7 task-force"/>
    <n v="128000"/>
    <n v="158389"/>
    <n v="124"/>
    <x v="1"/>
    <n v="2475"/>
    <n v="64"/>
    <x v="6"/>
    <s v="EUR"/>
    <n v="1288674000"/>
    <n v="1292911200"/>
    <b v="0"/>
    <b v="1"/>
    <x v="3"/>
    <x v="3"/>
    <x v="3"/>
  </r>
  <r>
    <n v="71"/>
    <x v="71"/>
    <s v="Organic object-oriented budgetary management"/>
    <n v="6000"/>
    <n v="6484"/>
    <n v="109"/>
    <x v="1"/>
    <n v="76"/>
    <n v="86"/>
    <x v="1"/>
    <s v="USD"/>
    <n v="1575093600"/>
    <n v="1575439200"/>
    <b v="0"/>
    <b v="0"/>
    <x v="3"/>
    <x v="3"/>
    <x v="3"/>
  </r>
  <r>
    <n v="72"/>
    <x v="72"/>
    <s v="Seamless coherent parallelism"/>
    <n v="600"/>
    <n v="4022"/>
    <n v="671"/>
    <x v="1"/>
    <n v="54"/>
    <n v="75"/>
    <x v="1"/>
    <s v="USD"/>
    <n v="1435726800"/>
    <n v="1438837200"/>
    <b v="0"/>
    <b v="0"/>
    <x v="10"/>
    <x v="4"/>
    <x v="10"/>
  </r>
  <r>
    <n v="73"/>
    <x v="73"/>
    <s v="Cross-platform even-keeled initiative"/>
    <n v="1400"/>
    <n v="9253"/>
    <n v="661"/>
    <x v="1"/>
    <n v="88"/>
    <n v="106"/>
    <x v="1"/>
    <s v="USD"/>
    <n v="1480226400"/>
    <n v="1480485600"/>
    <b v="0"/>
    <b v="0"/>
    <x v="17"/>
    <x v="1"/>
    <x v="17"/>
  </r>
  <r>
    <n v="74"/>
    <x v="74"/>
    <s v="Progressive tertiary framework"/>
    <n v="3900"/>
    <n v="4776"/>
    <n v="123"/>
    <x v="1"/>
    <n v="85"/>
    <n v="57"/>
    <x v="4"/>
    <s v="GBP"/>
    <n v="1459054800"/>
    <n v="1459141200"/>
    <b v="0"/>
    <b v="0"/>
    <x v="16"/>
    <x v="1"/>
    <x v="16"/>
  </r>
  <r>
    <n v="75"/>
    <x v="75"/>
    <s v="Multi-layered dynamic protocol"/>
    <n v="9700"/>
    <n v="14606"/>
    <n v="151"/>
    <x v="1"/>
    <n v="170"/>
    <n v="86"/>
    <x v="1"/>
    <s v="USD"/>
    <n v="1531630800"/>
    <n v="1532322000"/>
    <b v="0"/>
    <b v="0"/>
    <x v="14"/>
    <x v="7"/>
    <x v="14"/>
  </r>
  <r>
    <n v="76"/>
    <x v="76"/>
    <s v="Horizontal next generation function"/>
    <n v="122900"/>
    <n v="95993"/>
    <n v="79"/>
    <x v="0"/>
    <n v="1684"/>
    <n v="58"/>
    <x v="1"/>
    <s v="USD"/>
    <n v="1421992800"/>
    <n v="1426222800"/>
    <b v="1"/>
    <b v="1"/>
    <x v="3"/>
    <x v="3"/>
    <x v="3"/>
  </r>
  <r>
    <n v="77"/>
    <x v="77"/>
    <s v="Pre-emptive impactful model"/>
    <n v="9500"/>
    <n v="4460"/>
    <n v="47"/>
    <x v="0"/>
    <n v="56"/>
    <n v="80"/>
    <x v="1"/>
    <s v="USD"/>
    <n v="1285563600"/>
    <n v="1286773200"/>
    <b v="0"/>
    <b v="1"/>
    <x v="10"/>
    <x v="4"/>
    <x v="10"/>
  </r>
  <r>
    <n v="78"/>
    <x v="78"/>
    <s v="User-centric bifurcated knowledge user"/>
    <n v="4500"/>
    <n v="13536"/>
    <n v="301"/>
    <x v="1"/>
    <n v="330"/>
    <n v="42"/>
    <x v="1"/>
    <s v="USD"/>
    <n v="1523854800"/>
    <n v="1523941200"/>
    <b v="0"/>
    <b v="0"/>
    <x v="18"/>
    <x v="5"/>
    <x v="18"/>
  </r>
  <r>
    <n v="79"/>
    <x v="79"/>
    <s v="Triple-buffered reciprocal project"/>
    <n v="57800"/>
    <n v="40228"/>
    <n v="70"/>
    <x v="0"/>
    <n v="838"/>
    <n v="49"/>
    <x v="1"/>
    <s v="USD"/>
    <n v="1529125200"/>
    <n v="1529557200"/>
    <b v="0"/>
    <b v="0"/>
    <x v="3"/>
    <x v="3"/>
    <x v="3"/>
  </r>
  <r>
    <n v="80"/>
    <x v="80"/>
    <s v="Cross-platform needs-based approach"/>
    <n v="1100"/>
    <n v="7012"/>
    <n v="638"/>
    <x v="1"/>
    <n v="127"/>
    <n v="56"/>
    <x v="1"/>
    <s v="USD"/>
    <n v="1503982800"/>
    <n v="1506574800"/>
    <b v="0"/>
    <b v="0"/>
    <x v="11"/>
    <x v="6"/>
    <x v="11"/>
  </r>
  <r>
    <n v="81"/>
    <x v="81"/>
    <s v="User-friendly static contingency"/>
    <n v="16800"/>
    <n v="37857"/>
    <n v="226"/>
    <x v="1"/>
    <n v="411"/>
    <n v="93"/>
    <x v="1"/>
    <s v="USD"/>
    <n v="1511416800"/>
    <n v="1513576800"/>
    <b v="0"/>
    <b v="0"/>
    <x v="1"/>
    <x v="1"/>
    <x v="1"/>
  </r>
  <r>
    <n v="82"/>
    <x v="82"/>
    <s v="Reactive content-based framework"/>
    <n v="1000"/>
    <n v="14973"/>
    <n v="1498"/>
    <x v="1"/>
    <n v="180"/>
    <n v="84"/>
    <x v="4"/>
    <s v="GBP"/>
    <n v="1547704800"/>
    <n v="1548309600"/>
    <b v="0"/>
    <b v="1"/>
    <x v="11"/>
    <x v="6"/>
    <x v="11"/>
  </r>
  <r>
    <n v="83"/>
    <x v="83"/>
    <s v="Realigned user-facing concept"/>
    <n v="106400"/>
    <n v="39996"/>
    <n v="38"/>
    <x v="0"/>
    <n v="1000"/>
    <n v="40"/>
    <x v="1"/>
    <s v="USD"/>
    <n v="1469682000"/>
    <n v="1471582800"/>
    <b v="0"/>
    <b v="0"/>
    <x v="5"/>
    <x v="1"/>
    <x v="5"/>
  </r>
  <r>
    <n v="84"/>
    <x v="84"/>
    <s v="Public-key zero tolerance orchestration"/>
    <n v="31400"/>
    <n v="41564"/>
    <n v="133"/>
    <x v="1"/>
    <n v="374"/>
    <n v="112"/>
    <x v="1"/>
    <s v="USD"/>
    <n v="1343451600"/>
    <n v="1344315600"/>
    <b v="0"/>
    <b v="0"/>
    <x v="8"/>
    <x v="2"/>
    <x v="8"/>
  </r>
  <r>
    <n v="85"/>
    <x v="85"/>
    <s v="Multi-tiered eco-centric architecture"/>
    <n v="4900"/>
    <n v="6430"/>
    <n v="132"/>
    <x v="1"/>
    <n v="71"/>
    <n v="91"/>
    <x v="2"/>
    <s v="AUD"/>
    <n v="1315717200"/>
    <n v="1316408400"/>
    <b v="0"/>
    <b v="0"/>
    <x v="7"/>
    <x v="1"/>
    <x v="7"/>
  </r>
  <r>
    <n v="86"/>
    <x v="86"/>
    <s v="Organic motivating firmware"/>
    <n v="7400"/>
    <n v="12405"/>
    <n v="168"/>
    <x v="1"/>
    <n v="203"/>
    <n v="62"/>
    <x v="1"/>
    <s v="USD"/>
    <n v="1430715600"/>
    <n v="1431838800"/>
    <b v="1"/>
    <b v="0"/>
    <x v="3"/>
    <x v="3"/>
    <x v="3"/>
  </r>
  <r>
    <n v="87"/>
    <x v="87"/>
    <s v="Synergized 4thgeneration conglomeration"/>
    <n v="198500"/>
    <n v="123040"/>
    <n v="62"/>
    <x v="0"/>
    <n v="1482"/>
    <n v="84"/>
    <x v="2"/>
    <s v="AUD"/>
    <n v="1299564000"/>
    <n v="1300510800"/>
    <b v="0"/>
    <b v="1"/>
    <x v="1"/>
    <x v="1"/>
    <x v="1"/>
  </r>
  <r>
    <n v="88"/>
    <x v="88"/>
    <s v="Grass-roots fault-tolerant policy"/>
    <n v="4800"/>
    <n v="12516"/>
    <n v="261"/>
    <x v="1"/>
    <n v="113"/>
    <n v="111"/>
    <x v="1"/>
    <s v="USD"/>
    <n v="1429160400"/>
    <n v="1431061200"/>
    <b v="0"/>
    <b v="0"/>
    <x v="18"/>
    <x v="5"/>
    <x v="18"/>
  </r>
  <r>
    <n v="89"/>
    <x v="89"/>
    <s v="Monitored scalable knowledgebase"/>
    <n v="3400"/>
    <n v="8588"/>
    <n v="253"/>
    <x v="1"/>
    <n v="96"/>
    <n v="90"/>
    <x v="1"/>
    <s v="USD"/>
    <n v="1271307600"/>
    <n v="1271480400"/>
    <b v="0"/>
    <b v="0"/>
    <x v="3"/>
    <x v="3"/>
    <x v="3"/>
  </r>
  <r>
    <n v="90"/>
    <x v="90"/>
    <s v="Synergistic explicit parallelism"/>
    <n v="7800"/>
    <n v="6132"/>
    <n v="79"/>
    <x v="0"/>
    <n v="106"/>
    <n v="58"/>
    <x v="1"/>
    <s v="USD"/>
    <n v="1456380000"/>
    <n v="1456380000"/>
    <b v="0"/>
    <b v="1"/>
    <x v="3"/>
    <x v="3"/>
    <x v="3"/>
  </r>
  <r>
    <n v="91"/>
    <x v="91"/>
    <s v="Enhanced systemic analyzer"/>
    <n v="154300"/>
    <n v="74688"/>
    <n v="49"/>
    <x v="0"/>
    <n v="679"/>
    <n v="110"/>
    <x v="6"/>
    <s v="EUR"/>
    <n v="1470459600"/>
    <n v="1472878800"/>
    <b v="0"/>
    <b v="0"/>
    <x v="18"/>
    <x v="5"/>
    <x v="18"/>
  </r>
  <r>
    <n v="92"/>
    <x v="92"/>
    <s v="Object-based analyzing knowledge user"/>
    <n v="20000"/>
    <n v="51775"/>
    <n v="259"/>
    <x v="1"/>
    <n v="498"/>
    <n v="104"/>
    <x v="5"/>
    <s v="CHF"/>
    <n v="1277269200"/>
    <n v="1277355600"/>
    <b v="0"/>
    <b v="1"/>
    <x v="11"/>
    <x v="6"/>
    <x v="11"/>
  </r>
  <r>
    <n v="93"/>
    <x v="93"/>
    <s v="Pre-emptive radical architecture"/>
    <n v="108800"/>
    <n v="65877"/>
    <n v="61"/>
    <x v="3"/>
    <n v="610"/>
    <n v="108"/>
    <x v="1"/>
    <s v="USD"/>
    <n v="1350709200"/>
    <n v="1351054800"/>
    <b v="0"/>
    <b v="1"/>
    <x v="3"/>
    <x v="3"/>
    <x v="3"/>
  </r>
  <r>
    <n v="94"/>
    <x v="94"/>
    <s v="Grass-roots web-enabled contingency"/>
    <n v="2900"/>
    <n v="8807"/>
    <n v="304"/>
    <x v="1"/>
    <n v="180"/>
    <n v="49"/>
    <x v="4"/>
    <s v="GBP"/>
    <n v="1554613200"/>
    <n v="1555563600"/>
    <b v="0"/>
    <b v="0"/>
    <x v="2"/>
    <x v="2"/>
    <x v="2"/>
  </r>
  <r>
    <n v="95"/>
    <x v="95"/>
    <s v="Stand-alone system-worthy standardization"/>
    <n v="900"/>
    <n v="1017"/>
    <n v="113"/>
    <x v="1"/>
    <n v="27"/>
    <n v="38"/>
    <x v="1"/>
    <s v="USD"/>
    <n v="1571029200"/>
    <n v="1571634000"/>
    <b v="0"/>
    <b v="0"/>
    <x v="4"/>
    <x v="4"/>
    <x v="4"/>
  </r>
  <r>
    <n v="96"/>
    <x v="96"/>
    <s v="Down-sized systematic policy"/>
    <n v="69700"/>
    <n v="151513"/>
    <n v="218"/>
    <x v="1"/>
    <n v="2331"/>
    <n v="65"/>
    <x v="1"/>
    <s v="USD"/>
    <n v="1299736800"/>
    <n v="1300856400"/>
    <b v="0"/>
    <b v="0"/>
    <x v="3"/>
    <x v="3"/>
    <x v="3"/>
  </r>
  <r>
    <n v="97"/>
    <x v="97"/>
    <s v="Cloned bi-directional architecture"/>
    <n v="1300"/>
    <n v="12047"/>
    <n v="927"/>
    <x v="1"/>
    <n v="113"/>
    <n v="107"/>
    <x v="1"/>
    <s v="USD"/>
    <n v="1435208400"/>
    <n v="1439874000"/>
    <b v="0"/>
    <b v="0"/>
    <x v="0"/>
    <x v="0"/>
    <x v="0"/>
  </r>
  <r>
    <n v="98"/>
    <x v="98"/>
    <s v="Seamless transitional portal"/>
    <n v="97800"/>
    <n v="32951"/>
    <n v="34"/>
    <x v="0"/>
    <n v="1220"/>
    <n v="28"/>
    <x v="2"/>
    <s v="AUD"/>
    <n v="1437973200"/>
    <n v="1438318800"/>
    <b v="0"/>
    <b v="0"/>
    <x v="11"/>
    <x v="6"/>
    <x v="11"/>
  </r>
  <r>
    <n v="99"/>
    <x v="99"/>
    <s v="Fully-configurable motivating approach"/>
    <n v="7600"/>
    <n v="14951"/>
    <n v="197"/>
    <x v="1"/>
    <n v="164"/>
    <n v="92"/>
    <x v="1"/>
    <s v="USD"/>
    <n v="1416895200"/>
    <n v="1419400800"/>
    <b v="0"/>
    <b v="0"/>
    <x v="3"/>
    <x v="3"/>
    <x v="3"/>
  </r>
  <r>
    <n v="100"/>
    <x v="100"/>
    <s v="Upgradable fault-tolerant approach"/>
    <n v="100"/>
    <n v="1"/>
    <n v="1"/>
    <x v="0"/>
    <n v="1"/>
    <n v="1"/>
    <x v="1"/>
    <s v="USD"/>
    <n v="1319000400"/>
    <n v="1320555600"/>
    <b v="0"/>
    <b v="0"/>
    <x v="3"/>
    <x v="3"/>
    <x v="3"/>
  </r>
  <r>
    <n v="101"/>
    <x v="101"/>
    <s v="Reduced heuristic moratorium"/>
    <n v="900"/>
    <n v="9193"/>
    <n v="1022"/>
    <x v="1"/>
    <n v="164"/>
    <n v="57"/>
    <x v="1"/>
    <s v="USD"/>
    <n v="1424498400"/>
    <n v="1425103200"/>
    <b v="0"/>
    <b v="1"/>
    <x v="5"/>
    <x v="1"/>
    <x v="5"/>
  </r>
  <r>
    <n v="102"/>
    <x v="102"/>
    <s v="Front-line web-enabled model"/>
    <n v="3700"/>
    <n v="10422"/>
    <n v="282"/>
    <x v="1"/>
    <n v="336"/>
    <n v="32"/>
    <x v="1"/>
    <s v="USD"/>
    <n v="1526274000"/>
    <n v="1526878800"/>
    <b v="0"/>
    <b v="1"/>
    <x v="8"/>
    <x v="2"/>
    <x v="8"/>
  </r>
  <r>
    <n v="103"/>
    <x v="103"/>
    <s v="Polarized incremental emulation"/>
    <n v="10000"/>
    <n v="2461"/>
    <n v="25"/>
    <x v="0"/>
    <n v="37"/>
    <n v="67"/>
    <x v="6"/>
    <s v="EUR"/>
    <n v="1287896400"/>
    <n v="1288674000"/>
    <b v="0"/>
    <b v="0"/>
    <x v="5"/>
    <x v="1"/>
    <x v="5"/>
  </r>
  <r>
    <n v="104"/>
    <x v="104"/>
    <s v="Self-enabling grid-enabled initiative"/>
    <n v="119200"/>
    <n v="170623"/>
    <n v="144"/>
    <x v="1"/>
    <n v="1917"/>
    <n v="90"/>
    <x v="1"/>
    <s v="USD"/>
    <n v="1495515600"/>
    <n v="1495602000"/>
    <b v="0"/>
    <b v="0"/>
    <x v="7"/>
    <x v="1"/>
    <x v="7"/>
  </r>
  <r>
    <n v="105"/>
    <x v="105"/>
    <s v="Total fresh-thinking system engine"/>
    <n v="6800"/>
    <n v="9829"/>
    <n v="145"/>
    <x v="1"/>
    <n v="95"/>
    <n v="104"/>
    <x v="1"/>
    <s v="USD"/>
    <n v="1364878800"/>
    <n v="1366434000"/>
    <b v="0"/>
    <b v="0"/>
    <x v="2"/>
    <x v="2"/>
    <x v="2"/>
  </r>
  <r>
    <n v="106"/>
    <x v="106"/>
    <s v="Ameliorated clear-thinking circuit"/>
    <n v="3900"/>
    <n v="14006"/>
    <n v="360"/>
    <x v="1"/>
    <n v="147"/>
    <n v="96"/>
    <x v="1"/>
    <s v="USD"/>
    <n v="1567918800"/>
    <n v="1568350800"/>
    <b v="0"/>
    <b v="0"/>
    <x v="3"/>
    <x v="3"/>
    <x v="3"/>
  </r>
  <r>
    <n v="107"/>
    <x v="107"/>
    <s v="Multi-layered encompassing installation"/>
    <n v="3500"/>
    <n v="6527"/>
    <n v="187"/>
    <x v="1"/>
    <n v="86"/>
    <n v="76"/>
    <x v="1"/>
    <s v="USD"/>
    <n v="1524459600"/>
    <n v="1525928400"/>
    <b v="0"/>
    <b v="1"/>
    <x v="3"/>
    <x v="3"/>
    <x v="3"/>
  </r>
  <r>
    <n v="108"/>
    <x v="108"/>
    <s v="Universal encompassing implementation"/>
    <n v="1500"/>
    <n v="8929"/>
    <n v="596"/>
    <x v="1"/>
    <n v="83"/>
    <n v="108"/>
    <x v="1"/>
    <s v="USD"/>
    <n v="1333688400"/>
    <n v="1336885200"/>
    <b v="0"/>
    <b v="0"/>
    <x v="4"/>
    <x v="4"/>
    <x v="4"/>
  </r>
  <r>
    <n v="109"/>
    <x v="109"/>
    <s v="Object-based client-server application"/>
    <n v="5200"/>
    <n v="3079"/>
    <n v="60"/>
    <x v="0"/>
    <n v="60"/>
    <n v="52"/>
    <x v="1"/>
    <s v="USD"/>
    <n v="1389506400"/>
    <n v="1389679200"/>
    <b v="0"/>
    <b v="0"/>
    <x v="19"/>
    <x v="4"/>
    <x v="19"/>
  </r>
  <r>
    <n v="110"/>
    <x v="110"/>
    <s v="Cross-platform solution-oriented process improvement"/>
    <n v="142400"/>
    <n v="21307"/>
    <n v="15"/>
    <x v="0"/>
    <n v="296"/>
    <n v="72"/>
    <x v="1"/>
    <s v="USD"/>
    <n v="1536642000"/>
    <n v="1538283600"/>
    <b v="0"/>
    <b v="0"/>
    <x v="0"/>
    <x v="0"/>
    <x v="0"/>
  </r>
  <r>
    <n v="111"/>
    <x v="111"/>
    <s v="Re-engineered user-facing approach"/>
    <n v="61400"/>
    <n v="73653"/>
    <n v="120"/>
    <x v="1"/>
    <n v="676"/>
    <n v="109"/>
    <x v="1"/>
    <s v="USD"/>
    <n v="1348290000"/>
    <n v="1348808400"/>
    <b v="0"/>
    <b v="0"/>
    <x v="15"/>
    <x v="5"/>
    <x v="15"/>
  </r>
  <r>
    <n v="112"/>
    <x v="112"/>
    <s v="Re-engineered client-driven hub"/>
    <n v="4700"/>
    <n v="12635"/>
    <n v="269"/>
    <x v="1"/>
    <n v="361"/>
    <n v="35"/>
    <x v="2"/>
    <s v="AUD"/>
    <n v="1408856400"/>
    <n v="1410152400"/>
    <b v="0"/>
    <b v="0"/>
    <x v="2"/>
    <x v="2"/>
    <x v="2"/>
  </r>
  <r>
    <n v="113"/>
    <x v="113"/>
    <s v="User-friendly tertiary array"/>
    <n v="3300"/>
    <n v="12437"/>
    <n v="377"/>
    <x v="1"/>
    <n v="131"/>
    <n v="95"/>
    <x v="1"/>
    <s v="USD"/>
    <n v="1505192400"/>
    <n v="1505797200"/>
    <b v="0"/>
    <b v="0"/>
    <x v="0"/>
    <x v="0"/>
    <x v="0"/>
  </r>
  <r>
    <n v="114"/>
    <x v="114"/>
    <s v="Robust heuristic encoding"/>
    <n v="1900"/>
    <n v="13816"/>
    <n v="728"/>
    <x v="1"/>
    <n v="126"/>
    <n v="110"/>
    <x v="1"/>
    <s v="USD"/>
    <n v="1554786000"/>
    <n v="1554872400"/>
    <b v="0"/>
    <b v="1"/>
    <x v="8"/>
    <x v="2"/>
    <x v="8"/>
  </r>
  <r>
    <n v="115"/>
    <x v="115"/>
    <s v="Team-oriented clear-thinking capacity"/>
    <n v="166700"/>
    <n v="145382"/>
    <n v="88"/>
    <x v="0"/>
    <n v="3304"/>
    <n v="45"/>
    <x v="6"/>
    <s v="EUR"/>
    <n v="1510898400"/>
    <n v="1513922400"/>
    <b v="0"/>
    <b v="0"/>
    <x v="13"/>
    <x v="5"/>
    <x v="13"/>
  </r>
  <r>
    <n v="116"/>
    <x v="116"/>
    <s v="De-engineered motivating standardization"/>
    <n v="7200"/>
    <n v="6336"/>
    <n v="88"/>
    <x v="0"/>
    <n v="73"/>
    <n v="87"/>
    <x v="1"/>
    <s v="USD"/>
    <n v="1442552400"/>
    <n v="1442638800"/>
    <b v="0"/>
    <b v="0"/>
    <x v="3"/>
    <x v="3"/>
    <x v="3"/>
  </r>
  <r>
    <n v="117"/>
    <x v="117"/>
    <s v="Business-focused 24hour groupware"/>
    <n v="4900"/>
    <n v="8523"/>
    <n v="174"/>
    <x v="1"/>
    <n v="275"/>
    <n v="31"/>
    <x v="1"/>
    <s v="USD"/>
    <n v="1316667600"/>
    <n v="1317186000"/>
    <b v="0"/>
    <b v="0"/>
    <x v="19"/>
    <x v="4"/>
    <x v="19"/>
  </r>
  <r>
    <n v="118"/>
    <x v="118"/>
    <s v="Organic next generation protocol"/>
    <n v="5400"/>
    <n v="6351"/>
    <n v="118"/>
    <x v="1"/>
    <n v="67"/>
    <n v="95"/>
    <x v="1"/>
    <s v="USD"/>
    <n v="1390716000"/>
    <n v="1391234400"/>
    <b v="0"/>
    <b v="0"/>
    <x v="14"/>
    <x v="7"/>
    <x v="14"/>
  </r>
  <r>
    <n v="119"/>
    <x v="119"/>
    <s v="Reverse-engineered full-range Internet solution"/>
    <n v="5000"/>
    <n v="10748"/>
    <n v="215"/>
    <x v="1"/>
    <n v="154"/>
    <n v="70"/>
    <x v="1"/>
    <s v="USD"/>
    <n v="1402894800"/>
    <n v="1404363600"/>
    <b v="0"/>
    <b v="1"/>
    <x v="4"/>
    <x v="4"/>
    <x v="4"/>
  </r>
  <r>
    <n v="120"/>
    <x v="120"/>
    <s v="Synchronized regional synergy"/>
    <n v="75100"/>
    <n v="112272"/>
    <n v="150"/>
    <x v="1"/>
    <n v="1782"/>
    <n v="64"/>
    <x v="1"/>
    <s v="USD"/>
    <n v="1429246800"/>
    <n v="1429592400"/>
    <b v="0"/>
    <b v="1"/>
    <x v="20"/>
    <x v="6"/>
    <x v="20"/>
  </r>
  <r>
    <n v="121"/>
    <x v="121"/>
    <s v="Multi-lateral homogeneous success"/>
    <n v="45300"/>
    <n v="99361"/>
    <n v="220"/>
    <x v="1"/>
    <n v="903"/>
    <n v="111"/>
    <x v="1"/>
    <s v="USD"/>
    <n v="1412485200"/>
    <n v="1413608400"/>
    <b v="0"/>
    <b v="0"/>
    <x v="11"/>
    <x v="6"/>
    <x v="11"/>
  </r>
  <r>
    <n v="122"/>
    <x v="122"/>
    <s v="Seamless zero-defect solution"/>
    <n v="136800"/>
    <n v="88055"/>
    <n v="65"/>
    <x v="0"/>
    <n v="3387"/>
    <n v="26"/>
    <x v="1"/>
    <s v="USD"/>
    <n v="1417068000"/>
    <n v="1419400800"/>
    <b v="0"/>
    <b v="0"/>
    <x v="13"/>
    <x v="5"/>
    <x v="13"/>
  </r>
  <r>
    <n v="123"/>
    <x v="123"/>
    <s v="Enhanced scalable concept"/>
    <n v="177700"/>
    <n v="33092"/>
    <n v="19"/>
    <x v="0"/>
    <n v="662"/>
    <n v="50"/>
    <x v="0"/>
    <s v="CAD"/>
    <n v="1448344800"/>
    <n v="1448604000"/>
    <b v="1"/>
    <b v="0"/>
    <x v="3"/>
    <x v="3"/>
    <x v="3"/>
  </r>
  <r>
    <n v="124"/>
    <x v="124"/>
    <s v="Polarized uniform software"/>
    <n v="2600"/>
    <n v="9562"/>
    <n v="368"/>
    <x v="1"/>
    <n v="94"/>
    <n v="102"/>
    <x v="6"/>
    <s v="EUR"/>
    <n v="1557723600"/>
    <n v="1562302800"/>
    <b v="0"/>
    <b v="0"/>
    <x v="14"/>
    <x v="7"/>
    <x v="14"/>
  </r>
  <r>
    <n v="125"/>
    <x v="125"/>
    <s v="Stand-alone web-enabled moderator"/>
    <n v="5300"/>
    <n v="8475"/>
    <n v="160"/>
    <x v="1"/>
    <n v="180"/>
    <n v="48"/>
    <x v="1"/>
    <s v="USD"/>
    <n v="1537333200"/>
    <n v="1537678800"/>
    <b v="0"/>
    <b v="0"/>
    <x v="3"/>
    <x v="3"/>
    <x v="3"/>
  </r>
  <r>
    <n v="126"/>
    <x v="126"/>
    <s v="Proactive methodical benchmark"/>
    <n v="180200"/>
    <n v="69617"/>
    <n v="39"/>
    <x v="0"/>
    <n v="774"/>
    <n v="90"/>
    <x v="1"/>
    <s v="USD"/>
    <n v="1471150800"/>
    <n v="1473570000"/>
    <b v="0"/>
    <b v="1"/>
    <x v="3"/>
    <x v="3"/>
    <x v="3"/>
  </r>
  <r>
    <n v="127"/>
    <x v="127"/>
    <s v="Team-oriented 6thgeneration matrix"/>
    <n v="103200"/>
    <n v="53067"/>
    <n v="52"/>
    <x v="0"/>
    <n v="672"/>
    <n v="79"/>
    <x v="0"/>
    <s v="CAD"/>
    <n v="1273640400"/>
    <n v="1273899600"/>
    <b v="0"/>
    <b v="0"/>
    <x v="3"/>
    <x v="3"/>
    <x v="3"/>
  </r>
  <r>
    <n v="128"/>
    <x v="128"/>
    <s v="Phased human-resource core"/>
    <n v="70600"/>
    <n v="42596"/>
    <n v="61"/>
    <x v="3"/>
    <n v="532"/>
    <n v="81"/>
    <x v="1"/>
    <s v="USD"/>
    <n v="1282885200"/>
    <n v="1284008400"/>
    <b v="0"/>
    <b v="0"/>
    <x v="1"/>
    <x v="1"/>
    <x v="1"/>
  </r>
  <r>
    <n v="129"/>
    <x v="129"/>
    <s v="Mandatory tertiary implementation"/>
    <n v="148500"/>
    <n v="4756"/>
    <n v="4"/>
    <x v="3"/>
    <n v="55"/>
    <n v="87"/>
    <x v="2"/>
    <s v="AUD"/>
    <n v="1422943200"/>
    <n v="1425103200"/>
    <b v="0"/>
    <b v="0"/>
    <x v="0"/>
    <x v="0"/>
    <x v="0"/>
  </r>
  <r>
    <n v="130"/>
    <x v="130"/>
    <s v="Secured directional encryption"/>
    <n v="9600"/>
    <n v="14925"/>
    <n v="156"/>
    <x v="1"/>
    <n v="533"/>
    <n v="29"/>
    <x v="3"/>
    <s v="DKK"/>
    <n v="1319605200"/>
    <n v="1320991200"/>
    <b v="0"/>
    <b v="0"/>
    <x v="6"/>
    <x v="4"/>
    <x v="6"/>
  </r>
  <r>
    <n v="131"/>
    <x v="131"/>
    <s v="Distributed 5thgeneration implementation"/>
    <n v="164700"/>
    <n v="166116"/>
    <n v="101"/>
    <x v="1"/>
    <n v="2443"/>
    <n v="68"/>
    <x v="4"/>
    <s v="GBP"/>
    <n v="1385704800"/>
    <n v="1386828000"/>
    <b v="0"/>
    <b v="0"/>
    <x v="2"/>
    <x v="2"/>
    <x v="2"/>
  </r>
  <r>
    <n v="132"/>
    <x v="132"/>
    <s v="Virtual static core"/>
    <n v="3300"/>
    <n v="3834"/>
    <n v="117"/>
    <x v="1"/>
    <n v="89"/>
    <n v="44"/>
    <x v="1"/>
    <s v="USD"/>
    <n v="1515736800"/>
    <n v="1517119200"/>
    <b v="0"/>
    <b v="1"/>
    <x v="3"/>
    <x v="3"/>
    <x v="3"/>
  </r>
  <r>
    <n v="133"/>
    <x v="133"/>
    <s v="Secured content-based product"/>
    <n v="4500"/>
    <n v="13985"/>
    <n v="311"/>
    <x v="1"/>
    <n v="159"/>
    <n v="88"/>
    <x v="1"/>
    <s v="USD"/>
    <n v="1313125200"/>
    <n v="1315026000"/>
    <b v="0"/>
    <b v="0"/>
    <x v="21"/>
    <x v="1"/>
    <x v="21"/>
  </r>
  <r>
    <n v="134"/>
    <x v="134"/>
    <s v="Secured executive concept"/>
    <n v="99500"/>
    <n v="89288"/>
    <n v="90"/>
    <x v="0"/>
    <n v="940"/>
    <n v="95"/>
    <x v="5"/>
    <s v="CHF"/>
    <n v="1308459600"/>
    <n v="1312693200"/>
    <b v="0"/>
    <b v="1"/>
    <x v="4"/>
    <x v="4"/>
    <x v="4"/>
  </r>
  <r>
    <n v="135"/>
    <x v="135"/>
    <s v="Balanced zero-defect software"/>
    <n v="7700"/>
    <n v="5488"/>
    <n v="72"/>
    <x v="0"/>
    <n v="117"/>
    <n v="47"/>
    <x v="1"/>
    <s v="USD"/>
    <n v="1362636000"/>
    <n v="1363064400"/>
    <b v="0"/>
    <b v="1"/>
    <x v="3"/>
    <x v="3"/>
    <x v="3"/>
  </r>
  <r>
    <n v="136"/>
    <x v="136"/>
    <s v="Distributed context-sensitive flexibility"/>
    <n v="82800"/>
    <n v="2721"/>
    <n v="4"/>
    <x v="3"/>
    <n v="58"/>
    <n v="47"/>
    <x v="1"/>
    <s v="USD"/>
    <n v="1402117200"/>
    <n v="1403154000"/>
    <b v="0"/>
    <b v="1"/>
    <x v="6"/>
    <x v="4"/>
    <x v="6"/>
  </r>
  <r>
    <n v="137"/>
    <x v="137"/>
    <s v="Down-sized disintermediate support"/>
    <n v="1800"/>
    <n v="4712"/>
    <n v="262"/>
    <x v="1"/>
    <n v="50"/>
    <n v="95"/>
    <x v="1"/>
    <s v="USD"/>
    <n v="1286341200"/>
    <n v="1286859600"/>
    <b v="0"/>
    <b v="0"/>
    <x v="9"/>
    <x v="5"/>
    <x v="9"/>
  </r>
  <r>
    <n v="138"/>
    <x v="138"/>
    <s v="Stand-alone mission-critical moratorium"/>
    <n v="9600"/>
    <n v="9216"/>
    <n v="96"/>
    <x v="0"/>
    <n v="115"/>
    <n v="81"/>
    <x v="1"/>
    <s v="USD"/>
    <n v="1348808400"/>
    <n v="1349326800"/>
    <b v="0"/>
    <b v="0"/>
    <x v="20"/>
    <x v="6"/>
    <x v="20"/>
  </r>
  <r>
    <n v="139"/>
    <x v="139"/>
    <s v="Down-sized empowering protocol"/>
    <n v="92100"/>
    <n v="19246"/>
    <n v="21"/>
    <x v="0"/>
    <n v="326"/>
    <n v="60"/>
    <x v="1"/>
    <s v="USD"/>
    <n v="1429592400"/>
    <n v="1430974800"/>
    <b v="0"/>
    <b v="1"/>
    <x v="8"/>
    <x v="2"/>
    <x v="8"/>
  </r>
  <r>
    <n v="140"/>
    <x v="140"/>
    <s v="Fully-configurable coherent Internet solution"/>
    <n v="5500"/>
    <n v="12274"/>
    <n v="224"/>
    <x v="1"/>
    <n v="186"/>
    <n v="66"/>
    <x v="1"/>
    <s v="USD"/>
    <n v="1519538400"/>
    <n v="1519970400"/>
    <b v="0"/>
    <b v="0"/>
    <x v="4"/>
    <x v="4"/>
    <x v="4"/>
  </r>
  <r>
    <n v="141"/>
    <x v="141"/>
    <s v="Distributed motivating algorithm"/>
    <n v="64300"/>
    <n v="65323"/>
    <n v="102"/>
    <x v="1"/>
    <n v="1071"/>
    <n v="61"/>
    <x v="1"/>
    <s v="USD"/>
    <n v="1434085200"/>
    <n v="1434603600"/>
    <b v="0"/>
    <b v="0"/>
    <x v="2"/>
    <x v="2"/>
    <x v="2"/>
  </r>
  <r>
    <n v="142"/>
    <x v="142"/>
    <s v="Expanded solution-oriented benchmark"/>
    <n v="5000"/>
    <n v="11502"/>
    <n v="231"/>
    <x v="1"/>
    <n v="117"/>
    <n v="99"/>
    <x v="1"/>
    <s v="USD"/>
    <n v="1333688400"/>
    <n v="1337230800"/>
    <b v="0"/>
    <b v="0"/>
    <x v="2"/>
    <x v="2"/>
    <x v="2"/>
  </r>
  <r>
    <n v="143"/>
    <x v="143"/>
    <s v="Implemented discrete secured line"/>
    <n v="5400"/>
    <n v="7322"/>
    <n v="136"/>
    <x v="1"/>
    <n v="70"/>
    <n v="105"/>
    <x v="1"/>
    <s v="USD"/>
    <n v="1277701200"/>
    <n v="1279429200"/>
    <b v="0"/>
    <b v="0"/>
    <x v="7"/>
    <x v="1"/>
    <x v="7"/>
  </r>
  <r>
    <n v="144"/>
    <x v="144"/>
    <s v="Multi-lateral actuating installation"/>
    <n v="9000"/>
    <n v="11619"/>
    <n v="130"/>
    <x v="1"/>
    <n v="135"/>
    <n v="87"/>
    <x v="1"/>
    <s v="USD"/>
    <n v="1560747600"/>
    <n v="1561438800"/>
    <b v="0"/>
    <b v="0"/>
    <x v="3"/>
    <x v="3"/>
    <x v="3"/>
  </r>
  <r>
    <n v="145"/>
    <x v="145"/>
    <s v="Secured reciprocal array"/>
    <n v="25000"/>
    <n v="59128"/>
    <n v="237"/>
    <x v="1"/>
    <n v="768"/>
    <n v="77"/>
    <x v="5"/>
    <s v="CHF"/>
    <n v="1410066000"/>
    <n v="1410498000"/>
    <b v="0"/>
    <b v="0"/>
    <x v="8"/>
    <x v="2"/>
    <x v="8"/>
  </r>
  <r>
    <n v="146"/>
    <x v="146"/>
    <s v="Optional bandwidth-monitored middleware"/>
    <n v="8800"/>
    <n v="1518"/>
    <n v="18"/>
    <x v="3"/>
    <n v="51"/>
    <n v="30"/>
    <x v="1"/>
    <s v="USD"/>
    <n v="1320732000"/>
    <n v="1322460000"/>
    <b v="0"/>
    <b v="0"/>
    <x v="3"/>
    <x v="3"/>
    <x v="3"/>
  </r>
  <r>
    <n v="147"/>
    <x v="147"/>
    <s v="Upgradable upward-trending workforce"/>
    <n v="8300"/>
    <n v="9337"/>
    <n v="113"/>
    <x v="1"/>
    <n v="199"/>
    <n v="47"/>
    <x v="1"/>
    <s v="USD"/>
    <n v="1465794000"/>
    <n v="1466312400"/>
    <b v="0"/>
    <b v="1"/>
    <x v="3"/>
    <x v="3"/>
    <x v="3"/>
  </r>
  <r>
    <n v="148"/>
    <x v="148"/>
    <s v="Upgradable hybrid capability"/>
    <n v="9300"/>
    <n v="11255"/>
    <n v="122"/>
    <x v="1"/>
    <n v="107"/>
    <n v="106"/>
    <x v="1"/>
    <s v="USD"/>
    <n v="1500958800"/>
    <n v="1501736400"/>
    <b v="0"/>
    <b v="0"/>
    <x v="8"/>
    <x v="2"/>
    <x v="8"/>
  </r>
  <r>
    <n v="149"/>
    <x v="149"/>
    <s v="Managed fresh-thinking flexibility"/>
    <n v="6200"/>
    <n v="13632"/>
    <n v="220"/>
    <x v="1"/>
    <n v="195"/>
    <n v="70"/>
    <x v="1"/>
    <s v="USD"/>
    <n v="1357020000"/>
    <n v="1361512800"/>
    <b v="0"/>
    <b v="0"/>
    <x v="7"/>
    <x v="1"/>
    <x v="7"/>
  </r>
  <r>
    <n v="150"/>
    <x v="150"/>
    <s v="Networked stable workforce"/>
    <n v="100"/>
    <n v="1"/>
    <n v="1"/>
    <x v="0"/>
    <n v="1"/>
    <n v="1"/>
    <x v="1"/>
    <s v="USD"/>
    <n v="1544940000"/>
    <n v="1545026400"/>
    <b v="0"/>
    <b v="0"/>
    <x v="1"/>
    <x v="1"/>
    <x v="1"/>
  </r>
  <r>
    <n v="151"/>
    <x v="151"/>
    <s v="Customizable intermediate extranet"/>
    <n v="137200"/>
    <n v="88037"/>
    <n v="65"/>
    <x v="0"/>
    <n v="1467"/>
    <n v="61"/>
    <x v="1"/>
    <s v="USD"/>
    <n v="1402290000"/>
    <n v="1406696400"/>
    <b v="0"/>
    <b v="0"/>
    <x v="5"/>
    <x v="1"/>
    <x v="5"/>
  </r>
  <r>
    <n v="152"/>
    <x v="152"/>
    <s v="User-centric fault-tolerant task-force"/>
    <n v="41500"/>
    <n v="175573"/>
    <n v="424"/>
    <x v="1"/>
    <n v="3376"/>
    <n v="53"/>
    <x v="1"/>
    <s v="USD"/>
    <n v="1487311200"/>
    <n v="1487916000"/>
    <b v="0"/>
    <b v="0"/>
    <x v="7"/>
    <x v="1"/>
    <x v="7"/>
  </r>
  <r>
    <n v="153"/>
    <x v="153"/>
    <s v="Multi-tiered radical definition"/>
    <n v="189400"/>
    <n v="176112"/>
    <n v="93"/>
    <x v="0"/>
    <n v="5681"/>
    <n v="32"/>
    <x v="1"/>
    <s v="USD"/>
    <n v="1350622800"/>
    <n v="1351141200"/>
    <b v="0"/>
    <b v="0"/>
    <x v="3"/>
    <x v="3"/>
    <x v="3"/>
  </r>
  <r>
    <n v="154"/>
    <x v="154"/>
    <s v="Devolved foreground benchmark"/>
    <n v="171300"/>
    <n v="100650"/>
    <n v="59"/>
    <x v="0"/>
    <n v="1059"/>
    <n v="96"/>
    <x v="1"/>
    <s v="USD"/>
    <n v="1463029200"/>
    <n v="1465016400"/>
    <b v="0"/>
    <b v="1"/>
    <x v="7"/>
    <x v="1"/>
    <x v="7"/>
  </r>
  <r>
    <n v="155"/>
    <x v="155"/>
    <s v="Distributed eco-centric methodology"/>
    <n v="139500"/>
    <n v="90706"/>
    <n v="66"/>
    <x v="0"/>
    <n v="1194"/>
    <n v="76"/>
    <x v="1"/>
    <s v="USD"/>
    <n v="1269493200"/>
    <n v="1270789200"/>
    <b v="0"/>
    <b v="0"/>
    <x v="3"/>
    <x v="3"/>
    <x v="3"/>
  </r>
  <r>
    <n v="156"/>
    <x v="156"/>
    <s v="Streamlined encompassing encryption"/>
    <n v="36400"/>
    <n v="26914"/>
    <n v="74"/>
    <x v="3"/>
    <n v="379"/>
    <n v="72"/>
    <x v="2"/>
    <s v="AUD"/>
    <n v="1570251600"/>
    <n v="1572325200"/>
    <b v="0"/>
    <b v="0"/>
    <x v="1"/>
    <x v="1"/>
    <x v="1"/>
  </r>
  <r>
    <n v="157"/>
    <x v="157"/>
    <s v="User-friendly reciprocal initiative"/>
    <n v="4200"/>
    <n v="2212"/>
    <n v="53"/>
    <x v="0"/>
    <n v="30"/>
    <n v="74"/>
    <x v="2"/>
    <s v="AUD"/>
    <n v="1388383200"/>
    <n v="1389420000"/>
    <b v="0"/>
    <b v="0"/>
    <x v="14"/>
    <x v="7"/>
    <x v="14"/>
  </r>
  <r>
    <n v="158"/>
    <x v="158"/>
    <s v="Ergonomic fresh-thinking installation"/>
    <n v="2100"/>
    <n v="4640"/>
    <n v="221"/>
    <x v="1"/>
    <n v="41"/>
    <n v="114"/>
    <x v="1"/>
    <s v="USD"/>
    <n v="1449554400"/>
    <n v="1449640800"/>
    <b v="0"/>
    <b v="0"/>
    <x v="1"/>
    <x v="1"/>
    <x v="1"/>
  </r>
  <r>
    <n v="159"/>
    <x v="159"/>
    <s v="Robust explicit hardware"/>
    <n v="191200"/>
    <n v="191222"/>
    <n v="101"/>
    <x v="1"/>
    <n v="1821"/>
    <n v="106"/>
    <x v="1"/>
    <s v="USD"/>
    <n v="1553662800"/>
    <n v="1555218000"/>
    <b v="0"/>
    <b v="1"/>
    <x v="3"/>
    <x v="3"/>
    <x v="3"/>
  </r>
  <r>
    <n v="160"/>
    <x v="160"/>
    <s v="Stand-alone actuating support"/>
    <n v="8000"/>
    <n v="12985"/>
    <n v="163"/>
    <x v="1"/>
    <n v="164"/>
    <n v="80"/>
    <x v="1"/>
    <s v="USD"/>
    <n v="1556341200"/>
    <n v="1557723600"/>
    <b v="0"/>
    <b v="0"/>
    <x v="8"/>
    <x v="2"/>
    <x v="8"/>
  </r>
  <r>
    <n v="161"/>
    <x v="161"/>
    <s v="Cross-platform methodical process improvement"/>
    <n v="5500"/>
    <n v="4300"/>
    <n v="79"/>
    <x v="0"/>
    <n v="75"/>
    <n v="58"/>
    <x v="1"/>
    <s v="USD"/>
    <n v="1442984400"/>
    <n v="1443502800"/>
    <b v="0"/>
    <b v="1"/>
    <x v="2"/>
    <x v="2"/>
    <x v="2"/>
  </r>
  <r>
    <n v="162"/>
    <x v="162"/>
    <s v="Extended bottom-line open architecture"/>
    <n v="6100"/>
    <n v="9134"/>
    <n v="150"/>
    <x v="1"/>
    <n v="157"/>
    <n v="59"/>
    <x v="5"/>
    <s v="CHF"/>
    <n v="1544248800"/>
    <n v="1546840800"/>
    <b v="0"/>
    <b v="0"/>
    <x v="1"/>
    <x v="1"/>
    <x v="1"/>
  </r>
  <r>
    <n v="163"/>
    <x v="163"/>
    <s v="Extended reciprocal circuit"/>
    <n v="3500"/>
    <n v="8864"/>
    <n v="254"/>
    <x v="1"/>
    <n v="246"/>
    <n v="37"/>
    <x v="1"/>
    <s v="USD"/>
    <n v="1508475600"/>
    <n v="1512712800"/>
    <b v="0"/>
    <b v="1"/>
    <x v="14"/>
    <x v="7"/>
    <x v="14"/>
  </r>
  <r>
    <n v="164"/>
    <x v="164"/>
    <s v="Polarized human-resource protocol"/>
    <n v="150500"/>
    <n v="150755"/>
    <n v="101"/>
    <x v="1"/>
    <n v="1396"/>
    <n v="108"/>
    <x v="1"/>
    <s v="USD"/>
    <n v="1507438800"/>
    <n v="1507525200"/>
    <b v="0"/>
    <b v="0"/>
    <x v="3"/>
    <x v="3"/>
    <x v="3"/>
  </r>
  <r>
    <n v="165"/>
    <x v="165"/>
    <s v="Synergized radical product"/>
    <n v="90400"/>
    <n v="110279"/>
    <n v="122"/>
    <x v="1"/>
    <n v="2506"/>
    <n v="45"/>
    <x v="1"/>
    <s v="USD"/>
    <n v="1501563600"/>
    <n v="1504328400"/>
    <b v="0"/>
    <b v="0"/>
    <x v="2"/>
    <x v="2"/>
    <x v="2"/>
  </r>
  <r>
    <n v="166"/>
    <x v="166"/>
    <s v="Robust heuristic artificial intelligence"/>
    <n v="9800"/>
    <n v="13439"/>
    <n v="138"/>
    <x v="1"/>
    <n v="244"/>
    <n v="56"/>
    <x v="1"/>
    <s v="USD"/>
    <n v="1292997600"/>
    <n v="1293343200"/>
    <b v="0"/>
    <b v="0"/>
    <x v="14"/>
    <x v="7"/>
    <x v="14"/>
  </r>
  <r>
    <n v="167"/>
    <x v="167"/>
    <s v="Robust content-based emulation"/>
    <n v="2600"/>
    <n v="10804"/>
    <n v="416"/>
    <x v="1"/>
    <n v="146"/>
    <n v="74"/>
    <x v="2"/>
    <s v="AUD"/>
    <n v="1370840400"/>
    <n v="1371704400"/>
    <b v="0"/>
    <b v="0"/>
    <x v="3"/>
    <x v="3"/>
    <x v="3"/>
  </r>
  <r>
    <n v="168"/>
    <x v="168"/>
    <s v="Ergonomic uniform open system"/>
    <n v="128100"/>
    <n v="40107"/>
    <n v="32"/>
    <x v="0"/>
    <n v="955"/>
    <n v="42"/>
    <x v="3"/>
    <s v="DKK"/>
    <n v="1550815200"/>
    <n v="1552798800"/>
    <b v="0"/>
    <b v="1"/>
    <x v="7"/>
    <x v="1"/>
    <x v="7"/>
  </r>
  <r>
    <n v="169"/>
    <x v="169"/>
    <s v="Profit-focused modular product"/>
    <n v="23300"/>
    <n v="98811"/>
    <n v="425"/>
    <x v="1"/>
    <n v="1267"/>
    <n v="78"/>
    <x v="1"/>
    <s v="USD"/>
    <n v="1339909200"/>
    <n v="1342328400"/>
    <b v="0"/>
    <b v="1"/>
    <x v="12"/>
    <x v="4"/>
    <x v="12"/>
  </r>
  <r>
    <n v="170"/>
    <x v="170"/>
    <s v="Mandatory mobile product"/>
    <n v="188100"/>
    <n v="5528"/>
    <n v="3"/>
    <x v="0"/>
    <n v="67"/>
    <n v="83"/>
    <x v="1"/>
    <s v="USD"/>
    <n v="1501736400"/>
    <n v="1502341200"/>
    <b v="0"/>
    <b v="0"/>
    <x v="7"/>
    <x v="1"/>
    <x v="7"/>
  </r>
  <r>
    <n v="171"/>
    <x v="171"/>
    <s v="Public-key 3rdgeneration budgetary management"/>
    <n v="4900"/>
    <n v="521"/>
    <n v="11"/>
    <x v="0"/>
    <n v="5"/>
    <n v="105"/>
    <x v="1"/>
    <s v="USD"/>
    <n v="1395291600"/>
    <n v="1397192400"/>
    <b v="0"/>
    <b v="0"/>
    <x v="18"/>
    <x v="5"/>
    <x v="18"/>
  </r>
  <r>
    <n v="172"/>
    <x v="172"/>
    <s v="Centralized national firmware"/>
    <n v="800"/>
    <n v="663"/>
    <n v="83"/>
    <x v="0"/>
    <n v="26"/>
    <n v="26"/>
    <x v="1"/>
    <s v="USD"/>
    <n v="1405746000"/>
    <n v="1407042000"/>
    <b v="0"/>
    <b v="1"/>
    <x v="4"/>
    <x v="4"/>
    <x v="4"/>
  </r>
  <r>
    <n v="173"/>
    <x v="173"/>
    <s v="Cross-group 4thgeneration middleware"/>
    <n v="96700"/>
    <n v="157635"/>
    <n v="164"/>
    <x v="1"/>
    <n v="1561"/>
    <n v="101"/>
    <x v="1"/>
    <s v="USD"/>
    <n v="1368853200"/>
    <n v="1369371600"/>
    <b v="0"/>
    <b v="0"/>
    <x v="3"/>
    <x v="3"/>
    <x v="3"/>
  </r>
  <r>
    <n v="174"/>
    <x v="174"/>
    <s v="Pre-emptive scalable access"/>
    <n v="600"/>
    <n v="5368"/>
    <n v="895"/>
    <x v="1"/>
    <n v="48"/>
    <n v="112"/>
    <x v="1"/>
    <s v="USD"/>
    <n v="1444021200"/>
    <n v="1444107600"/>
    <b v="0"/>
    <b v="1"/>
    <x v="8"/>
    <x v="2"/>
    <x v="8"/>
  </r>
  <r>
    <n v="175"/>
    <x v="175"/>
    <s v="Sharable intangible migration"/>
    <n v="181200"/>
    <n v="47459"/>
    <n v="27"/>
    <x v="0"/>
    <n v="1130"/>
    <n v="42"/>
    <x v="1"/>
    <s v="USD"/>
    <n v="1472619600"/>
    <n v="1474261200"/>
    <b v="0"/>
    <b v="0"/>
    <x v="3"/>
    <x v="3"/>
    <x v="3"/>
  </r>
  <r>
    <n v="176"/>
    <x v="176"/>
    <s v="Proactive scalable Graphical User Interface"/>
    <n v="115000"/>
    <n v="86060"/>
    <n v="75"/>
    <x v="0"/>
    <n v="782"/>
    <n v="111"/>
    <x v="1"/>
    <s v="USD"/>
    <n v="1472878800"/>
    <n v="1473656400"/>
    <b v="0"/>
    <b v="0"/>
    <x v="3"/>
    <x v="3"/>
    <x v="3"/>
  </r>
  <r>
    <n v="177"/>
    <x v="177"/>
    <s v="Digitized solution-oriented product"/>
    <n v="38800"/>
    <n v="161593"/>
    <n v="417"/>
    <x v="1"/>
    <n v="2739"/>
    <n v="59"/>
    <x v="1"/>
    <s v="USD"/>
    <n v="1289800800"/>
    <n v="1291960800"/>
    <b v="0"/>
    <b v="0"/>
    <x v="3"/>
    <x v="3"/>
    <x v="3"/>
  </r>
  <r>
    <n v="178"/>
    <x v="178"/>
    <s v="Triple-buffered cohesive structure"/>
    <n v="7200"/>
    <n v="6927"/>
    <n v="97"/>
    <x v="0"/>
    <n v="210"/>
    <n v="33"/>
    <x v="1"/>
    <s v="USD"/>
    <n v="1505970000"/>
    <n v="1506747600"/>
    <b v="0"/>
    <b v="0"/>
    <x v="0"/>
    <x v="0"/>
    <x v="0"/>
  </r>
  <r>
    <n v="179"/>
    <x v="179"/>
    <s v="Realigned human-resource orchestration"/>
    <n v="44500"/>
    <n v="159185"/>
    <n v="358"/>
    <x v="1"/>
    <n v="3537"/>
    <n v="46"/>
    <x v="0"/>
    <s v="CAD"/>
    <n v="1363496400"/>
    <n v="1363582800"/>
    <b v="0"/>
    <b v="1"/>
    <x v="3"/>
    <x v="3"/>
    <x v="3"/>
  </r>
  <r>
    <n v="180"/>
    <x v="180"/>
    <s v="Optional clear-thinking software"/>
    <n v="56000"/>
    <n v="172736"/>
    <n v="309"/>
    <x v="1"/>
    <n v="2107"/>
    <n v="82"/>
    <x v="2"/>
    <s v="AUD"/>
    <n v="1269234000"/>
    <n v="1269666000"/>
    <b v="0"/>
    <b v="0"/>
    <x v="8"/>
    <x v="2"/>
    <x v="8"/>
  </r>
  <r>
    <n v="181"/>
    <x v="181"/>
    <s v="Centralized global approach"/>
    <n v="8600"/>
    <n v="5315"/>
    <n v="62"/>
    <x v="0"/>
    <n v="136"/>
    <n v="40"/>
    <x v="1"/>
    <s v="USD"/>
    <n v="1507093200"/>
    <n v="1508648400"/>
    <b v="0"/>
    <b v="0"/>
    <x v="2"/>
    <x v="2"/>
    <x v="2"/>
  </r>
  <r>
    <n v="182"/>
    <x v="182"/>
    <s v="Reverse-engineered bandwidth-monitored contingency"/>
    <n v="27100"/>
    <n v="195750"/>
    <n v="723"/>
    <x v="1"/>
    <n v="3318"/>
    <n v="59"/>
    <x v="3"/>
    <s v="DKK"/>
    <n v="1560574800"/>
    <n v="1561957200"/>
    <b v="0"/>
    <b v="0"/>
    <x v="3"/>
    <x v="3"/>
    <x v="3"/>
  </r>
  <r>
    <n v="183"/>
    <x v="183"/>
    <s v="Pre-emptive bandwidth-monitored instruction set"/>
    <n v="5100"/>
    <n v="3525"/>
    <n v="70"/>
    <x v="0"/>
    <n v="86"/>
    <n v="41"/>
    <x v="0"/>
    <s v="CAD"/>
    <n v="1284008400"/>
    <n v="1285131600"/>
    <b v="0"/>
    <b v="0"/>
    <x v="1"/>
    <x v="1"/>
    <x v="1"/>
  </r>
  <r>
    <n v="184"/>
    <x v="184"/>
    <s v="Adaptive asynchronous emulation"/>
    <n v="3600"/>
    <n v="10550"/>
    <n v="294"/>
    <x v="1"/>
    <n v="340"/>
    <n v="32"/>
    <x v="1"/>
    <s v="USD"/>
    <n v="1556859600"/>
    <n v="1556946000"/>
    <b v="0"/>
    <b v="0"/>
    <x v="3"/>
    <x v="3"/>
    <x v="3"/>
  </r>
  <r>
    <n v="185"/>
    <x v="185"/>
    <s v="Innovative actuating conglomeration"/>
    <n v="1000"/>
    <n v="718"/>
    <n v="72"/>
    <x v="0"/>
    <n v="19"/>
    <n v="38"/>
    <x v="1"/>
    <s v="USD"/>
    <n v="1526187600"/>
    <n v="1527138000"/>
    <b v="0"/>
    <b v="0"/>
    <x v="19"/>
    <x v="4"/>
    <x v="19"/>
  </r>
  <r>
    <n v="186"/>
    <x v="186"/>
    <s v="Grass-roots foreground policy"/>
    <n v="88800"/>
    <n v="28358"/>
    <n v="32"/>
    <x v="0"/>
    <n v="886"/>
    <n v="33"/>
    <x v="1"/>
    <s v="USD"/>
    <n v="1400821200"/>
    <n v="1402117200"/>
    <b v="0"/>
    <b v="0"/>
    <x v="3"/>
    <x v="3"/>
    <x v="3"/>
  </r>
  <r>
    <n v="187"/>
    <x v="187"/>
    <s v="Horizontal transitional paradigm"/>
    <n v="60200"/>
    <n v="138384"/>
    <n v="230"/>
    <x v="1"/>
    <n v="1442"/>
    <n v="96"/>
    <x v="0"/>
    <s v="CAD"/>
    <n v="1361599200"/>
    <n v="1364014800"/>
    <b v="0"/>
    <b v="1"/>
    <x v="12"/>
    <x v="4"/>
    <x v="12"/>
  </r>
  <r>
    <n v="188"/>
    <x v="188"/>
    <s v="Networked didactic info-mediaries"/>
    <n v="8200"/>
    <n v="2625"/>
    <n v="33"/>
    <x v="0"/>
    <n v="35"/>
    <n v="75"/>
    <x v="6"/>
    <s v="EUR"/>
    <n v="1417500000"/>
    <n v="1417586400"/>
    <b v="0"/>
    <b v="0"/>
    <x v="3"/>
    <x v="3"/>
    <x v="3"/>
  </r>
  <r>
    <n v="189"/>
    <x v="189"/>
    <s v="Switchable contextually-based access"/>
    <n v="191300"/>
    <n v="45004"/>
    <n v="24"/>
    <x v="3"/>
    <n v="441"/>
    <n v="103"/>
    <x v="1"/>
    <s v="USD"/>
    <n v="1457071200"/>
    <n v="1457071200"/>
    <b v="0"/>
    <b v="0"/>
    <x v="3"/>
    <x v="3"/>
    <x v="3"/>
  </r>
  <r>
    <n v="190"/>
    <x v="190"/>
    <s v="Up-sized dynamic throughput"/>
    <n v="3700"/>
    <n v="2538"/>
    <n v="69"/>
    <x v="0"/>
    <n v="24"/>
    <n v="106"/>
    <x v="1"/>
    <s v="USD"/>
    <n v="1370322000"/>
    <n v="1370408400"/>
    <b v="0"/>
    <b v="1"/>
    <x v="3"/>
    <x v="3"/>
    <x v="3"/>
  </r>
  <r>
    <n v="191"/>
    <x v="191"/>
    <s v="Mandatory reciprocal superstructure"/>
    <n v="8400"/>
    <n v="3188"/>
    <n v="38"/>
    <x v="0"/>
    <n v="86"/>
    <n v="38"/>
    <x v="6"/>
    <s v="EUR"/>
    <n v="1552366800"/>
    <n v="1552626000"/>
    <b v="0"/>
    <b v="0"/>
    <x v="3"/>
    <x v="3"/>
    <x v="3"/>
  </r>
  <r>
    <n v="192"/>
    <x v="192"/>
    <s v="Upgradable 4thgeneration productivity"/>
    <n v="42600"/>
    <n v="8517"/>
    <n v="20"/>
    <x v="0"/>
    <n v="243"/>
    <n v="36"/>
    <x v="1"/>
    <s v="USD"/>
    <n v="1403845200"/>
    <n v="1404190800"/>
    <b v="0"/>
    <b v="0"/>
    <x v="1"/>
    <x v="1"/>
    <x v="1"/>
  </r>
  <r>
    <n v="193"/>
    <x v="193"/>
    <s v="Progressive discrete hub"/>
    <n v="6600"/>
    <n v="3012"/>
    <n v="46"/>
    <x v="0"/>
    <n v="65"/>
    <n v="47"/>
    <x v="1"/>
    <s v="USD"/>
    <n v="1523163600"/>
    <n v="1523509200"/>
    <b v="1"/>
    <b v="0"/>
    <x v="7"/>
    <x v="1"/>
    <x v="7"/>
  </r>
  <r>
    <n v="194"/>
    <x v="194"/>
    <s v="Assimilated multi-tasking archive"/>
    <n v="7100"/>
    <n v="8716"/>
    <n v="123"/>
    <x v="1"/>
    <n v="126"/>
    <n v="70"/>
    <x v="1"/>
    <s v="USD"/>
    <n v="1442206800"/>
    <n v="1443589200"/>
    <b v="0"/>
    <b v="0"/>
    <x v="16"/>
    <x v="1"/>
    <x v="16"/>
  </r>
  <r>
    <n v="195"/>
    <x v="195"/>
    <s v="Upgradable high-level solution"/>
    <n v="15800"/>
    <n v="57157"/>
    <n v="362"/>
    <x v="1"/>
    <n v="524"/>
    <n v="110"/>
    <x v="1"/>
    <s v="USD"/>
    <n v="1532840400"/>
    <n v="1533445200"/>
    <b v="0"/>
    <b v="0"/>
    <x v="5"/>
    <x v="1"/>
    <x v="5"/>
  </r>
  <r>
    <n v="196"/>
    <x v="196"/>
    <s v="Organic bandwidth-monitored frame"/>
    <n v="8200"/>
    <n v="5178"/>
    <n v="64"/>
    <x v="0"/>
    <n v="100"/>
    <n v="52"/>
    <x v="3"/>
    <s v="DKK"/>
    <n v="1472878800"/>
    <n v="1474520400"/>
    <b v="0"/>
    <b v="0"/>
    <x v="8"/>
    <x v="2"/>
    <x v="8"/>
  </r>
  <r>
    <n v="197"/>
    <x v="197"/>
    <s v="Business-focused logistical framework"/>
    <n v="54700"/>
    <n v="163118"/>
    <n v="299"/>
    <x v="1"/>
    <n v="1989"/>
    <n v="83"/>
    <x v="1"/>
    <s v="USD"/>
    <n v="1498194000"/>
    <n v="1499403600"/>
    <b v="0"/>
    <b v="0"/>
    <x v="6"/>
    <x v="4"/>
    <x v="6"/>
  </r>
  <r>
    <n v="198"/>
    <x v="198"/>
    <s v="Universal multi-state capability"/>
    <n v="63200"/>
    <n v="6041"/>
    <n v="10"/>
    <x v="0"/>
    <n v="168"/>
    <n v="36"/>
    <x v="1"/>
    <s v="USD"/>
    <n v="1281070800"/>
    <n v="1283576400"/>
    <b v="0"/>
    <b v="0"/>
    <x v="5"/>
    <x v="1"/>
    <x v="5"/>
  </r>
  <r>
    <n v="199"/>
    <x v="199"/>
    <s v="Digitized reciprocal infrastructure"/>
    <n v="1800"/>
    <n v="968"/>
    <n v="54"/>
    <x v="0"/>
    <n v="13"/>
    <n v="75"/>
    <x v="1"/>
    <s v="USD"/>
    <n v="1436245200"/>
    <n v="1436590800"/>
    <b v="0"/>
    <b v="0"/>
    <x v="1"/>
    <x v="1"/>
    <x v="1"/>
  </r>
  <r>
    <n v="200"/>
    <x v="200"/>
    <s v="Reduced dedicated capability"/>
    <n v="100"/>
    <n v="2"/>
    <n v="2"/>
    <x v="0"/>
    <n v="1"/>
    <n v="2"/>
    <x v="0"/>
    <s v="CAD"/>
    <n v="1269493200"/>
    <n v="1270443600"/>
    <b v="0"/>
    <b v="0"/>
    <x v="3"/>
    <x v="3"/>
    <x v="3"/>
  </r>
  <r>
    <n v="201"/>
    <x v="201"/>
    <s v="Cross-platform bi-directional workforce"/>
    <n v="2100"/>
    <n v="14305"/>
    <n v="682"/>
    <x v="1"/>
    <n v="157"/>
    <n v="92"/>
    <x v="1"/>
    <s v="USD"/>
    <n v="1406264400"/>
    <n v="1407819600"/>
    <b v="0"/>
    <b v="0"/>
    <x v="2"/>
    <x v="2"/>
    <x v="2"/>
  </r>
  <r>
    <n v="202"/>
    <x v="202"/>
    <s v="Upgradable scalable methodology"/>
    <n v="8300"/>
    <n v="6543"/>
    <n v="79"/>
    <x v="3"/>
    <n v="82"/>
    <n v="80"/>
    <x v="1"/>
    <s v="USD"/>
    <n v="1317531600"/>
    <n v="1317877200"/>
    <b v="0"/>
    <b v="0"/>
    <x v="0"/>
    <x v="0"/>
    <x v="0"/>
  </r>
  <r>
    <n v="203"/>
    <x v="203"/>
    <s v="Customer-focused client-server service-desk"/>
    <n v="143900"/>
    <n v="193413"/>
    <n v="135"/>
    <x v="1"/>
    <n v="4498"/>
    <n v="43"/>
    <x v="2"/>
    <s v="AUD"/>
    <n v="1484632800"/>
    <n v="1484805600"/>
    <b v="0"/>
    <b v="0"/>
    <x v="3"/>
    <x v="3"/>
    <x v="3"/>
  </r>
  <r>
    <n v="204"/>
    <x v="204"/>
    <s v="Mandatory multimedia leverage"/>
    <n v="75000"/>
    <n v="2529"/>
    <n v="4"/>
    <x v="0"/>
    <n v="40"/>
    <n v="64"/>
    <x v="1"/>
    <s v="USD"/>
    <n v="1301806800"/>
    <n v="1302670800"/>
    <b v="0"/>
    <b v="0"/>
    <x v="17"/>
    <x v="1"/>
    <x v="17"/>
  </r>
  <r>
    <n v="205"/>
    <x v="205"/>
    <s v="Focused analyzing circuit"/>
    <n v="1300"/>
    <n v="5614"/>
    <n v="432"/>
    <x v="1"/>
    <n v="80"/>
    <n v="71"/>
    <x v="1"/>
    <s v="USD"/>
    <n v="1539752400"/>
    <n v="1540789200"/>
    <b v="1"/>
    <b v="0"/>
    <x v="3"/>
    <x v="3"/>
    <x v="3"/>
  </r>
  <r>
    <n v="206"/>
    <x v="206"/>
    <s v="Fundamental grid-enabled strategy"/>
    <n v="9000"/>
    <n v="3496"/>
    <n v="39"/>
    <x v="3"/>
    <n v="57"/>
    <n v="62"/>
    <x v="1"/>
    <s v="USD"/>
    <n v="1267250400"/>
    <n v="1268028000"/>
    <b v="0"/>
    <b v="0"/>
    <x v="13"/>
    <x v="5"/>
    <x v="13"/>
  </r>
  <r>
    <n v="207"/>
    <x v="207"/>
    <s v="Digitized 5thgeneration knowledgebase"/>
    <n v="1000"/>
    <n v="4257"/>
    <n v="426"/>
    <x v="1"/>
    <n v="43"/>
    <n v="99"/>
    <x v="1"/>
    <s v="USD"/>
    <n v="1535432400"/>
    <n v="1537160400"/>
    <b v="0"/>
    <b v="1"/>
    <x v="1"/>
    <x v="1"/>
    <x v="1"/>
  </r>
  <r>
    <n v="208"/>
    <x v="208"/>
    <s v="Mandatory multi-tasking encryption"/>
    <n v="196900"/>
    <n v="199110"/>
    <n v="102"/>
    <x v="1"/>
    <n v="2053"/>
    <n v="97"/>
    <x v="1"/>
    <s v="USD"/>
    <n v="1510207200"/>
    <n v="1512280800"/>
    <b v="0"/>
    <b v="0"/>
    <x v="4"/>
    <x v="4"/>
    <x v="4"/>
  </r>
  <r>
    <n v="209"/>
    <x v="209"/>
    <s v="Distributed system-worthy application"/>
    <n v="194500"/>
    <n v="41212"/>
    <n v="22"/>
    <x v="2"/>
    <n v="808"/>
    <n v="52"/>
    <x v="2"/>
    <s v="AUD"/>
    <n v="1462510800"/>
    <n v="1463115600"/>
    <b v="0"/>
    <b v="0"/>
    <x v="4"/>
    <x v="4"/>
    <x v="4"/>
  </r>
  <r>
    <n v="210"/>
    <x v="210"/>
    <s v="Synergistic tertiary time-frame"/>
    <n v="9400"/>
    <n v="6338"/>
    <n v="68"/>
    <x v="0"/>
    <n v="226"/>
    <n v="29"/>
    <x v="3"/>
    <s v="DKK"/>
    <n v="1488520800"/>
    <n v="1490850000"/>
    <b v="0"/>
    <b v="0"/>
    <x v="22"/>
    <x v="4"/>
    <x v="22"/>
  </r>
  <r>
    <n v="211"/>
    <x v="211"/>
    <s v="Customer-focused impactful benchmark"/>
    <n v="104400"/>
    <n v="99100"/>
    <n v="95"/>
    <x v="0"/>
    <n v="1625"/>
    <n v="61"/>
    <x v="1"/>
    <s v="USD"/>
    <n v="1377579600"/>
    <n v="1379653200"/>
    <b v="0"/>
    <b v="0"/>
    <x v="3"/>
    <x v="3"/>
    <x v="3"/>
  </r>
  <r>
    <n v="212"/>
    <x v="212"/>
    <s v="Profound next generation infrastructure"/>
    <n v="8100"/>
    <n v="12300"/>
    <n v="152"/>
    <x v="1"/>
    <n v="168"/>
    <n v="74"/>
    <x v="1"/>
    <s v="USD"/>
    <n v="1576389600"/>
    <n v="1580364000"/>
    <b v="0"/>
    <b v="0"/>
    <x v="3"/>
    <x v="3"/>
    <x v="3"/>
  </r>
  <r>
    <n v="213"/>
    <x v="213"/>
    <s v="Face-to-face encompassing info-mediaries"/>
    <n v="87900"/>
    <n v="171549"/>
    <n v="196"/>
    <x v="1"/>
    <n v="4289"/>
    <n v="40"/>
    <x v="1"/>
    <s v="USD"/>
    <n v="1289019600"/>
    <n v="1289714400"/>
    <b v="0"/>
    <b v="1"/>
    <x v="7"/>
    <x v="1"/>
    <x v="7"/>
  </r>
  <r>
    <n v="214"/>
    <x v="214"/>
    <s v="Open-source fresh-thinking policy"/>
    <n v="1400"/>
    <n v="14324"/>
    <n v="1024"/>
    <x v="1"/>
    <n v="165"/>
    <n v="87"/>
    <x v="1"/>
    <s v="USD"/>
    <n v="1282194000"/>
    <n v="1282712400"/>
    <b v="0"/>
    <b v="0"/>
    <x v="1"/>
    <x v="1"/>
    <x v="1"/>
  </r>
  <r>
    <n v="215"/>
    <x v="215"/>
    <s v="Extended 24/7 implementation"/>
    <n v="156800"/>
    <n v="6024"/>
    <n v="4"/>
    <x v="0"/>
    <n v="143"/>
    <n v="43"/>
    <x v="1"/>
    <s v="USD"/>
    <n v="1550037600"/>
    <n v="1550210400"/>
    <b v="0"/>
    <b v="0"/>
    <x v="3"/>
    <x v="3"/>
    <x v="3"/>
  </r>
  <r>
    <n v="216"/>
    <x v="216"/>
    <s v="Organic dynamic algorithm"/>
    <n v="121700"/>
    <n v="188721"/>
    <n v="156"/>
    <x v="1"/>
    <n v="1815"/>
    <n v="104"/>
    <x v="1"/>
    <s v="USD"/>
    <n v="1321941600"/>
    <n v="1322114400"/>
    <b v="0"/>
    <b v="0"/>
    <x v="3"/>
    <x v="3"/>
    <x v="3"/>
  </r>
  <r>
    <n v="217"/>
    <x v="217"/>
    <s v="Organic multi-tasking focus group"/>
    <n v="129400"/>
    <n v="57911"/>
    <n v="45"/>
    <x v="0"/>
    <n v="934"/>
    <n v="63"/>
    <x v="1"/>
    <s v="USD"/>
    <n v="1556427600"/>
    <n v="1557205200"/>
    <b v="0"/>
    <b v="0"/>
    <x v="22"/>
    <x v="4"/>
    <x v="22"/>
  </r>
  <r>
    <n v="218"/>
    <x v="218"/>
    <s v="Adaptive logistical initiative"/>
    <n v="5700"/>
    <n v="12309"/>
    <n v="216"/>
    <x v="1"/>
    <n v="397"/>
    <n v="32"/>
    <x v="4"/>
    <s v="GBP"/>
    <n v="1320991200"/>
    <n v="1323928800"/>
    <b v="0"/>
    <b v="1"/>
    <x v="12"/>
    <x v="4"/>
    <x v="12"/>
  </r>
  <r>
    <n v="219"/>
    <x v="219"/>
    <s v="Stand-alone mobile customer loyalty"/>
    <n v="41700"/>
    <n v="138497"/>
    <n v="333"/>
    <x v="1"/>
    <n v="1539"/>
    <n v="90"/>
    <x v="1"/>
    <s v="USD"/>
    <n v="1345093200"/>
    <n v="1346130000"/>
    <b v="0"/>
    <b v="0"/>
    <x v="10"/>
    <x v="4"/>
    <x v="10"/>
  </r>
  <r>
    <n v="220"/>
    <x v="220"/>
    <s v="Focused composite approach"/>
    <n v="7900"/>
    <n v="667"/>
    <n v="9"/>
    <x v="0"/>
    <n v="17"/>
    <n v="40"/>
    <x v="1"/>
    <s v="USD"/>
    <n v="1309496400"/>
    <n v="1311051600"/>
    <b v="1"/>
    <b v="0"/>
    <x v="3"/>
    <x v="3"/>
    <x v="3"/>
  </r>
  <r>
    <n v="221"/>
    <x v="221"/>
    <s v="Face-to-face clear-thinking Local Area Network"/>
    <n v="121500"/>
    <n v="119830"/>
    <n v="99"/>
    <x v="0"/>
    <n v="2179"/>
    <n v="55"/>
    <x v="1"/>
    <s v="USD"/>
    <n v="1340254800"/>
    <n v="1340427600"/>
    <b v="1"/>
    <b v="0"/>
    <x v="0"/>
    <x v="0"/>
    <x v="0"/>
  </r>
  <r>
    <n v="222"/>
    <x v="222"/>
    <s v="Cross-group cohesive circuit"/>
    <n v="4800"/>
    <n v="6623"/>
    <n v="138"/>
    <x v="1"/>
    <n v="138"/>
    <n v="48"/>
    <x v="1"/>
    <s v="USD"/>
    <n v="1412226000"/>
    <n v="1412312400"/>
    <b v="0"/>
    <b v="0"/>
    <x v="14"/>
    <x v="7"/>
    <x v="14"/>
  </r>
  <r>
    <n v="223"/>
    <x v="223"/>
    <s v="Synergistic explicit capability"/>
    <n v="87300"/>
    <n v="81897"/>
    <n v="94"/>
    <x v="0"/>
    <n v="931"/>
    <n v="88"/>
    <x v="1"/>
    <s v="USD"/>
    <n v="1458104400"/>
    <n v="1459314000"/>
    <b v="0"/>
    <b v="0"/>
    <x v="3"/>
    <x v="3"/>
    <x v="3"/>
  </r>
  <r>
    <n v="224"/>
    <x v="224"/>
    <s v="Diverse analyzing definition"/>
    <n v="46300"/>
    <n v="186885"/>
    <n v="404"/>
    <x v="1"/>
    <n v="3594"/>
    <n v="52"/>
    <x v="1"/>
    <s v="USD"/>
    <n v="1411534800"/>
    <n v="1415426400"/>
    <b v="0"/>
    <b v="0"/>
    <x v="22"/>
    <x v="4"/>
    <x v="22"/>
  </r>
  <r>
    <n v="225"/>
    <x v="225"/>
    <s v="Enterprise-wide reciprocal success"/>
    <n v="67800"/>
    <n v="176398"/>
    <n v="261"/>
    <x v="1"/>
    <n v="5880"/>
    <n v="30"/>
    <x v="1"/>
    <s v="USD"/>
    <n v="1399093200"/>
    <n v="1399093200"/>
    <b v="1"/>
    <b v="0"/>
    <x v="1"/>
    <x v="1"/>
    <x v="1"/>
  </r>
  <r>
    <n v="226"/>
    <x v="102"/>
    <s v="Progressive neutral middleware"/>
    <n v="3000"/>
    <n v="10999"/>
    <n v="367"/>
    <x v="1"/>
    <n v="112"/>
    <n v="99"/>
    <x v="1"/>
    <s v="USD"/>
    <n v="1270702800"/>
    <n v="1273899600"/>
    <b v="0"/>
    <b v="0"/>
    <x v="14"/>
    <x v="7"/>
    <x v="14"/>
  </r>
  <r>
    <n v="227"/>
    <x v="226"/>
    <s v="Intuitive exuding process improvement"/>
    <n v="60900"/>
    <n v="102751"/>
    <n v="169"/>
    <x v="1"/>
    <n v="943"/>
    <n v="109"/>
    <x v="1"/>
    <s v="USD"/>
    <n v="1431666000"/>
    <n v="1432184400"/>
    <b v="0"/>
    <b v="0"/>
    <x v="20"/>
    <x v="6"/>
    <x v="20"/>
  </r>
  <r>
    <n v="228"/>
    <x v="227"/>
    <s v="Exclusive real-time protocol"/>
    <n v="137900"/>
    <n v="165352"/>
    <n v="120"/>
    <x v="1"/>
    <n v="2468"/>
    <n v="67"/>
    <x v="1"/>
    <s v="USD"/>
    <n v="1472619600"/>
    <n v="1474779600"/>
    <b v="0"/>
    <b v="0"/>
    <x v="10"/>
    <x v="4"/>
    <x v="10"/>
  </r>
  <r>
    <n v="229"/>
    <x v="228"/>
    <s v="Extended encompassing application"/>
    <n v="85600"/>
    <n v="165798"/>
    <n v="194"/>
    <x v="1"/>
    <n v="2551"/>
    <n v="65"/>
    <x v="1"/>
    <s v="USD"/>
    <n v="1496293200"/>
    <n v="1500440400"/>
    <b v="0"/>
    <b v="1"/>
    <x v="20"/>
    <x v="6"/>
    <x v="20"/>
  </r>
  <r>
    <n v="230"/>
    <x v="229"/>
    <s v="Progressive value-added ability"/>
    <n v="2400"/>
    <n v="10084"/>
    <n v="421"/>
    <x v="1"/>
    <n v="101"/>
    <n v="100"/>
    <x v="1"/>
    <s v="USD"/>
    <n v="1575612000"/>
    <n v="1575612000"/>
    <b v="0"/>
    <b v="0"/>
    <x v="11"/>
    <x v="6"/>
    <x v="11"/>
  </r>
  <r>
    <n v="231"/>
    <x v="230"/>
    <s v="Cross-platform uniform hardware"/>
    <n v="7200"/>
    <n v="5523"/>
    <n v="77"/>
    <x v="3"/>
    <n v="67"/>
    <n v="83"/>
    <x v="1"/>
    <s v="USD"/>
    <n v="1369112400"/>
    <n v="1374123600"/>
    <b v="0"/>
    <b v="0"/>
    <x v="3"/>
    <x v="3"/>
    <x v="3"/>
  </r>
  <r>
    <n v="232"/>
    <x v="231"/>
    <s v="Progressive secondary portal"/>
    <n v="3400"/>
    <n v="5823"/>
    <n v="172"/>
    <x v="1"/>
    <n v="92"/>
    <n v="64"/>
    <x v="1"/>
    <s v="USD"/>
    <n v="1469422800"/>
    <n v="1469509200"/>
    <b v="0"/>
    <b v="0"/>
    <x v="3"/>
    <x v="3"/>
    <x v="3"/>
  </r>
  <r>
    <n v="233"/>
    <x v="232"/>
    <s v="Multi-lateral national adapter"/>
    <n v="3800"/>
    <n v="6000"/>
    <n v="158"/>
    <x v="1"/>
    <n v="62"/>
    <n v="97"/>
    <x v="1"/>
    <s v="USD"/>
    <n v="1307854800"/>
    <n v="1309237200"/>
    <b v="0"/>
    <b v="0"/>
    <x v="10"/>
    <x v="4"/>
    <x v="10"/>
  </r>
  <r>
    <n v="234"/>
    <x v="233"/>
    <s v="Enterprise-wide motivating matrices"/>
    <n v="7500"/>
    <n v="8181"/>
    <n v="110"/>
    <x v="1"/>
    <n v="149"/>
    <n v="55"/>
    <x v="6"/>
    <s v="EUR"/>
    <n v="1503378000"/>
    <n v="1503982800"/>
    <b v="0"/>
    <b v="1"/>
    <x v="11"/>
    <x v="6"/>
    <x v="11"/>
  </r>
  <r>
    <n v="235"/>
    <x v="234"/>
    <s v="Polarized upward-trending Local Area Network"/>
    <n v="8600"/>
    <n v="3589"/>
    <n v="42"/>
    <x v="0"/>
    <n v="92"/>
    <n v="40"/>
    <x v="1"/>
    <s v="USD"/>
    <n v="1486965600"/>
    <n v="1487397600"/>
    <b v="0"/>
    <b v="0"/>
    <x v="10"/>
    <x v="4"/>
    <x v="10"/>
  </r>
  <r>
    <n v="236"/>
    <x v="235"/>
    <s v="Object-based directional function"/>
    <n v="39500"/>
    <n v="4323"/>
    <n v="11"/>
    <x v="0"/>
    <n v="57"/>
    <n v="76"/>
    <x v="2"/>
    <s v="AUD"/>
    <n v="1561438800"/>
    <n v="1562043600"/>
    <b v="0"/>
    <b v="1"/>
    <x v="1"/>
    <x v="1"/>
    <x v="1"/>
  </r>
  <r>
    <n v="237"/>
    <x v="236"/>
    <s v="Re-contextualized tangible open architecture"/>
    <n v="9300"/>
    <n v="14822"/>
    <n v="160"/>
    <x v="1"/>
    <n v="329"/>
    <n v="46"/>
    <x v="1"/>
    <s v="USD"/>
    <n v="1398402000"/>
    <n v="1398574800"/>
    <b v="0"/>
    <b v="0"/>
    <x v="10"/>
    <x v="4"/>
    <x v="10"/>
  </r>
  <r>
    <n v="238"/>
    <x v="237"/>
    <s v="Distributed systemic adapter"/>
    <n v="2400"/>
    <n v="10138"/>
    <n v="423"/>
    <x v="1"/>
    <n v="97"/>
    <n v="105"/>
    <x v="3"/>
    <s v="DKK"/>
    <n v="1513231200"/>
    <n v="1515391200"/>
    <b v="0"/>
    <b v="1"/>
    <x v="3"/>
    <x v="3"/>
    <x v="3"/>
  </r>
  <r>
    <n v="239"/>
    <x v="238"/>
    <s v="Networked web-enabled instruction set"/>
    <n v="3200"/>
    <n v="3127"/>
    <n v="98"/>
    <x v="0"/>
    <n v="41"/>
    <n v="77"/>
    <x v="1"/>
    <s v="USD"/>
    <n v="1440824400"/>
    <n v="1441170000"/>
    <b v="0"/>
    <b v="0"/>
    <x v="8"/>
    <x v="2"/>
    <x v="8"/>
  </r>
  <r>
    <n v="240"/>
    <x v="239"/>
    <s v="Vision-oriented dynamic service-desk"/>
    <n v="29400"/>
    <n v="123124"/>
    <n v="419"/>
    <x v="1"/>
    <n v="1784"/>
    <n v="70"/>
    <x v="1"/>
    <s v="USD"/>
    <n v="1281070800"/>
    <n v="1281157200"/>
    <b v="0"/>
    <b v="0"/>
    <x v="3"/>
    <x v="3"/>
    <x v="3"/>
  </r>
  <r>
    <n v="241"/>
    <x v="240"/>
    <s v="Vision-oriented actuating open system"/>
    <n v="168500"/>
    <n v="171729"/>
    <n v="102"/>
    <x v="1"/>
    <n v="1684"/>
    <n v="102"/>
    <x v="2"/>
    <s v="AUD"/>
    <n v="1397365200"/>
    <n v="1398229200"/>
    <b v="0"/>
    <b v="1"/>
    <x v="9"/>
    <x v="5"/>
    <x v="9"/>
  </r>
  <r>
    <n v="242"/>
    <x v="241"/>
    <s v="Sharable scalable core"/>
    <n v="8400"/>
    <n v="10729"/>
    <n v="128"/>
    <x v="1"/>
    <n v="250"/>
    <n v="43"/>
    <x v="1"/>
    <s v="USD"/>
    <n v="1494392400"/>
    <n v="1495256400"/>
    <b v="0"/>
    <b v="1"/>
    <x v="1"/>
    <x v="1"/>
    <x v="1"/>
  </r>
  <r>
    <n v="243"/>
    <x v="242"/>
    <s v="Customer-focused attitude-oriented function"/>
    <n v="2300"/>
    <n v="10240"/>
    <n v="446"/>
    <x v="1"/>
    <n v="238"/>
    <n v="44"/>
    <x v="1"/>
    <s v="USD"/>
    <n v="1520143200"/>
    <n v="1520402400"/>
    <b v="0"/>
    <b v="0"/>
    <x v="3"/>
    <x v="3"/>
    <x v="3"/>
  </r>
  <r>
    <n v="244"/>
    <x v="243"/>
    <s v="Reverse-engineered system-worthy extranet"/>
    <n v="700"/>
    <n v="3988"/>
    <n v="570"/>
    <x v="1"/>
    <n v="53"/>
    <n v="76"/>
    <x v="1"/>
    <s v="USD"/>
    <n v="1405314000"/>
    <n v="1409806800"/>
    <b v="0"/>
    <b v="0"/>
    <x v="3"/>
    <x v="3"/>
    <x v="3"/>
  </r>
  <r>
    <n v="245"/>
    <x v="244"/>
    <s v="Re-engineered systematic monitoring"/>
    <n v="2900"/>
    <n v="14771"/>
    <n v="510"/>
    <x v="1"/>
    <n v="214"/>
    <n v="70"/>
    <x v="1"/>
    <s v="USD"/>
    <n v="1396846800"/>
    <n v="1396933200"/>
    <b v="0"/>
    <b v="0"/>
    <x v="3"/>
    <x v="3"/>
    <x v="3"/>
  </r>
  <r>
    <n v="246"/>
    <x v="245"/>
    <s v="Seamless value-added standardization"/>
    <n v="4500"/>
    <n v="14649"/>
    <n v="326"/>
    <x v="1"/>
    <n v="222"/>
    <n v="66"/>
    <x v="1"/>
    <s v="USD"/>
    <n v="1375678800"/>
    <n v="1376024400"/>
    <b v="0"/>
    <b v="0"/>
    <x v="2"/>
    <x v="2"/>
    <x v="2"/>
  </r>
  <r>
    <n v="247"/>
    <x v="246"/>
    <s v="Triple-buffered fresh-thinking frame"/>
    <n v="19800"/>
    <n v="184658"/>
    <n v="933"/>
    <x v="1"/>
    <n v="1884"/>
    <n v="99"/>
    <x v="1"/>
    <s v="USD"/>
    <n v="1482386400"/>
    <n v="1483682400"/>
    <b v="0"/>
    <b v="1"/>
    <x v="13"/>
    <x v="5"/>
    <x v="13"/>
  </r>
  <r>
    <n v="248"/>
    <x v="247"/>
    <s v="Streamlined holistic knowledgebase"/>
    <n v="6200"/>
    <n v="13103"/>
    <n v="212"/>
    <x v="1"/>
    <n v="218"/>
    <n v="61"/>
    <x v="2"/>
    <s v="AUD"/>
    <n v="1420005600"/>
    <n v="1420437600"/>
    <b v="0"/>
    <b v="0"/>
    <x v="20"/>
    <x v="6"/>
    <x v="20"/>
  </r>
  <r>
    <n v="249"/>
    <x v="248"/>
    <s v="Up-sized intermediate website"/>
    <n v="61500"/>
    <n v="168095"/>
    <n v="274"/>
    <x v="1"/>
    <n v="6465"/>
    <n v="27"/>
    <x v="1"/>
    <s v="USD"/>
    <n v="1420178400"/>
    <n v="1420783200"/>
    <b v="0"/>
    <b v="0"/>
    <x v="18"/>
    <x v="5"/>
    <x v="18"/>
  </r>
  <r>
    <n v="250"/>
    <x v="249"/>
    <s v="Future-proofed directional synergy"/>
    <n v="100"/>
    <n v="3"/>
    <n v="3"/>
    <x v="0"/>
    <n v="1"/>
    <n v="3"/>
    <x v="1"/>
    <s v="USD"/>
    <n v="1264399200"/>
    <n v="1267423200"/>
    <b v="0"/>
    <b v="0"/>
    <x v="1"/>
    <x v="1"/>
    <x v="1"/>
  </r>
  <r>
    <n v="251"/>
    <x v="250"/>
    <s v="Enhanced user-facing function"/>
    <n v="7100"/>
    <n v="3840"/>
    <n v="55"/>
    <x v="0"/>
    <n v="101"/>
    <n v="39"/>
    <x v="1"/>
    <s v="USD"/>
    <n v="1355032800"/>
    <n v="1355205600"/>
    <b v="0"/>
    <b v="0"/>
    <x v="3"/>
    <x v="3"/>
    <x v="3"/>
  </r>
  <r>
    <n v="252"/>
    <x v="251"/>
    <s v="Operative bandwidth-monitored interface"/>
    <n v="1000"/>
    <n v="6263"/>
    <n v="627"/>
    <x v="1"/>
    <n v="59"/>
    <n v="107"/>
    <x v="1"/>
    <s v="USD"/>
    <n v="1382677200"/>
    <n v="1383109200"/>
    <b v="0"/>
    <b v="0"/>
    <x v="3"/>
    <x v="3"/>
    <x v="3"/>
  </r>
  <r>
    <n v="253"/>
    <x v="252"/>
    <s v="Upgradable multi-state instruction set"/>
    <n v="121500"/>
    <n v="108161"/>
    <n v="90"/>
    <x v="0"/>
    <n v="1335"/>
    <n v="82"/>
    <x v="0"/>
    <s v="CAD"/>
    <n v="1302238800"/>
    <n v="1303275600"/>
    <b v="0"/>
    <b v="0"/>
    <x v="6"/>
    <x v="4"/>
    <x v="6"/>
  </r>
  <r>
    <n v="254"/>
    <x v="253"/>
    <s v="De-engineered static Local Area Network"/>
    <n v="4600"/>
    <n v="8505"/>
    <n v="185"/>
    <x v="1"/>
    <n v="88"/>
    <n v="97"/>
    <x v="1"/>
    <s v="USD"/>
    <n v="1487656800"/>
    <n v="1487829600"/>
    <b v="0"/>
    <b v="0"/>
    <x v="9"/>
    <x v="5"/>
    <x v="9"/>
  </r>
  <r>
    <n v="255"/>
    <x v="254"/>
    <s v="Upgradable grid-enabled superstructure"/>
    <n v="80500"/>
    <n v="96735"/>
    <n v="121"/>
    <x v="1"/>
    <n v="1697"/>
    <n v="58"/>
    <x v="1"/>
    <s v="USD"/>
    <n v="1297836000"/>
    <n v="1298268000"/>
    <b v="0"/>
    <b v="1"/>
    <x v="1"/>
    <x v="1"/>
    <x v="1"/>
  </r>
  <r>
    <n v="256"/>
    <x v="255"/>
    <s v="Optimized actuating toolset"/>
    <n v="4100"/>
    <n v="959"/>
    <n v="24"/>
    <x v="0"/>
    <n v="15"/>
    <n v="64"/>
    <x v="4"/>
    <s v="GBP"/>
    <n v="1453615200"/>
    <n v="1456812000"/>
    <b v="0"/>
    <b v="0"/>
    <x v="1"/>
    <x v="1"/>
    <x v="1"/>
  </r>
  <r>
    <n v="257"/>
    <x v="256"/>
    <s v="Decentralized exuding strategy"/>
    <n v="5700"/>
    <n v="8322"/>
    <n v="146"/>
    <x v="1"/>
    <n v="92"/>
    <n v="91"/>
    <x v="1"/>
    <s v="USD"/>
    <n v="1362463200"/>
    <n v="1363669200"/>
    <b v="0"/>
    <b v="0"/>
    <x v="3"/>
    <x v="3"/>
    <x v="3"/>
  </r>
  <r>
    <n v="258"/>
    <x v="257"/>
    <s v="Assimilated coherent hardware"/>
    <n v="5000"/>
    <n v="13424"/>
    <n v="269"/>
    <x v="1"/>
    <n v="186"/>
    <n v="73"/>
    <x v="1"/>
    <s v="USD"/>
    <n v="1481176800"/>
    <n v="1482904800"/>
    <b v="0"/>
    <b v="1"/>
    <x v="3"/>
    <x v="3"/>
    <x v="3"/>
  </r>
  <r>
    <n v="259"/>
    <x v="258"/>
    <s v="Multi-channeled responsive implementation"/>
    <n v="1800"/>
    <n v="10755"/>
    <n v="598"/>
    <x v="1"/>
    <n v="138"/>
    <n v="78"/>
    <x v="1"/>
    <s v="USD"/>
    <n v="1354946400"/>
    <n v="1356588000"/>
    <b v="1"/>
    <b v="0"/>
    <x v="14"/>
    <x v="7"/>
    <x v="14"/>
  </r>
  <r>
    <n v="260"/>
    <x v="259"/>
    <s v="Centralized modular initiative"/>
    <n v="6300"/>
    <n v="9935"/>
    <n v="158"/>
    <x v="1"/>
    <n v="261"/>
    <n v="39"/>
    <x v="1"/>
    <s v="USD"/>
    <n v="1348808400"/>
    <n v="1349845200"/>
    <b v="0"/>
    <b v="0"/>
    <x v="1"/>
    <x v="1"/>
    <x v="1"/>
  </r>
  <r>
    <n v="261"/>
    <x v="260"/>
    <s v="Reverse-engineered cohesive migration"/>
    <n v="84300"/>
    <n v="26303"/>
    <n v="32"/>
    <x v="0"/>
    <n v="454"/>
    <n v="58"/>
    <x v="1"/>
    <s v="USD"/>
    <n v="1282712400"/>
    <n v="1283058000"/>
    <b v="0"/>
    <b v="1"/>
    <x v="1"/>
    <x v="1"/>
    <x v="1"/>
  </r>
  <r>
    <n v="262"/>
    <x v="261"/>
    <s v="Compatible multimedia hub"/>
    <n v="1700"/>
    <n v="5328"/>
    <n v="314"/>
    <x v="1"/>
    <n v="107"/>
    <n v="50"/>
    <x v="1"/>
    <s v="USD"/>
    <n v="1301979600"/>
    <n v="1304226000"/>
    <b v="0"/>
    <b v="1"/>
    <x v="7"/>
    <x v="1"/>
    <x v="7"/>
  </r>
  <r>
    <n v="263"/>
    <x v="262"/>
    <s v="Organic eco-centric success"/>
    <n v="2900"/>
    <n v="10756"/>
    <n v="371"/>
    <x v="1"/>
    <n v="199"/>
    <n v="55"/>
    <x v="1"/>
    <s v="USD"/>
    <n v="1263016800"/>
    <n v="1263016800"/>
    <b v="0"/>
    <b v="0"/>
    <x v="14"/>
    <x v="7"/>
    <x v="14"/>
  </r>
  <r>
    <n v="264"/>
    <x v="263"/>
    <s v="Virtual reciprocal policy"/>
    <n v="45600"/>
    <n v="165375"/>
    <n v="363"/>
    <x v="1"/>
    <n v="5512"/>
    <n v="31"/>
    <x v="1"/>
    <s v="USD"/>
    <n v="1360648800"/>
    <n v="1362031200"/>
    <b v="0"/>
    <b v="0"/>
    <x v="3"/>
    <x v="3"/>
    <x v="3"/>
  </r>
  <r>
    <n v="265"/>
    <x v="264"/>
    <s v="Persevering interactive emulation"/>
    <n v="4900"/>
    <n v="6031"/>
    <n v="124"/>
    <x v="1"/>
    <n v="86"/>
    <n v="71"/>
    <x v="1"/>
    <s v="USD"/>
    <n v="1451800800"/>
    <n v="1455602400"/>
    <b v="0"/>
    <b v="0"/>
    <x v="3"/>
    <x v="3"/>
    <x v="3"/>
  </r>
  <r>
    <n v="266"/>
    <x v="265"/>
    <s v="Proactive responsive emulation"/>
    <n v="111900"/>
    <n v="85902"/>
    <n v="77"/>
    <x v="0"/>
    <n v="3182"/>
    <n v="27"/>
    <x v="6"/>
    <s v="EUR"/>
    <n v="1415340000"/>
    <n v="1418191200"/>
    <b v="0"/>
    <b v="1"/>
    <x v="17"/>
    <x v="1"/>
    <x v="17"/>
  </r>
  <r>
    <n v="267"/>
    <x v="266"/>
    <s v="Extended eco-centric function"/>
    <n v="61600"/>
    <n v="143910"/>
    <n v="234"/>
    <x v="1"/>
    <n v="2768"/>
    <n v="52"/>
    <x v="2"/>
    <s v="AUD"/>
    <n v="1351054800"/>
    <n v="1352440800"/>
    <b v="0"/>
    <b v="0"/>
    <x v="3"/>
    <x v="3"/>
    <x v="3"/>
  </r>
  <r>
    <n v="268"/>
    <x v="267"/>
    <s v="Networked optimal productivity"/>
    <n v="1500"/>
    <n v="2708"/>
    <n v="181"/>
    <x v="1"/>
    <n v="48"/>
    <n v="57"/>
    <x v="1"/>
    <s v="USD"/>
    <n v="1349326800"/>
    <n v="1353304800"/>
    <b v="0"/>
    <b v="0"/>
    <x v="4"/>
    <x v="4"/>
    <x v="4"/>
  </r>
  <r>
    <n v="269"/>
    <x v="268"/>
    <s v="Persistent attitude-oriented approach"/>
    <n v="3500"/>
    <n v="8842"/>
    <n v="253"/>
    <x v="1"/>
    <n v="87"/>
    <n v="102"/>
    <x v="1"/>
    <s v="USD"/>
    <n v="1548914400"/>
    <n v="1550728800"/>
    <b v="0"/>
    <b v="0"/>
    <x v="19"/>
    <x v="4"/>
    <x v="19"/>
  </r>
  <r>
    <n v="270"/>
    <x v="269"/>
    <s v="Triple-buffered 4thgeneration toolset"/>
    <n v="173900"/>
    <n v="47260"/>
    <n v="28"/>
    <x v="3"/>
    <n v="1890"/>
    <n v="26"/>
    <x v="1"/>
    <s v="USD"/>
    <n v="1291269600"/>
    <n v="1291442400"/>
    <b v="0"/>
    <b v="0"/>
    <x v="11"/>
    <x v="6"/>
    <x v="11"/>
  </r>
  <r>
    <n v="271"/>
    <x v="270"/>
    <s v="Progressive zero administration leverage"/>
    <n v="153700"/>
    <n v="1953"/>
    <n v="2"/>
    <x v="2"/>
    <n v="61"/>
    <n v="33"/>
    <x v="1"/>
    <s v="USD"/>
    <n v="1449468000"/>
    <n v="1452146400"/>
    <b v="0"/>
    <b v="0"/>
    <x v="14"/>
    <x v="7"/>
    <x v="14"/>
  </r>
  <r>
    <n v="272"/>
    <x v="271"/>
    <s v="Networked radical neural-net"/>
    <n v="51100"/>
    <n v="155349"/>
    <n v="305"/>
    <x v="1"/>
    <n v="1894"/>
    <n v="83"/>
    <x v="1"/>
    <s v="USD"/>
    <n v="1562734800"/>
    <n v="1564894800"/>
    <b v="0"/>
    <b v="1"/>
    <x v="3"/>
    <x v="3"/>
    <x v="3"/>
  </r>
  <r>
    <n v="273"/>
    <x v="272"/>
    <s v="Re-engineered heuristic forecast"/>
    <n v="7800"/>
    <n v="10704"/>
    <n v="138"/>
    <x v="1"/>
    <n v="282"/>
    <n v="38"/>
    <x v="0"/>
    <s v="CAD"/>
    <n v="1505624400"/>
    <n v="1505883600"/>
    <b v="0"/>
    <b v="0"/>
    <x v="3"/>
    <x v="3"/>
    <x v="3"/>
  </r>
  <r>
    <n v="274"/>
    <x v="273"/>
    <s v="Fully-configurable background algorithm"/>
    <n v="2400"/>
    <n v="773"/>
    <n v="33"/>
    <x v="0"/>
    <n v="15"/>
    <n v="52"/>
    <x v="1"/>
    <s v="USD"/>
    <n v="1509948000"/>
    <n v="1510380000"/>
    <b v="0"/>
    <b v="0"/>
    <x v="3"/>
    <x v="3"/>
    <x v="3"/>
  </r>
  <r>
    <n v="275"/>
    <x v="274"/>
    <s v="Stand-alone discrete Graphical User Interface"/>
    <n v="3900"/>
    <n v="9419"/>
    <n v="242"/>
    <x v="1"/>
    <n v="116"/>
    <n v="82"/>
    <x v="1"/>
    <s v="USD"/>
    <n v="1554526800"/>
    <n v="1555218000"/>
    <b v="0"/>
    <b v="0"/>
    <x v="18"/>
    <x v="5"/>
    <x v="18"/>
  </r>
  <r>
    <n v="276"/>
    <x v="275"/>
    <s v="Front-line foreground project"/>
    <n v="5500"/>
    <n v="5324"/>
    <n v="97"/>
    <x v="0"/>
    <n v="133"/>
    <n v="41"/>
    <x v="1"/>
    <s v="USD"/>
    <n v="1334811600"/>
    <n v="1335243600"/>
    <b v="0"/>
    <b v="1"/>
    <x v="11"/>
    <x v="6"/>
    <x v="11"/>
  </r>
  <r>
    <n v="277"/>
    <x v="276"/>
    <s v="Persevering system-worthy info-mediaries"/>
    <n v="700"/>
    <n v="7465"/>
    <n v="1067"/>
    <x v="1"/>
    <n v="83"/>
    <n v="90"/>
    <x v="1"/>
    <s v="USD"/>
    <n v="1279515600"/>
    <n v="1279688400"/>
    <b v="0"/>
    <b v="0"/>
    <x v="3"/>
    <x v="3"/>
    <x v="3"/>
  </r>
  <r>
    <n v="278"/>
    <x v="277"/>
    <s v="Distributed multi-tasking strategy"/>
    <n v="2700"/>
    <n v="8799"/>
    <n v="326"/>
    <x v="1"/>
    <n v="91"/>
    <n v="97"/>
    <x v="1"/>
    <s v="USD"/>
    <n v="1353909600"/>
    <n v="1356069600"/>
    <b v="0"/>
    <b v="0"/>
    <x v="2"/>
    <x v="2"/>
    <x v="2"/>
  </r>
  <r>
    <n v="279"/>
    <x v="278"/>
    <s v="Vision-oriented methodical application"/>
    <n v="8000"/>
    <n v="13656"/>
    <n v="171"/>
    <x v="1"/>
    <n v="546"/>
    <n v="26"/>
    <x v="1"/>
    <s v="USD"/>
    <n v="1535950800"/>
    <n v="1536210000"/>
    <b v="0"/>
    <b v="0"/>
    <x v="3"/>
    <x v="3"/>
    <x v="3"/>
  </r>
  <r>
    <n v="280"/>
    <x v="279"/>
    <s v="Function-based high-level infrastructure"/>
    <n v="2500"/>
    <n v="14536"/>
    <n v="582"/>
    <x v="1"/>
    <n v="393"/>
    <n v="37"/>
    <x v="1"/>
    <s v="USD"/>
    <n v="1511244000"/>
    <n v="1511762400"/>
    <b v="0"/>
    <b v="0"/>
    <x v="10"/>
    <x v="4"/>
    <x v="10"/>
  </r>
  <r>
    <n v="281"/>
    <x v="280"/>
    <s v="Profound object-oriented paradigm"/>
    <n v="164500"/>
    <n v="150552"/>
    <n v="92"/>
    <x v="0"/>
    <n v="2062"/>
    <n v="74"/>
    <x v="1"/>
    <s v="USD"/>
    <n v="1331445600"/>
    <n v="1333256400"/>
    <b v="0"/>
    <b v="1"/>
    <x v="3"/>
    <x v="3"/>
    <x v="3"/>
  </r>
  <r>
    <n v="282"/>
    <x v="281"/>
    <s v="Virtual contextually-based circuit"/>
    <n v="8400"/>
    <n v="9076"/>
    <n v="109"/>
    <x v="1"/>
    <n v="133"/>
    <n v="69"/>
    <x v="1"/>
    <s v="USD"/>
    <n v="1480226400"/>
    <n v="1480744800"/>
    <b v="0"/>
    <b v="1"/>
    <x v="19"/>
    <x v="4"/>
    <x v="19"/>
  </r>
  <r>
    <n v="283"/>
    <x v="282"/>
    <s v="Business-focused dynamic instruction set"/>
    <n v="8100"/>
    <n v="1517"/>
    <n v="19"/>
    <x v="0"/>
    <n v="29"/>
    <n v="53"/>
    <x v="3"/>
    <s v="DKK"/>
    <n v="1464584400"/>
    <n v="1465016400"/>
    <b v="0"/>
    <b v="0"/>
    <x v="1"/>
    <x v="1"/>
    <x v="1"/>
  </r>
  <r>
    <n v="284"/>
    <x v="283"/>
    <s v="Ameliorated fresh-thinking protocol"/>
    <n v="9800"/>
    <n v="8153"/>
    <n v="84"/>
    <x v="0"/>
    <n v="132"/>
    <n v="62"/>
    <x v="1"/>
    <s v="USD"/>
    <n v="1335848400"/>
    <n v="1336280400"/>
    <b v="0"/>
    <b v="0"/>
    <x v="2"/>
    <x v="2"/>
    <x v="2"/>
  </r>
  <r>
    <n v="285"/>
    <x v="284"/>
    <s v="Front-line optimizing emulation"/>
    <n v="900"/>
    <n v="6357"/>
    <n v="707"/>
    <x v="1"/>
    <n v="254"/>
    <n v="26"/>
    <x v="1"/>
    <s v="USD"/>
    <n v="1473483600"/>
    <n v="1476766800"/>
    <b v="0"/>
    <b v="0"/>
    <x v="3"/>
    <x v="3"/>
    <x v="3"/>
  </r>
  <r>
    <n v="286"/>
    <x v="285"/>
    <s v="Devolved uniform complexity"/>
    <n v="112100"/>
    <n v="19557"/>
    <n v="18"/>
    <x v="3"/>
    <n v="184"/>
    <n v="107"/>
    <x v="1"/>
    <s v="USD"/>
    <n v="1479880800"/>
    <n v="1480485600"/>
    <b v="0"/>
    <b v="0"/>
    <x v="3"/>
    <x v="3"/>
    <x v="3"/>
  </r>
  <r>
    <n v="287"/>
    <x v="286"/>
    <s v="Public-key intangible superstructure"/>
    <n v="6300"/>
    <n v="13213"/>
    <n v="210"/>
    <x v="1"/>
    <n v="176"/>
    <n v="76"/>
    <x v="1"/>
    <s v="USD"/>
    <n v="1430197200"/>
    <n v="1430197200"/>
    <b v="0"/>
    <b v="0"/>
    <x v="5"/>
    <x v="1"/>
    <x v="5"/>
  </r>
  <r>
    <n v="288"/>
    <x v="287"/>
    <s v="Secured global success"/>
    <n v="5600"/>
    <n v="5476"/>
    <n v="98"/>
    <x v="0"/>
    <n v="137"/>
    <n v="40"/>
    <x v="3"/>
    <s v="DKK"/>
    <n v="1331701200"/>
    <n v="1331787600"/>
    <b v="0"/>
    <b v="1"/>
    <x v="16"/>
    <x v="1"/>
    <x v="16"/>
  </r>
  <r>
    <n v="289"/>
    <x v="288"/>
    <s v="Grass-roots mission-critical capability"/>
    <n v="800"/>
    <n v="13474"/>
    <n v="1685"/>
    <x v="1"/>
    <n v="337"/>
    <n v="40"/>
    <x v="0"/>
    <s v="CAD"/>
    <n v="1438578000"/>
    <n v="1438837200"/>
    <b v="0"/>
    <b v="0"/>
    <x v="3"/>
    <x v="3"/>
    <x v="3"/>
  </r>
  <r>
    <n v="290"/>
    <x v="289"/>
    <s v="Advanced global data-warehouse"/>
    <n v="168600"/>
    <n v="91722"/>
    <n v="55"/>
    <x v="0"/>
    <n v="908"/>
    <n v="102"/>
    <x v="1"/>
    <s v="USD"/>
    <n v="1368162000"/>
    <n v="1370926800"/>
    <b v="0"/>
    <b v="1"/>
    <x v="4"/>
    <x v="4"/>
    <x v="4"/>
  </r>
  <r>
    <n v="291"/>
    <x v="290"/>
    <s v="Self-enabling uniform complexity"/>
    <n v="1800"/>
    <n v="8219"/>
    <n v="457"/>
    <x v="1"/>
    <n v="107"/>
    <n v="77"/>
    <x v="1"/>
    <s v="USD"/>
    <n v="1318654800"/>
    <n v="1319000400"/>
    <b v="1"/>
    <b v="0"/>
    <x v="2"/>
    <x v="2"/>
    <x v="2"/>
  </r>
  <r>
    <n v="292"/>
    <x v="291"/>
    <s v="Versatile cohesive encoding"/>
    <n v="7300"/>
    <n v="717"/>
    <n v="10"/>
    <x v="0"/>
    <n v="10"/>
    <n v="72"/>
    <x v="1"/>
    <s v="USD"/>
    <n v="1331874000"/>
    <n v="1333429200"/>
    <b v="0"/>
    <b v="0"/>
    <x v="0"/>
    <x v="0"/>
    <x v="0"/>
  </r>
  <r>
    <n v="293"/>
    <x v="292"/>
    <s v="Organized executive solution"/>
    <n v="6500"/>
    <n v="1065"/>
    <n v="17"/>
    <x v="3"/>
    <n v="32"/>
    <n v="34"/>
    <x v="6"/>
    <s v="EUR"/>
    <n v="1286254800"/>
    <n v="1287032400"/>
    <b v="0"/>
    <b v="0"/>
    <x v="3"/>
    <x v="3"/>
    <x v="3"/>
  </r>
  <r>
    <n v="294"/>
    <x v="293"/>
    <s v="Automated local emulation"/>
    <n v="600"/>
    <n v="8038"/>
    <n v="1340"/>
    <x v="1"/>
    <n v="183"/>
    <n v="44"/>
    <x v="1"/>
    <s v="USD"/>
    <n v="1540530000"/>
    <n v="1541570400"/>
    <b v="0"/>
    <b v="0"/>
    <x v="3"/>
    <x v="3"/>
    <x v="3"/>
  </r>
  <r>
    <n v="295"/>
    <x v="294"/>
    <s v="Enterprise-wide intermediate middleware"/>
    <n v="192900"/>
    <n v="68769"/>
    <n v="36"/>
    <x v="0"/>
    <n v="1910"/>
    <n v="37"/>
    <x v="5"/>
    <s v="CHF"/>
    <n v="1381813200"/>
    <n v="1383976800"/>
    <b v="0"/>
    <b v="0"/>
    <x v="3"/>
    <x v="3"/>
    <x v="3"/>
  </r>
  <r>
    <n v="296"/>
    <x v="295"/>
    <s v="Grass-roots real-time Local Area Network"/>
    <n v="6100"/>
    <n v="3352"/>
    <n v="55"/>
    <x v="0"/>
    <n v="38"/>
    <n v="89"/>
    <x v="2"/>
    <s v="AUD"/>
    <n v="1548655200"/>
    <n v="1550556000"/>
    <b v="0"/>
    <b v="0"/>
    <x v="3"/>
    <x v="3"/>
    <x v="3"/>
  </r>
  <r>
    <n v="297"/>
    <x v="296"/>
    <s v="Organized client-driven capacity"/>
    <n v="7200"/>
    <n v="6785"/>
    <n v="95"/>
    <x v="0"/>
    <n v="104"/>
    <n v="66"/>
    <x v="2"/>
    <s v="AUD"/>
    <n v="1389679200"/>
    <n v="1390456800"/>
    <b v="0"/>
    <b v="1"/>
    <x v="3"/>
    <x v="3"/>
    <x v="3"/>
  </r>
  <r>
    <n v="298"/>
    <x v="297"/>
    <s v="Adaptive intangible database"/>
    <n v="3500"/>
    <n v="5037"/>
    <n v="144"/>
    <x v="1"/>
    <n v="72"/>
    <n v="70"/>
    <x v="1"/>
    <s v="USD"/>
    <n v="1456466400"/>
    <n v="1458018000"/>
    <b v="0"/>
    <b v="1"/>
    <x v="1"/>
    <x v="1"/>
    <x v="1"/>
  </r>
  <r>
    <n v="299"/>
    <x v="298"/>
    <s v="Grass-roots contextually-based algorithm"/>
    <n v="3800"/>
    <n v="1954"/>
    <n v="52"/>
    <x v="0"/>
    <n v="49"/>
    <n v="40"/>
    <x v="1"/>
    <s v="USD"/>
    <n v="1456984800"/>
    <n v="1461819600"/>
    <b v="0"/>
    <b v="0"/>
    <x v="0"/>
    <x v="0"/>
    <x v="0"/>
  </r>
  <r>
    <n v="300"/>
    <x v="299"/>
    <s v="Focused executive core"/>
    <n v="100"/>
    <n v="5"/>
    <n v="5"/>
    <x v="0"/>
    <n v="1"/>
    <n v="5"/>
    <x v="3"/>
    <s v="DKK"/>
    <n v="1504069200"/>
    <n v="1504155600"/>
    <b v="0"/>
    <b v="1"/>
    <x v="9"/>
    <x v="5"/>
    <x v="9"/>
  </r>
  <r>
    <n v="301"/>
    <x v="300"/>
    <s v="Multi-channeled disintermediate policy"/>
    <n v="900"/>
    <n v="12102"/>
    <n v="1345"/>
    <x v="1"/>
    <n v="295"/>
    <n v="42"/>
    <x v="1"/>
    <s v="USD"/>
    <n v="1424930400"/>
    <n v="1426395600"/>
    <b v="0"/>
    <b v="0"/>
    <x v="4"/>
    <x v="4"/>
    <x v="4"/>
  </r>
  <r>
    <n v="302"/>
    <x v="301"/>
    <s v="Customizable bi-directional hardware"/>
    <n v="76100"/>
    <n v="24234"/>
    <n v="32"/>
    <x v="0"/>
    <n v="245"/>
    <n v="99"/>
    <x v="1"/>
    <s v="USD"/>
    <n v="1535864400"/>
    <n v="1537074000"/>
    <b v="0"/>
    <b v="0"/>
    <x v="3"/>
    <x v="3"/>
    <x v="3"/>
  </r>
  <r>
    <n v="303"/>
    <x v="302"/>
    <s v="Networked optimal architecture"/>
    <n v="3400"/>
    <n v="2809"/>
    <n v="83"/>
    <x v="0"/>
    <n v="32"/>
    <n v="88"/>
    <x v="1"/>
    <s v="USD"/>
    <n v="1452146400"/>
    <n v="1452578400"/>
    <b v="0"/>
    <b v="0"/>
    <x v="7"/>
    <x v="1"/>
    <x v="7"/>
  </r>
  <r>
    <n v="304"/>
    <x v="303"/>
    <s v="User-friendly discrete benchmark"/>
    <n v="2100"/>
    <n v="11469"/>
    <n v="547"/>
    <x v="1"/>
    <n v="142"/>
    <n v="81"/>
    <x v="1"/>
    <s v="USD"/>
    <n v="1470546000"/>
    <n v="1474088400"/>
    <b v="0"/>
    <b v="0"/>
    <x v="4"/>
    <x v="4"/>
    <x v="4"/>
  </r>
  <r>
    <n v="305"/>
    <x v="304"/>
    <s v="Grass-roots actuating policy"/>
    <n v="2800"/>
    <n v="8014"/>
    <n v="287"/>
    <x v="1"/>
    <n v="85"/>
    <n v="95"/>
    <x v="1"/>
    <s v="USD"/>
    <n v="1458363600"/>
    <n v="1461906000"/>
    <b v="0"/>
    <b v="0"/>
    <x v="3"/>
    <x v="3"/>
    <x v="3"/>
  </r>
  <r>
    <n v="306"/>
    <x v="305"/>
    <s v="Enterprise-wide 3rdgeneration knowledge user"/>
    <n v="6500"/>
    <n v="514"/>
    <n v="8"/>
    <x v="0"/>
    <n v="7"/>
    <n v="74"/>
    <x v="1"/>
    <s v="USD"/>
    <n v="1500008400"/>
    <n v="1500267600"/>
    <b v="0"/>
    <b v="1"/>
    <x v="3"/>
    <x v="3"/>
    <x v="3"/>
  </r>
  <r>
    <n v="307"/>
    <x v="306"/>
    <s v="Face-to-face zero tolerance moderator"/>
    <n v="32900"/>
    <n v="43473"/>
    <n v="133"/>
    <x v="1"/>
    <n v="659"/>
    <n v="66"/>
    <x v="3"/>
    <s v="DKK"/>
    <n v="1338958800"/>
    <n v="1340686800"/>
    <b v="0"/>
    <b v="1"/>
    <x v="13"/>
    <x v="5"/>
    <x v="13"/>
  </r>
  <r>
    <n v="308"/>
    <x v="307"/>
    <s v="Grass-roots optimizing projection"/>
    <n v="118200"/>
    <n v="87560"/>
    <n v="75"/>
    <x v="0"/>
    <n v="803"/>
    <n v="110"/>
    <x v="1"/>
    <s v="USD"/>
    <n v="1303102800"/>
    <n v="1303189200"/>
    <b v="0"/>
    <b v="0"/>
    <x v="3"/>
    <x v="3"/>
    <x v="3"/>
  </r>
  <r>
    <n v="309"/>
    <x v="308"/>
    <s v="User-centric 6thgeneration attitude"/>
    <n v="4100"/>
    <n v="3087"/>
    <n v="76"/>
    <x v="3"/>
    <n v="75"/>
    <n v="42"/>
    <x v="1"/>
    <s v="USD"/>
    <n v="1316581200"/>
    <n v="1318309200"/>
    <b v="0"/>
    <b v="1"/>
    <x v="7"/>
    <x v="1"/>
    <x v="7"/>
  </r>
  <r>
    <n v="310"/>
    <x v="309"/>
    <s v="Switchable zero tolerance website"/>
    <n v="7800"/>
    <n v="1586"/>
    <n v="21"/>
    <x v="0"/>
    <n v="16"/>
    <n v="100"/>
    <x v="1"/>
    <s v="USD"/>
    <n v="1270789200"/>
    <n v="1272171600"/>
    <b v="0"/>
    <b v="0"/>
    <x v="11"/>
    <x v="6"/>
    <x v="11"/>
  </r>
  <r>
    <n v="311"/>
    <x v="310"/>
    <s v="Focused real-time help-desk"/>
    <n v="6300"/>
    <n v="12812"/>
    <n v="204"/>
    <x v="1"/>
    <n v="121"/>
    <n v="106"/>
    <x v="1"/>
    <s v="USD"/>
    <n v="1297836000"/>
    <n v="1298872800"/>
    <b v="0"/>
    <b v="0"/>
    <x v="3"/>
    <x v="3"/>
    <x v="3"/>
  </r>
  <r>
    <n v="312"/>
    <x v="311"/>
    <s v="Robust impactful approach"/>
    <n v="59100"/>
    <n v="183345"/>
    <n v="311"/>
    <x v="1"/>
    <n v="3742"/>
    <n v="49"/>
    <x v="1"/>
    <s v="USD"/>
    <n v="1382677200"/>
    <n v="1383282000"/>
    <b v="0"/>
    <b v="0"/>
    <x v="3"/>
    <x v="3"/>
    <x v="3"/>
  </r>
  <r>
    <n v="313"/>
    <x v="312"/>
    <s v="Secured maximized policy"/>
    <n v="2200"/>
    <n v="8697"/>
    <n v="396"/>
    <x v="1"/>
    <n v="223"/>
    <n v="39"/>
    <x v="1"/>
    <s v="USD"/>
    <n v="1330322400"/>
    <n v="1330495200"/>
    <b v="0"/>
    <b v="0"/>
    <x v="1"/>
    <x v="1"/>
    <x v="1"/>
  </r>
  <r>
    <n v="314"/>
    <x v="313"/>
    <s v="Realigned upward-trending strategy"/>
    <n v="1400"/>
    <n v="4126"/>
    <n v="295"/>
    <x v="1"/>
    <n v="133"/>
    <n v="32"/>
    <x v="1"/>
    <s v="USD"/>
    <n v="1552366800"/>
    <n v="1552798800"/>
    <b v="0"/>
    <b v="1"/>
    <x v="4"/>
    <x v="4"/>
    <x v="4"/>
  </r>
  <r>
    <n v="315"/>
    <x v="314"/>
    <s v="Open-source interactive knowledge user"/>
    <n v="9500"/>
    <n v="3220"/>
    <n v="34"/>
    <x v="0"/>
    <n v="31"/>
    <n v="104"/>
    <x v="1"/>
    <s v="USD"/>
    <n v="1400907600"/>
    <n v="1403413200"/>
    <b v="0"/>
    <b v="0"/>
    <x v="3"/>
    <x v="3"/>
    <x v="3"/>
  </r>
  <r>
    <n v="316"/>
    <x v="315"/>
    <s v="Configurable demand-driven matrix"/>
    <n v="9600"/>
    <n v="6401"/>
    <n v="67"/>
    <x v="0"/>
    <n v="108"/>
    <n v="60"/>
    <x v="6"/>
    <s v="EUR"/>
    <n v="1574143200"/>
    <n v="1574229600"/>
    <b v="0"/>
    <b v="1"/>
    <x v="0"/>
    <x v="0"/>
    <x v="0"/>
  </r>
  <r>
    <n v="317"/>
    <x v="316"/>
    <s v="Cross-group coherent hierarchy"/>
    <n v="6600"/>
    <n v="1269"/>
    <n v="20"/>
    <x v="0"/>
    <n v="30"/>
    <n v="43"/>
    <x v="1"/>
    <s v="USD"/>
    <n v="1494738000"/>
    <n v="1495861200"/>
    <b v="0"/>
    <b v="0"/>
    <x v="3"/>
    <x v="3"/>
    <x v="3"/>
  </r>
  <r>
    <n v="318"/>
    <x v="317"/>
    <s v="Decentralized demand-driven open system"/>
    <n v="5700"/>
    <n v="903"/>
    <n v="16"/>
    <x v="0"/>
    <n v="17"/>
    <n v="54"/>
    <x v="1"/>
    <s v="USD"/>
    <n v="1392357600"/>
    <n v="1392530400"/>
    <b v="0"/>
    <b v="0"/>
    <x v="1"/>
    <x v="1"/>
    <x v="1"/>
  </r>
  <r>
    <n v="319"/>
    <x v="318"/>
    <s v="Advanced empowering matrix"/>
    <n v="8400"/>
    <n v="3251"/>
    <n v="39"/>
    <x v="3"/>
    <n v="64"/>
    <n v="51"/>
    <x v="1"/>
    <s v="USD"/>
    <n v="1281589200"/>
    <n v="1283662800"/>
    <b v="0"/>
    <b v="0"/>
    <x v="2"/>
    <x v="2"/>
    <x v="2"/>
  </r>
  <r>
    <n v="320"/>
    <x v="319"/>
    <s v="Phased holistic implementation"/>
    <n v="84400"/>
    <n v="8092"/>
    <n v="10"/>
    <x v="0"/>
    <n v="80"/>
    <n v="102"/>
    <x v="1"/>
    <s v="USD"/>
    <n v="1305003600"/>
    <n v="1305781200"/>
    <b v="0"/>
    <b v="0"/>
    <x v="13"/>
    <x v="5"/>
    <x v="13"/>
  </r>
  <r>
    <n v="321"/>
    <x v="320"/>
    <s v="Proactive attitude-oriented knowledge user"/>
    <n v="170400"/>
    <n v="160422"/>
    <n v="95"/>
    <x v="0"/>
    <n v="2468"/>
    <n v="66"/>
    <x v="1"/>
    <s v="USD"/>
    <n v="1301634000"/>
    <n v="1302325200"/>
    <b v="0"/>
    <b v="0"/>
    <x v="12"/>
    <x v="4"/>
    <x v="12"/>
  </r>
  <r>
    <n v="322"/>
    <x v="321"/>
    <s v="Visionary asymmetric Graphical User Interface"/>
    <n v="117900"/>
    <n v="196377"/>
    <n v="167"/>
    <x v="1"/>
    <n v="5168"/>
    <n v="38"/>
    <x v="1"/>
    <s v="USD"/>
    <n v="1290664800"/>
    <n v="1291788000"/>
    <b v="0"/>
    <b v="0"/>
    <x v="3"/>
    <x v="3"/>
    <x v="3"/>
  </r>
  <r>
    <n v="323"/>
    <x v="322"/>
    <s v="Integrated zero-defect help-desk"/>
    <n v="8900"/>
    <n v="2148"/>
    <n v="25"/>
    <x v="0"/>
    <n v="26"/>
    <n v="83"/>
    <x v="4"/>
    <s v="GBP"/>
    <n v="1395896400"/>
    <n v="1396069200"/>
    <b v="0"/>
    <b v="0"/>
    <x v="4"/>
    <x v="4"/>
    <x v="4"/>
  </r>
  <r>
    <n v="324"/>
    <x v="323"/>
    <s v="Inverse analyzing matrices"/>
    <n v="7100"/>
    <n v="11648"/>
    <n v="165"/>
    <x v="1"/>
    <n v="307"/>
    <n v="38"/>
    <x v="1"/>
    <s v="USD"/>
    <n v="1434862800"/>
    <n v="1435899600"/>
    <b v="0"/>
    <b v="1"/>
    <x v="3"/>
    <x v="3"/>
    <x v="3"/>
  </r>
  <r>
    <n v="325"/>
    <x v="324"/>
    <s v="Programmable systemic implementation"/>
    <n v="6500"/>
    <n v="5897"/>
    <n v="91"/>
    <x v="0"/>
    <n v="73"/>
    <n v="81"/>
    <x v="1"/>
    <s v="USD"/>
    <n v="1529125200"/>
    <n v="1531112400"/>
    <b v="0"/>
    <b v="1"/>
    <x v="3"/>
    <x v="3"/>
    <x v="3"/>
  </r>
  <r>
    <n v="326"/>
    <x v="325"/>
    <s v="Multi-channeled next generation architecture"/>
    <n v="7200"/>
    <n v="3326"/>
    <n v="47"/>
    <x v="0"/>
    <n v="128"/>
    <n v="26"/>
    <x v="1"/>
    <s v="USD"/>
    <n v="1451109600"/>
    <n v="1451628000"/>
    <b v="0"/>
    <b v="0"/>
    <x v="10"/>
    <x v="4"/>
    <x v="10"/>
  </r>
  <r>
    <n v="327"/>
    <x v="326"/>
    <s v="Digitized 3rdgeneration encoding"/>
    <n v="2600"/>
    <n v="1002"/>
    <n v="39"/>
    <x v="0"/>
    <n v="33"/>
    <n v="31"/>
    <x v="1"/>
    <s v="USD"/>
    <n v="1566968400"/>
    <n v="1567314000"/>
    <b v="0"/>
    <b v="1"/>
    <x v="3"/>
    <x v="3"/>
    <x v="3"/>
  </r>
  <r>
    <n v="328"/>
    <x v="327"/>
    <s v="Innovative well-modulated functionalities"/>
    <n v="98700"/>
    <n v="131826"/>
    <n v="134"/>
    <x v="1"/>
    <n v="2441"/>
    <n v="55"/>
    <x v="1"/>
    <s v="USD"/>
    <n v="1543557600"/>
    <n v="1544508000"/>
    <b v="0"/>
    <b v="0"/>
    <x v="1"/>
    <x v="1"/>
    <x v="1"/>
  </r>
  <r>
    <n v="329"/>
    <x v="328"/>
    <s v="Fundamental incremental database"/>
    <n v="93800"/>
    <n v="21477"/>
    <n v="23"/>
    <x v="2"/>
    <n v="211"/>
    <n v="102"/>
    <x v="1"/>
    <s v="USD"/>
    <n v="1481522400"/>
    <n v="1482472800"/>
    <b v="0"/>
    <b v="0"/>
    <x v="11"/>
    <x v="6"/>
    <x v="11"/>
  </r>
  <r>
    <n v="330"/>
    <x v="329"/>
    <s v="Expanded encompassing open architecture"/>
    <n v="33700"/>
    <n v="62330"/>
    <n v="185"/>
    <x v="1"/>
    <n v="1385"/>
    <n v="46"/>
    <x v="4"/>
    <s v="GBP"/>
    <n v="1512712800"/>
    <n v="1512799200"/>
    <b v="0"/>
    <b v="0"/>
    <x v="4"/>
    <x v="4"/>
    <x v="4"/>
  </r>
  <r>
    <n v="331"/>
    <x v="330"/>
    <s v="Intuitive static portal"/>
    <n v="3300"/>
    <n v="14643"/>
    <n v="444"/>
    <x v="1"/>
    <n v="190"/>
    <n v="78"/>
    <x v="1"/>
    <s v="USD"/>
    <n v="1324274400"/>
    <n v="1324360800"/>
    <b v="0"/>
    <b v="0"/>
    <x v="0"/>
    <x v="0"/>
    <x v="0"/>
  </r>
  <r>
    <n v="332"/>
    <x v="331"/>
    <s v="Optional bandwidth-monitored definition"/>
    <n v="20700"/>
    <n v="41396"/>
    <n v="200"/>
    <x v="1"/>
    <n v="470"/>
    <n v="89"/>
    <x v="1"/>
    <s v="USD"/>
    <n v="1364446800"/>
    <n v="1364533200"/>
    <b v="0"/>
    <b v="0"/>
    <x v="8"/>
    <x v="2"/>
    <x v="8"/>
  </r>
  <r>
    <n v="333"/>
    <x v="332"/>
    <s v="Persistent well-modulated synergy"/>
    <n v="9600"/>
    <n v="11900"/>
    <n v="124"/>
    <x v="1"/>
    <n v="253"/>
    <n v="48"/>
    <x v="1"/>
    <s v="USD"/>
    <n v="1542693600"/>
    <n v="1545112800"/>
    <b v="0"/>
    <b v="0"/>
    <x v="3"/>
    <x v="3"/>
    <x v="3"/>
  </r>
  <r>
    <n v="334"/>
    <x v="333"/>
    <s v="Assimilated discrete algorithm"/>
    <n v="66200"/>
    <n v="123538"/>
    <n v="187"/>
    <x v="1"/>
    <n v="1113"/>
    <n v="111"/>
    <x v="1"/>
    <s v="USD"/>
    <n v="1515564000"/>
    <n v="1516168800"/>
    <b v="0"/>
    <b v="0"/>
    <x v="1"/>
    <x v="1"/>
    <x v="1"/>
  </r>
  <r>
    <n v="335"/>
    <x v="334"/>
    <s v="Operative uniform hub"/>
    <n v="173800"/>
    <n v="198628"/>
    <n v="115"/>
    <x v="1"/>
    <n v="2283"/>
    <n v="88"/>
    <x v="1"/>
    <s v="USD"/>
    <n v="1573797600"/>
    <n v="1574920800"/>
    <b v="0"/>
    <b v="0"/>
    <x v="1"/>
    <x v="1"/>
    <x v="1"/>
  </r>
  <r>
    <n v="336"/>
    <x v="335"/>
    <s v="Customizable intangible capability"/>
    <n v="70700"/>
    <n v="68602"/>
    <n v="98"/>
    <x v="0"/>
    <n v="1072"/>
    <n v="64"/>
    <x v="1"/>
    <s v="USD"/>
    <n v="1292392800"/>
    <n v="1292479200"/>
    <b v="0"/>
    <b v="1"/>
    <x v="1"/>
    <x v="1"/>
    <x v="1"/>
  </r>
  <r>
    <n v="337"/>
    <x v="336"/>
    <s v="Innovative didactic analyzer"/>
    <n v="94500"/>
    <n v="116064"/>
    <n v="123"/>
    <x v="1"/>
    <n v="1095"/>
    <n v="106"/>
    <x v="1"/>
    <s v="USD"/>
    <n v="1573452000"/>
    <n v="1573538400"/>
    <b v="0"/>
    <b v="0"/>
    <x v="3"/>
    <x v="3"/>
    <x v="3"/>
  </r>
  <r>
    <n v="338"/>
    <x v="337"/>
    <s v="Decentralized intangible encoding"/>
    <n v="69800"/>
    <n v="125042"/>
    <n v="180"/>
    <x v="1"/>
    <n v="1690"/>
    <n v="74"/>
    <x v="1"/>
    <s v="USD"/>
    <n v="1317790800"/>
    <n v="1320382800"/>
    <b v="0"/>
    <b v="0"/>
    <x v="3"/>
    <x v="3"/>
    <x v="3"/>
  </r>
  <r>
    <n v="339"/>
    <x v="338"/>
    <s v="Front-line transitional algorithm"/>
    <n v="136300"/>
    <n v="108974"/>
    <n v="80"/>
    <x v="3"/>
    <n v="1297"/>
    <n v="85"/>
    <x v="0"/>
    <s v="CAD"/>
    <n v="1501650000"/>
    <n v="1502859600"/>
    <b v="0"/>
    <b v="0"/>
    <x v="3"/>
    <x v="3"/>
    <x v="3"/>
  </r>
  <r>
    <n v="340"/>
    <x v="339"/>
    <s v="Switchable didactic matrices"/>
    <n v="37100"/>
    <n v="34964"/>
    <n v="95"/>
    <x v="0"/>
    <n v="393"/>
    <n v="89"/>
    <x v="1"/>
    <s v="USD"/>
    <n v="1323669600"/>
    <n v="1323756000"/>
    <b v="0"/>
    <b v="0"/>
    <x v="14"/>
    <x v="7"/>
    <x v="14"/>
  </r>
  <r>
    <n v="341"/>
    <x v="340"/>
    <s v="Ameliorated disintermediate utilization"/>
    <n v="114300"/>
    <n v="96777"/>
    <n v="85"/>
    <x v="0"/>
    <n v="1257"/>
    <n v="77"/>
    <x v="1"/>
    <s v="USD"/>
    <n v="1440738000"/>
    <n v="1441342800"/>
    <b v="0"/>
    <b v="0"/>
    <x v="7"/>
    <x v="1"/>
    <x v="7"/>
  </r>
  <r>
    <n v="342"/>
    <x v="341"/>
    <s v="Visionary foreground middleware"/>
    <n v="47900"/>
    <n v="31864"/>
    <n v="67"/>
    <x v="0"/>
    <n v="328"/>
    <n v="98"/>
    <x v="1"/>
    <s v="USD"/>
    <n v="1374296400"/>
    <n v="1375333200"/>
    <b v="0"/>
    <b v="0"/>
    <x v="3"/>
    <x v="3"/>
    <x v="3"/>
  </r>
  <r>
    <n v="343"/>
    <x v="342"/>
    <s v="Optional zero-defect task-force"/>
    <n v="9000"/>
    <n v="4853"/>
    <n v="54"/>
    <x v="0"/>
    <n v="147"/>
    <n v="34"/>
    <x v="1"/>
    <s v="USD"/>
    <n v="1384840800"/>
    <n v="1389420000"/>
    <b v="0"/>
    <b v="0"/>
    <x v="3"/>
    <x v="3"/>
    <x v="3"/>
  </r>
  <r>
    <n v="344"/>
    <x v="343"/>
    <s v="Devolved exuding emulation"/>
    <n v="197600"/>
    <n v="82959"/>
    <n v="42"/>
    <x v="0"/>
    <n v="830"/>
    <n v="100"/>
    <x v="1"/>
    <s v="USD"/>
    <n v="1516600800"/>
    <n v="1520056800"/>
    <b v="0"/>
    <b v="0"/>
    <x v="11"/>
    <x v="6"/>
    <x v="11"/>
  </r>
  <r>
    <n v="345"/>
    <x v="344"/>
    <s v="Open-source neutral task-force"/>
    <n v="157600"/>
    <n v="23159"/>
    <n v="15"/>
    <x v="0"/>
    <n v="331"/>
    <n v="70"/>
    <x v="4"/>
    <s v="GBP"/>
    <n v="1436418000"/>
    <n v="1436504400"/>
    <b v="0"/>
    <b v="0"/>
    <x v="6"/>
    <x v="4"/>
    <x v="6"/>
  </r>
  <r>
    <n v="346"/>
    <x v="345"/>
    <s v="Virtual attitude-oriented migration"/>
    <n v="8000"/>
    <n v="2758"/>
    <n v="35"/>
    <x v="0"/>
    <n v="25"/>
    <n v="111"/>
    <x v="1"/>
    <s v="USD"/>
    <n v="1503550800"/>
    <n v="1508302800"/>
    <b v="0"/>
    <b v="1"/>
    <x v="7"/>
    <x v="1"/>
    <x v="7"/>
  </r>
  <r>
    <n v="347"/>
    <x v="346"/>
    <s v="Open-source full-range portal"/>
    <n v="900"/>
    <n v="12607"/>
    <n v="1401"/>
    <x v="1"/>
    <n v="191"/>
    <n v="67"/>
    <x v="1"/>
    <s v="USD"/>
    <n v="1423634400"/>
    <n v="1425708000"/>
    <b v="0"/>
    <b v="0"/>
    <x v="2"/>
    <x v="2"/>
    <x v="2"/>
  </r>
  <r>
    <n v="348"/>
    <x v="347"/>
    <s v="Versatile cohesive open system"/>
    <n v="199000"/>
    <n v="142823"/>
    <n v="72"/>
    <x v="0"/>
    <n v="3483"/>
    <n v="42"/>
    <x v="1"/>
    <s v="USD"/>
    <n v="1487224800"/>
    <n v="1488348000"/>
    <b v="0"/>
    <b v="0"/>
    <x v="0"/>
    <x v="0"/>
    <x v="0"/>
  </r>
  <r>
    <n v="349"/>
    <x v="348"/>
    <s v="Multi-layered bottom-line frame"/>
    <n v="180800"/>
    <n v="95958"/>
    <n v="54"/>
    <x v="0"/>
    <n v="923"/>
    <n v="104"/>
    <x v="1"/>
    <s v="USD"/>
    <n v="1500008400"/>
    <n v="1502600400"/>
    <b v="0"/>
    <b v="0"/>
    <x v="3"/>
    <x v="3"/>
    <x v="3"/>
  </r>
  <r>
    <n v="350"/>
    <x v="349"/>
    <s v="Pre-emptive neutral capacity"/>
    <n v="100"/>
    <n v="5"/>
    <n v="5"/>
    <x v="0"/>
    <n v="1"/>
    <n v="5"/>
    <x v="1"/>
    <s v="USD"/>
    <n v="1432098000"/>
    <n v="1433653200"/>
    <b v="0"/>
    <b v="1"/>
    <x v="17"/>
    <x v="1"/>
    <x v="17"/>
  </r>
  <r>
    <n v="351"/>
    <x v="350"/>
    <s v="Universal maximized methodology"/>
    <n v="74100"/>
    <n v="94631"/>
    <n v="128"/>
    <x v="1"/>
    <n v="2013"/>
    <n v="48"/>
    <x v="1"/>
    <s v="USD"/>
    <n v="1440392400"/>
    <n v="1441602000"/>
    <b v="0"/>
    <b v="0"/>
    <x v="1"/>
    <x v="1"/>
    <x v="1"/>
  </r>
  <r>
    <n v="352"/>
    <x v="351"/>
    <s v="Expanded hybrid hardware"/>
    <n v="2800"/>
    <n v="977"/>
    <n v="35"/>
    <x v="0"/>
    <n v="33"/>
    <n v="30"/>
    <x v="0"/>
    <s v="CAD"/>
    <n v="1446876000"/>
    <n v="1447567200"/>
    <b v="0"/>
    <b v="0"/>
    <x v="3"/>
    <x v="3"/>
    <x v="3"/>
  </r>
  <r>
    <n v="353"/>
    <x v="352"/>
    <s v="Profit-focused multi-tasking access"/>
    <n v="33600"/>
    <n v="137961"/>
    <n v="411"/>
    <x v="1"/>
    <n v="1703"/>
    <n v="82"/>
    <x v="1"/>
    <s v="USD"/>
    <n v="1562302800"/>
    <n v="1562389200"/>
    <b v="0"/>
    <b v="0"/>
    <x v="3"/>
    <x v="3"/>
    <x v="3"/>
  </r>
  <r>
    <n v="354"/>
    <x v="353"/>
    <s v="Profit-focused transitional capability"/>
    <n v="6100"/>
    <n v="7548"/>
    <n v="124"/>
    <x v="1"/>
    <n v="80"/>
    <n v="95"/>
    <x v="3"/>
    <s v="DKK"/>
    <n v="1378184400"/>
    <n v="1378789200"/>
    <b v="0"/>
    <b v="0"/>
    <x v="4"/>
    <x v="4"/>
    <x v="4"/>
  </r>
  <r>
    <n v="355"/>
    <x v="354"/>
    <s v="Front-line scalable definition"/>
    <n v="3800"/>
    <n v="2241"/>
    <n v="59"/>
    <x v="2"/>
    <n v="86"/>
    <n v="27"/>
    <x v="1"/>
    <s v="USD"/>
    <n v="1485064800"/>
    <n v="1488520800"/>
    <b v="0"/>
    <b v="0"/>
    <x v="8"/>
    <x v="2"/>
    <x v="8"/>
  </r>
  <r>
    <n v="356"/>
    <x v="355"/>
    <s v="Open-source systematic protocol"/>
    <n v="9300"/>
    <n v="3431"/>
    <n v="37"/>
    <x v="0"/>
    <n v="40"/>
    <n v="86"/>
    <x v="6"/>
    <s v="EUR"/>
    <n v="1326520800"/>
    <n v="1327298400"/>
    <b v="0"/>
    <b v="0"/>
    <x v="3"/>
    <x v="3"/>
    <x v="3"/>
  </r>
  <r>
    <n v="357"/>
    <x v="356"/>
    <s v="Implemented tangible algorithm"/>
    <n v="2300"/>
    <n v="4253"/>
    <n v="185"/>
    <x v="1"/>
    <n v="41"/>
    <n v="104"/>
    <x v="1"/>
    <s v="USD"/>
    <n v="1441256400"/>
    <n v="1443416400"/>
    <b v="0"/>
    <b v="0"/>
    <x v="11"/>
    <x v="6"/>
    <x v="11"/>
  </r>
  <r>
    <n v="358"/>
    <x v="357"/>
    <s v="Profit-focused 3rdgeneration circuit"/>
    <n v="9700"/>
    <n v="1146"/>
    <n v="12"/>
    <x v="0"/>
    <n v="23"/>
    <n v="50"/>
    <x v="0"/>
    <s v="CAD"/>
    <n v="1533877200"/>
    <n v="1534136400"/>
    <b v="1"/>
    <b v="0"/>
    <x v="14"/>
    <x v="7"/>
    <x v="14"/>
  </r>
  <r>
    <n v="359"/>
    <x v="358"/>
    <s v="Compatible needs-based architecture"/>
    <n v="4000"/>
    <n v="11948"/>
    <n v="299"/>
    <x v="1"/>
    <n v="187"/>
    <n v="64"/>
    <x v="1"/>
    <s v="USD"/>
    <n v="1314421200"/>
    <n v="1315026000"/>
    <b v="0"/>
    <b v="0"/>
    <x v="10"/>
    <x v="4"/>
    <x v="10"/>
  </r>
  <r>
    <n v="360"/>
    <x v="359"/>
    <s v="Right-sized zero tolerance migration"/>
    <n v="59700"/>
    <n v="135132"/>
    <n v="227"/>
    <x v="1"/>
    <n v="2875"/>
    <n v="48"/>
    <x v="4"/>
    <s v="GBP"/>
    <n v="1293861600"/>
    <n v="1295071200"/>
    <b v="0"/>
    <b v="1"/>
    <x v="3"/>
    <x v="3"/>
    <x v="3"/>
  </r>
  <r>
    <n v="361"/>
    <x v="360"/>
    <s v="Quality-focused reciprocal structure"/>
    <n v="5500"/>
    <n v="9546"/>
    <n v="174"/>
    <x v="1"/>
    <n v="88"/>
    <n v="109"/>
    <x v="1"/>
    <s v="USD"/>
    <n v="1507352400"/>
    <n v="1509426000"/>
    <b v="0"/>
    <b v="0"/>
    <x v="3"/>
    <x v="3"/>
    <x v="3"/>
  </r>
  <r>
    <n v="362"/>
    <x v="361"/>
    <s v="Automated actuating conglomeration"/>
    <n v="3700"/>
    <n v="13755"/>
    <n v="372"/>
    <x v="1"/>
    <n v="191"/>
    <n v="73"/>
    <x v="1"/>
    <s v="USD"/>
    <n v="1296108000"/>
    <n v="1299391200"/>
    <b v="0"/>
    <b v="0"/>
    <x v="1"/>
    <x v="1"/>
    <x v="1"/>
  </r>
  <r>
    <n v="363"/>
    <x v="362"/>
    <s v="Re-contextualized local initiative"/>
    <n v="5200"/>
    <n v="8330"/>
    <n v="161"/>
    <x v="1"/>
    <n v="139"/>
    <n v="60"/>
    <x v="1"/>
    <s v="USD"/>
    <n v="1324965600"/>
    <n v="1325052000"/>
    <b v="0"/>
    <b v="0"/>
    <x v="1"/>
    <x v="1"/>
    <x v="1"/>
  </r>
  <r>
    <n v="364"/>
    <x v="363"/>
    <s v="Switchable intangible definition"/>
    <n v="900"/>
    <n v="14547"/>
    <n v="1617"/>
    <x v="1"/>
    <n v="186"/>
    <n v="79"/>
    <x v="1"/>
    <s v="USD"/>
    <n v="1520229600"/>
    <n v="1522818000"/>
    <b v="0"/>
    <b v="0"/>
    <x v="7"/>
    <x v="1"/>
    <x v="7"/>
  </r>
  <r>
    <n v="365"/>
    <x v="364"/>
    <s v="Networked bottom-line initiative"/>
    <n v="1600"/>
    <n v="11735"/>
    <n v="734"/>
    <x v="1"/>
    <n v="112"/>
    <n v="105"/>
    <x v="2"/>
    <s v="AUD"/>
    <n v="1482991200"/>
    <n v="1485324000"/>
    <b v="0"/>
    <b v="0"/>
    <x v="3"/>
    <x v="3"/>
    <x v="3"/>
  </r>
  <r>
    <n v="366"/>
    <x v="365"/>
    <s v="Robust directional system engine"/>
    <n v="1800"/>
    <n v="10658"/>
    <n v="593"/>
    <x v="1"/>
    <n v="101"/>
    <n v="106"/>
    <x v="1"/>
    <s v="USD"/>
    <n v="1294034400"/>
    <n v="1294120800"/>
    <b v="0"/>
    <b v="1"/>
    <x v="3"/>
    <x v="3"/>
    <x v="3"/>
  </r>
  <r>
    <n v="367"/>
    <x v="366"/>
    <s v="Triple-buffered explicit methodology"/>
    <n v="9900"/>
    <n v="1870"/>
    <n v="19"/>
    <x v="0"/>
    <n v="75"/>
    <n v="25"/>
    <x v="1"/>
    <s v="USD"/>
    <n v="1413608400"/>
    <n v="1415685600"/>
    <b v="0"/>
    <b v="1"/>
    <x v="3"/>
    <x v="3"/>
    <x v="3"/>
  </r>
  <r>
    <n v="368"/>
    <x v="367"/>
    <s v="Reactive directional capacity"/>
    <n v="5200"/>
    <n v="14394"/>
    <n v="277"/>
    <x v="1"/>
    <n v="206"/>
    <n v="70"/>
    <x v="4"/>
    <s v="GBP"/>
    <n v="1286946000"/>
    <n v="1288933200"/>
    <b v="0"/>
    <b v="1"/>
    <x v="4"/>
    <x v="4"/>
    <x v="4"/>
  </r>
  <r>
    <n v="369"/>
    <x v="368"/>
    <s v="Polarized needs-based approach"/>
    <n v="5400"/>
    <n v="14743"/>
    <n v="274"/>
    <x v="1"/>
    <n v="154"/>
    <n v="96"/>
    <x v="1"/>
    <s v="USD"/>
    <n v="1359871200"/>
    <n v="1363237200"/>
    <b v="0"/>
    <b v="1"/>
    <x v="19"/>
    <x v="4"/>
    <x v="19"/>
  </r>
  <r>
    <n v="370"/>
    <x v="369"/>
    <s v="Intuitive well-modulated middleware"/>
    <n v="112300"/>
    <n v="178965"/>
    <n v="160"/>
    <x v="1"/>
    <n v="5966"/>
    <n v="30"/>
    <x v="1"/>
    <s v="USD"/>
    <n v="1555304400"/>
    <n v="1555822800"/>
    <b v="0"/>
    <b v="0"/>
    <x v="3"/>
    <x v="3"/>
    <x v="3"/>
  </r>
  <r>
    <n v="371"/>
    <x v="370"/>
    <s v="Multi-channeled logistical matrices"/>
    <n v="189200"/>
    <n v="128410"/>
    <n v="68"/>
    <x v="0"/>
    <n v="2176"/>
    <n v="60"/>
    <x v="1"/>
    <s v="USD"/>
    <n v="1423375200"/>
    <n v="1427778000"/>
    <b v="0"/>
    <b v="0"/>
    <x v="3"/>
    <x v="3"/>
    <x v="3"/>
  </r>
  <r>
    <n v="372"/>
    <x v="371"/>
    <s v="Pre-emptive bifurcated artificial intelligence"/>
    <n v="900"/>
    <n v="14324"/>
    <n v="1592"/>
    <x v="1"/>
    <n v="169"/>
    <n v="85"/>
    <x v="1"/>
    <s v="USD"/>
    <n v="1420696800"/>
    <n v="1422424800"/>
    <b v="0"/>
    <b v="1"/>
    <x v="4"/>
    <x v="4"/>
    <x v="4"/>
  </r>
  <r>
    <n v="373"/>
    <x v="372"/>
    <s v="Down-sized coherent toolset"/>
    <n v="22500"/>
    <n v="164291"/>
    <n v="731"/>
    <x v="1"/>
    <n v="2106"/>
    <n v="79"/>
    <x v="1"/>
    <s v="USD"/>
    <n v="1502946000"/>
    <n v="1503637200"/>
    <b v="0"/>
    <b v="0"/>
    <x v="3"/>
    <x v="3"/>
    <x v="3"/>
  </r>
  <r>
    <n v="374"/>
    <x v="373"/>
    <s v="Open-source multi-tasking data-warehouse"/>
    <n v="167400"/>
    <n v="22073"/>
    <n v="14"/>
    <x v="0"/>
    <n v="441"/>
    <n v="51"/>
    <x v="1"/>
    <s v="USD"/>
    <n v="1547186400"/>
    <n v="1547618400"/>
    <b v="0"/>
    <b v="1"/>
    <x v="4"/>
    <x v="4"/>
    <x v="4"/>
  </r>
  <r>
    <n v="375"/>
    <x v="374"/>
    <s v="Future-proofed upward-trending contingency"/>
    <n v="2700"/>
    <n v="1479"/>
    <n v="55"/>
    <x v="0"/>
    <n v="25"/>
    <n v="60"/>
    <x v="1"/>
    <s v="USD"/>
    <n v="1444971600"/>
    <n v="1449900000"/>
    <b v="0"/>
    <b v="0"/>
    <x v="7"/>
    <x v="1"/>
    <x v="7"/>
  </r>
  <r>
    <n v="376"/>
    <x v="375"/>
    <s v="Mandatory uniform matrix"/>
    <n v="3400"/>
    <n v="12275"/>
    <n v="362"/>
    <x v="1"/>
    <n v="131"/>
    <n v="94"/>
    <x v="1"/>
    <s v="USD"/>
    <n v="1404622800"/>
    <n v="1405141200"/>
    <b v="0"/>
    <b v="0"/>
    <x v="1"/>
    <x v="1"/>
    <x v="1"/>
  </r>
  <r>
    <n v="377"/>
    <x v="376"/>
    <s v="Phased methodical initiative"/>
    <n v="49700"/>
    <n v="5098"/>
    <n v="11"/>
    <x v="0"/>
    <n v="127"/>
    <n v="41"/>
    <x v="1"/>
    <s v="USD"/>
    <n v="1571720400"/>
    <n v="1572933600"/>
    <b v="0"/>
    <b v="0"/>
    <x v="3"/>
    <x v="3"/>
    <x v="3"/>
  </r>
  <r>
    <n v="378"/>
    <x v="377"/>
    <s v="Managed stable function"/>
    <n v="178200"/>
    <n v="24882"/>
    <n v="14"/>
    <x v="0"/>
    <n v="355"/>
    <n v="71"/>
    <x v="1"/>
    <s v="USD"/>
    <n v="1526878800"/>
    <n v="1530162000"/>
    <b v="0"/>
    <b v="0"/>
    <x v="4"/>
    <x v="4"/>
    <x v="4"/>
  </r>
  <r>
    <n v="379"/>
    <x v="378"/>
    <s v="Realigned clear-thinking migration"/>
    <n v="7200"/>
    <n v="2912"/>
    <n v="41"/>
    <x v="0"/>
    <n v="44"/>
    <n v="67"/>
    <x v="4"/>
    <s v="GBP"/>
    <n v="1319691600"/>
    <n v="1320904800"/>
    <b v="0"/>
    <b v="0"/>
    <x v="3"/>
    <x v="3"/>
    <x v="3"/>
  </r>
  <r>
    <n v="380"/>
    <x v="379"/>
    <s v="Optional clear-thinking process improvement"/>
    <n v="2500"/>
    <n v="4008"/>
    <n v="161"/>
    <x v="1"/>
    <n v="84"/>
    <n v="48"/>
    <x v="1"/>
    <s v="USD"/>
    <n v="1371963600"/>
    <n v="1372395600"/>
    <b v="0"/>
    <b v="0"/>
    <x v="3"/>
    <x v="3"/>
    <x v="3"/>
  </r>
  <r>
    <n v="381"/>
    <x v="380"/>
    <s v="Cross-group global moratorium"/>
    <n v="5300"/>
    <n v="9749"/>
    <n v="184"/>
    <x v="1"/>
    <n v="155"/>
    <n v="63"/>
    <x v="1"/>
    <s v="USD"/>
    <n v="1433739600"/>
    <n v="1437714000"/>
    <b v="0"/>
    <b v="0"/>
    <x v="3"/>
    <x v="3"/>
    <x v="3"/>
  </r>
  <r>
    <n v="382"/>
    <x v="381"/>
    <s v="Visionary systemic process improvement"/>
    <n v="9100"/>
    <n v="5803"/>
    <n v="64"/>
    <x v="0"/>
    <n v="67"/>
    <n v="87"/>
    <x v="1"/>
    <s v="USD"/>
    <n v="1508130000"/>
    <n v="1509771600"/>
    <b v="0"/>
    <b v="0"/>
    <x v="14"/>
    <x v="7"/>
    <x v="14"/>
  </r>
  <r>
    <n v="383"/>
    <x v="382"/>
    <s v="Progressive intangible flexibility"/>
    <n v="6300"/>
    <n v="14199"/>
    <n v="226"/>
    <x v="1"/>
    <n v="189"/>
    <n v="76"/>
    <x v="1"/>
    <s v="USD"/>
    <n v="1550037600"/>
    <n v="1550556000"/>
    <b v="0"/>
    <b v="1"/>
    <x v="0"/>
    <x v="0"/>
    <x v="0"/>
  </r>
  <r>
    <n v="384"/>
    <x v="383"/>
    <s v="Reactive real-time software"/>
    <n v="114400"/>
    <n v="196779"/>
    <n v="173"/>
    <x v="1"/>
    <n v="4799"/>
    <n v="42"/>
    <x v="1"/>
    <s v="USD"/>
    <n v="1486706400"/>
    <n v="1489039200"/>
    <b v="1"/>
    <b v="1"/>
    <x v="4"/>
    <x v="4"/>
    <x v="4"/>
  </r>
  <r>
    <n v="385"/>
    <x v="384"/>
    <s v="Programmable incremental knowledge user"/>
    <n v="38900"/>
    <n v="56859"/>
    <n v="147"/>
    <x v="1"/>
    <n v="1137"/>
    <n v="51"/>
    <x v="1"/>
    <s v="USD"/>
    <n v="1553835600"/>
    <n v="1556600400"/>
    <b v="0"/>
    <b v="0"/>
    <x v="9"/>
    <x v="5"/>
    <x v="9"/>
  </r>
  <r>
    <n v="386"/>
    <x v="385"/>
    <s v="Progressive 5thgeneration customer loyalty"/>
    <n v="135500"/>
    <n v="103554"/>
    <n v="77"/>
    <x v="0"/>
    <n v="1068"/>
    <n v="97"/>
    <x v="1"/>
    <s v="USD"/>
    <n v="1277528400"/>
    <n v="1278565200"/>
    <b v="0"/>
    <b v="0"/>
    <x v="3"/>
    <x v="3"/>
    <x v="3"/>
  </r>
  <r>
    <n v="387"/>
    <x v="386"/>
    <s v="Triple-buffered logistical frame"/>
    <n v="109000"/>
    <n v="42795"/>
    <n v="40"/>
    <x v="0"/>
    <n v="424"/>
    <n v="101"/>
    <x v="1"/>
    <s v="USD"/>
    <n v="1339477200"/>
    <n v="1339909200"/>
    <b v="0"/>
    <b v="0"/>
    <x v="8"/>
    <x v="2"/>
    <x v="8"/>
  </r>
  <r>
    <n v="388"/>
    <x v="387"/>
    <s v="Exclusive dynamic adapter"/>
    <n v="114800"/>
    <n v="12938"/>
    <n v="12"/>
    <x v="3"/>
    <n v="145"/>
    <n v="90"/>
    <x v="5"/>
    <s v="CHF"/>
    <n v="1325656800"/>
    <n v="1325829600"/>
    <b v="0"/>
    <b v="0"/>
    <x v="7"/>
    <x v="1"/>
    <x v="7"/>
  </r>
  <r>
    <n v="389"/>
    <x v="388"/>
    <s v="Automated systemic hierarchy"/>
    <n v="83000"/>
    <n v="101352"/>
    <n v="123"/>
    <x v="1"/>
    <n v="1152"/>
    <n v="88"/>
    <x v="1"/>
    <s v="USD"/>
    <n v="1288242000"/>
    <n v="1290578400"/>
    <b v="0"/>
    <b v="0"/>
    <x v="3"/>
    <x v="3"/>
    <x v="3"/>
  </r>
  <r>
    <n v="390"/>
    <x v="389"/>
    <s v="Digitized eco-centric core"/>
    <n v="2400"/>
    <n v="4477"/>
    <n v="187"/>
    <x v="1"/>
    <n v="50"/>
    <n v="90"/>
    <x v="1"/>
    <s v="USD"/>
    <n v="1379048400"/>
    <n v="1380344400"/>
    <b v="0"/>
    <b v="0"/>
    <x v="14"/>
    <x v="7"/>
    <x v="14"/>
  </r>
  <r>
    <n v="391"/>
    <x v="390"/>
    <s v="Mandatory uniform strategy"/>
    <n v="60400"/>
    <n v="4393"/>
    <n v="8"/>
    <x v="0"/>
    <n v="151"/>
    <n v="30"/>
    <x v="1"/>
    <s v="USD"/>
    <n v="1389679200"/>
    <n v="1389852000"/>
    <b v="0"/>
    <b v="0"/>
    <x v="9"/>
    <x v="5"/>
    <x v="9"/>
  </r>
  <r>
    <n v="392"/>
    <x v="391"/>
    <s v="Profit-focused zero administration forecast"/>
    <n v="102900"/>
    <n v="67546"/>
    <n v="66"/>
    <x v="0"/>
    <n v="1608"/>
    <n v="43"/>
    <x v="1"/>
    <s v="USD"/>
    <n v="1294293600"/>
    <n v="1294466400"/>
    <b v="0"/>
    <b v="0"/>
    <x v="8"/>
    <x v="2"/>
    <x v="8"/>
  </r>
  <r>
    <n v="393"/>
    <x v="392"/>
    <s v="De-engineered static orchestration"/>
    <n v="62800"/>
    <n v="143788"/>
    <n v="229"/>
    <x v="1"/>
    <n v="3059"/>
    <n v="48"/>
    <x v="0"/>
    <s v="CAD"/>
    <n v="1500267600"/>
    <n v="1500354000"/>
    <b v="0"/>
    <b v="0"/>
    <x v="17"/>
    <x v="1"/>
    <x v="17"/>
  </r>
  <r>
    <n v="394"/>
    <x v="393"/>
    <s v="Customizable dynamic info-mediaries"/>
    <n v="800"/>
    <n v="3755"/>
    <n v="470"/>
    <x v="1"/>
    <n v="34"/>
    <n v="111"/>
    <x v="1"/>
    <s v="USD"/>
    <n v="1375074000"/>
    <n v="1375938000"/>
    <b v="0"/>
    <b v="1"/>
    <x v="4"/>
    <x v="4"/>
    <x v="4"/>
  </r>
  <r>
    <n v="395"/>
    <x v="122"/>
    <s v="Enhanced incremental budgetary management"/>
    <n v="7100"/>
    <n v="9238"/>
    <n v="131"/>
    <x v="1"/>
    <n v="220"/>
    <n v="42"/>
    <x v="1"/>
    <s v="USD"/>
    <n v="1323324000"/>
    <n v="1323410400"/>
    <b v="1"/>
    <b v="0"/>
    <x v="3"/>
    <x v="3"/>
    <x v="3"/>
  </r>
  <r>
    <n v="396"/>
    <x v="394"/>
    <s v="Digitized local info-mediaries"/>
    <n v="46100"/>
    <n v="77012"/>
    <n v="168"/>
    <x v="1"/>
    <n v="1604"/>
    <n v="49"/>
    <x v="2"/>
    <s v="AUD"/>
    <n v="1538715600"/>
    <n v="1539406800"/>
    <b v="0"/>
    <b v="0"/>
    <x v="6"/>
    <x v="4"/>
    <x v="6"/>
  </r>
  <r>
    <n v="397"/>
    <x v="395"/>
    <s v="Virtual systematic monitoring"/>
    <n v="8100"/>
    <n v="14083"/>
    <n v="174"/>
    <x v="1"/>
    <n v="454"/>
    <n v="32"/>
    <x v="1"/>
    <s v="USD"/>
    <n v="1369285200"/>
    <n v="1369803600"/>
    <b v="0"/>
    <b v="0"/>
    <x v="1"/>
    <x v="1"/>
    <x v="1"/>
  </r>
  <r>
    <n v="398"/>
    <x v="396"/>
    <s v="Reactive bottom-line open architecture"/>
    <n v="1700"/>
    <n v="12202"/>
    <n v="718"/>
    <x v="1"/>
    <n v="123"/>
    <n v="100"/>
    <x v="6"/>
    <s v="EUR"/>
    <n v="1525755600"/>
    <n v="1525928400"/>
    <b v="0"/>
    <b v="1"/>
    <x v="10"/>
    <x v="4"/>
    <x v="10"/>
  </r>
  <r>
    <n v="399"/>
    <x v="397"/>
    <s v="Pre-emptive interactive model"/>
    <n v="97300"/>
    <n v="62127"/>
    <n v="64"/>
    <x v="0"/>
    <n v="941"/>
    <n v="67"/>
    <x v="1"/>
    <s v="USD"/>
    <n v="1296626400"/>
    <n v="1297231200"/>
    <b v="0"/>
    <b v="0"/>
    <x v="7"/>
    <x v="1"/>
    <x v="7"/>
  </r>
  <r>
    <n v="400"/>
    <x v="398"/>
    <s v="Ergonomic eco-centric open architecture"/>
    <n v="100"/>
    <n v="2"/>
    <n v="2"/>
    <x v="0"/>
    <n v="1"/>
    <n v="2"/>
    <x v="1"/>
    <s v="USD"/>
    <n v="1376629200"/>
    <n v="1378530000"/>
    <b v="0"/>
    <b v="1"/>
    <x v="14"/>
    <x v="7"/>
    <x v="14"/>
  </r>
  <r>
    <n v="401"/>
    <x v="399"/>
    <s v="Inverse radical hierarchy"/>
    <n v="900"/>
    <n v="13772"/>
    <n v="1531"/>
    <x v="1"/>
    <n v="299"/>
    <n v="47"/>
    <x v="1"/>
    <s v="USD"/>
    <n v="1572152400"/>
    <n v="1572152400"/>
    <b v="0"/>
    <b v="0"/>
    <x v="3"/>
    <x v="3"/>
    <x v="3"/>
  </r>
  <r>
    <n v="402"/>
    <x v="400"/>
    <s v="Team-oriented static interface"/>
    <n v="7300"/>
    <n v="2946"/>
    <n v="41"/>
    <x v="0"/>
    <n v="40"/>
    <n v="74"/>
    <x v="1"/>
    <s v="USD"/>
    <n v="1325829600"/>
    <n v="1329890400"/>
    <b v="0"/>
    <b v="1"/>
    <x v="12"/>
    <x v="4"/>
    <x v="12"/>
  </r>
  <r>
    <n v="403"/>
    <x v="401"/>
    <s v="Virtual foreground throughput"/>
    <n v="195800"/>
    <n v="168820"/>
    <n v="87"/>
    <x v="0"/>
    <n v="3015"/>
    <n v="56"/>
    <x v="0"/>
    <s v="CAD"/>
    <n v="1273640400"/>
    <n v="1276750800"/>
    <b v="0"/>
    <b v="1"/>
    <x v="3"/>
    <x v="3"/>
    <x v="3"/>
  </r>
  <r>
    <n v="404"/>
    <x v="402"/>
    <s v="Visionary exuding Internet solution"/>
    <n v="48900"/>
    <n v="154321"/>
    <n v="316"/>
    <x v="1"/>
    <n v="2237"/>
    <n v="69"/>
    <x v="1"/>
    <s v="USD"/>
    <n v="1510639200"/>
    <n v="1510898400"/>
    <b v="0"/>
    <b v="0"/>
    <x v="3"/>
    <x v="3"/>
    <x v="3"/>
  </r>
  <r>
    <n v="405"/>
    <x v="403"/>
    <s v="Synchronized secondary analyzer"/>
    <n v="29600"/>
    <n v="26527"/>
    <n v="90"/>
    <x v="0"/>
    <n v="435"/>
    <n v="61"/>
    <x v="1"/>
    <s v="USD"/>
    <n v="1528088400"/>
    <n v="1532408400"/>
    <b v="0"/>
    <b v="0"/>
    <x v="3"/>
    <x v="3"/>
    <x v="3"/>
  </r>
  <r>
    <n v="406"/>
    <x v="404"/>
    <s v="Balanced attitude-oriented parallelism"/>
    <n v="39300"/>
    <n v="71583"/>
    <n v="183"/>
    <x v="1"/>
    <n v="645"/>
    <n v="111"/>
    <x v="1"/>
    <s v="USD"/>
    <n v="1359525600"/>
    <n v="1360562400"/>
    <b v="1"/>
    <b v="0"/>
    <x v="4"/>
    <x v="4"/>
    <x v="4"/>
  </r>
  <r>
    <n v="407"/>
    <x v="405"/>
    <s v="Organized bandwidth-monitored core"/>
    <n v="3400"/>
    <n v="12100"/>
    <n v="356"/>
    <x v="1"/>
    <n v="484"/>
    <n v="25"/>
    <x v="3"/>
    <s v="DKK"/>
    <n v="1570942800"/>
    <n v="1571547600"/>
    <b v="0"/>
    <b v="0"/>
    <x v="3"/>
    <x v="3"/>
    <x v="3"/>
  </r>
  <r>
    <n v="408"/>
    <x v="406"/>
    <s v="Cloned leadingedge utilization"/>
    <n v="9200"/>
    <n v="12129"/>
    <n v="132"/>
    <x v="1"/>
    <n v="154"/>
    <n v="79"/>
    <x v="0"/>
    <s v="CAD"/>
    <n v="1466398800"/>
    <n v="1468126800"/>
    <b v="0"/>
    <b v="0"/>
    <x v="4"/>
    <x v="4"/>
    <x v="4"/>
  </r>
  <r>
    <n v="409"/>
    <x v="97"/>
    <s v="Secured asymmetric projection"/>
    <n v="135600"/>
    <n v="62804"/>
    <n v="47"/>
    <x v="0"/>
    <n v="714"/>
    <n v="88"/>
    <x v="1"/>
    <s v="USD"/>
    <n v="1492491600"/>
    <n v="1492837200"/>
    <b v="0"/>
    <b v="0"/>
    <x v="1"/>
    <x v="1"/>
    <x v="1"/>
  </r>
  <r>
    <n v="410"/>
    <x v="407"/>
    <s v="Advanced cohesive Graphic Interface"/>
    <n v="153700"/>
    <n v="55536"/>
    <n v="37"/>
    <x v="2"/>
    <n v="1111"/>
    <n v="50"/>
    <x v="1"/>
    <s v="USD"/>
    <n v="1430197200"/>
    <n v="1430197200"/>
    <b v="0"/>
    <b v="0"/>
    <x v="20"/>
    <x v="6"/>
    <x v="20"/>
  </r>
  <r>
    <n v="411"/>
    <x v="408"/>
    <s v="Down-sized maximized function"/>
    <n v="7800"/>
    <n v="8161"/>
    <n v="105"/>
    <x v="1"/>
    <n v="82"/>
    <n v="100"/>
    <x v="1"/>
    <s v="USD"/>
    <n v="1496034000"/>
    <n v="1496206800"/>
    <b v="0"/>
    <b v="0"/>
    <x v="3"/>
    <x v="3"/>
    <x v="3"/>
  </r>
  <r>
    <n v="412"/>
    <x v="409"/>
    <s v="Realigned zero tolerance software"/>
    <n v="2100"/>
    <n v="14046"/>
    <n v="669"/>
    <x v="1"/>
    <n v="134"/>
    <n v="105"/>
    <x v="1"/>
    <s v="USD"/>
    <n v="1388728800"/>
    <n v="1389592800"/>
    <b v="0"/>
    <b v="0"/>
    <x v="13"/>
    <x v="5"/>
    <x v="13"/>
  </r>
  <r>
    <n v="413"/>
    <x v="410"/>
    <s v="Persevering analyzing extranet"/>
    <n v="189500"/>
    <n v="117628"/>
    <n v="63"/>
    <x v="2"/>
    <n v="1089"/>
    <n v="109"/>
    <x v="1"/>
    <s v="USD"/>
    <n v="1543298400"/>
    <n v="1545631200"/>
    <b v="0"/>
    <b v="0"/>
    <x v="10"/>
    <x v="4"/>
    <x v="10"/>
  </r>
  <r>
    <n v="414"/>
    <x v="411"/>
    <s v="Innovative human-resource migration"/>
    <n v="188200"/>
    <n v="159405"/>
    <n v="85"/>
    <x v="0"/>
    <n v="5497"/>
    <n v="29"/>
    <x v="1"/>
    <s v="USD"/>
    <n v="1271739600"/>
    <n v="1272430800"/>
    <b v="0"/>
    <b v="1"/>
    <x v="0"/>
    <x v="0"/>
    <x v="0"/>
  </r>
  <r>
    <n v="415"/>
    <x v="412"/>
    <s v="Intuitive needs-based monitoring"/>
    <n v="113500"/>
    <n v="12552"/>
    <n v="12"/>
    <x v="0"/>
    <n v="418"/>
    <n v="31"/>
    <x v="1"/>
    <s v="USD"/>
    <n v="1326434400"/>
    <n v="1327903200"/>
    <b v="0"/>
    <b v="0"/>
    <x v="3"/>
    <x v="3"/>
    <x v="3"/>
  </r>
  <r>
    <n v="416"/>
    <x v="413"/>
    <s v="Customer-focused disintermediate toolset"/>
    <n v="134600"/>
    <n v="59007"/>
    <n v="44"/>
    <x v="0"/>
    <n v="1439"/>
    <n v="42"/>
    <x v="1"/>
    <s v="USD"/>
    <n v="1295244000"/>
    <n v="1296021600"/>
    <b v="0"/>
    <b v="1"/>
    <x v="4"/>
    <x v="4"/>
    <x v="4"/>
  </r>
  <r>
    <n v="417"/>
    <x v="414"/>
    <s v="Upgradable 24/7 emulation"/>
    <n v="1700"/>
    <n v="943"/>
    <n v="56"/>
    <x v="0"/>
    <n v="15"/>
    <n v="63"/>
    <x v="1"/>
    <s v="USD"/>
    <n v="1541221200"/>
    <n v="1543298400"/>
    <b v="0"/>
    <b v="0"/>
    <x v="3"/>
    <x v="3"/>
    <x v="3"/>
  </r>
  <r>
    <n v="418"/>
    <x v="32"/>
    <s v="Quality-focused client-server core"/>
    <n v="163700"/>
    <n v="93963"/>
    <n v="58"/>
    <x v="0"/>
    <n v="1999"/>
    <n v="48"/>
    <x v="0"/>
    <s v="CAD"/>
    <n v="1336280400"/>
    <n v="1336366800"/>
    <b v="0"/>
    <b v="0"/>
    <x v="4"/>
    <x v="4"/>
    <x v="4"/>
  </r>
  <r>
    <n v="419"/>
    <x v="415"/>
    <s v="Upgradable maximized protocol"/>
    <n v="113800"/>
    <n v="140469"/>
    <n v="124"/>
    <x v="1"/>
    <n v="5203"/>
    <n v="27"/>
    <x v="1"/>
    <s v="USD"/>
    <n v="1324533600"/>
    <n v="1325052000"/>
    <b v="0"/>
    <b v="0"/>
    <x v="2"/>
    <x v="2"/>
    <x v="2"/>
  </r>
  <r>
    <n v="420"/>
    <x v="416"/>
    <s v="Cross-platform interactive synergy"/>
    <n v="5000"/>
    <n v="6423"/>
    <n v="129"/>
    <x v="1"/>
    <n v="94"/>
    <n v="69"/>
    <x v="1"/>
    <s v="USD"/>
    <n v="1498366800"/>
    <n v="1499576400"/>
    <b v="0"/>
    <b v="0"/>
    <x v="3"/>
    <x v="3"/>
    <x v="3"/>
  </r>
  <r>
    <n v="421"/>
    <x v="417"/>
    <s v="User-centric fault-tolerant archive"/>
    <n v="9400"/>
    <n v="6015"/>
    <n v="64"/>
    <x v="0"/>
    <n v="118"/>
    <n v="51"/>
    <x v="1"/>
    <s v="USD"/>
    <n v="1498712400"/>
    <n v="1501304400"/>
    <b v="0"/>
    <b v="1"/>
    <x v="8"/>
    <x v="2"/>
    <x v="8"/>
  </r>
  <r>
    <n v="422"/>
    <x v="418"/>
    <s v="Reverse-engineered regional knowledge user"/>
    <n v="8700"/>
    <n v="11075"/>
    <n v="128"/>
    <x v="1"/>
    <n v="205"/>
    <n v="55"/>
    <x v="1"/>
    <s v="USD"/>
    <n v="1271480400"/>
    <n v="1273208400"/>
    <b v="0"/>
    <b v="1"/>
    <x v="3"/>
    <x v="3"/>
    <x v="3"/>
  </r>
  <r>
    <n v="423"/>
    <x v="419"/>
    <s v="Self-enabling real-time definition"/>
    <n v="147800"/>
    <n v="15723"/>
    <n v="11"/>
    <x v="0"/>
    <n v="162"/>
    <n v="98"/>
    <x v="1"/>
    <s v="USD"/>
    <n v="1316667600"/>
    <n v="1316840400"/>
    <b v="0"/>
    <b v="1"/>
    <x v="0"/>
    <x v="0"/>
    <x v="0"/>
  </r>
  <r>
    <n v="424"/>
    <x v="420"/>
    <s v="User-centric impactful projection"/>
    <n v="5100"/>
    <n v="2064"/>
    <n v="41"/>
    <x v="0"/>
    <n v="83"/>
    <n v="25"/>
    <x v="1"/>
    <s v="USD"/>
    <n v="1524027600"/>
    <n v="1524546000"/>
    <b v="0"/>
    <b v="0"/>
    <x v="7"/>
    <x v="1"/>
    <x v="7"/>
  </r>
  <r>
    <n v="425"/>
    <x v="421"/>
    <s v="Vision-oriented actuating hardware"/>
    <n v="2700"/>
    <n v="7767"/>
    <n v="288"/>
    <x v="1"/>
    <n v="92"/>
    <n v="85"/>
    <x v="1"/>
    <s v="USD"/>
    <n v="1438059600"/>
    <n v="1438578000"/>
    <b v="0"/>
    <b v="0"/>
    <x v="14"/>
    <x v="7"/>
    <x v="14"/>
  </r>
  <r>
    <n v="426"/>
    <x v="422"/>
    <s v="Virtual leadingedge framework"/>
    <n v="1800"/>
    <n v="10313"/>
    <n v="573"/>
    <x v="1"/>
    <n v="219"/>
    <n v="48"/>
    <x v="1"/>
    <s v="USD"/>
    <n v="1361944800"/>
    <n v="1362549600"/>
    <b v="0"/>
    <b v="0"/>
    <x v="3"/>
    <x v="3"/>
    <x v="3"/>
  </r>
  <r>
    <n v="427"/>
    <x v="423"/>
    <s v="Managed discrete framework"/>
    <n v="174500"/>
    <n v="197018"/>
    <n v="113"/>
    <x v="1"/>
    <n v="2526"/>
    <n v="78"/>
    <x v="1"/>
    <s v="USD"/>
    <n v="1410584400"/>
    <n v="1413349200"/>
    <b v="0"/>
    <b v="1"/>
    <x v="3"/>
    <x v="3"/>
    <x v="3"/>
  </r>
  <r>
    <n v="428"/>
    <x v="424"/>
    <s v="Progressive zero-defect capability"/>
    <n v="101400"/>
    <n v="47037"/>
    <n v="47"/>
    <x v="0"/>
    <n v="747"/>
    <n v="63"/>
    <x v="1"/>
    <s v="USD"/>
    <n v="1297404000"/>
    <n v="1298008800"/>
    <b v="0"/>
    <b v="0"/>
    <x v="10"/>
    <x v="4"/>
    <x v="10"/>
  </r>
  <r>
    <n v="429"/>
    <x v="425"/>
    <s v="Right-sized demand-driven adapter"/>
    <n v="191000"/>
    <n v="173191"/>
    <n v="91"/>
    <x v="3"/>
    <n v="2138"/>
    <n v="82"/>
    <x v="1"/>
    <s v="USD"/>
    <n v="1392012000"/>
    <n v="1394427600"/>
    <b v="0"/>
    <b v="1"/>
    <x v="14"/>
    <x v="7"/>
    <x v="14"/>
  </r>
  <r>
    <n v="430"/>
    <x v="426"/>
    <s v="Re-engineered attitude-oriented frame"/>
    <n v="8100"/>
    <n v="5487"/>
    <n v="68"/>
    <x v="0"/>
    <n v="84"/>
    <n v="66"/>
    <x v="1"/>
    <s v="USD"/>
    <n v="1569733200"/>
    <n v="1572670800"/>
    <b v="0"/>
    <b v="0"/>
    <x v="3"/>
    <x v="3"/>
    <x v="3"/>
  </r>
  <r>
    <n v="431"/>
    <x v="427"/>
    <s v="Compatible multimedia utilization"/>
    <n v="5100"/>
    <n v="9817"/>
    <n v="193"/>
    <x v="1"/>
    <n v="94"/>
    <n v="105"/>
    <x v="1"/>
    <s v="USD"/>
    <n v="1529643600"/>
    <n v="1531112400"/>
    <b v="1"/>
    <b v="0"/>
    <x v="3"/>
    <x v="3"/>
    <x v="3"/>
  </r>
  <r>
    <n v="432"/>
    <x v="428"/>
    <s v="Re-contextualized dedicated hardware"/>
    <n v="7700"/>
    <n v="6369"/>
    <n v="83"/>
    <x v="0"/>
    <n v="91"/>
    <n v="70"/>
    <x v="1"/>
    <s v="USD"/>
    <n v="1399006800"/>
    <n v="1400734800"/>
    <b v="0"/>
    <b v="0"/>
    <x v="3"/>
    <x v="3"/>
    <x v="3"/>
  </r>
  <r>
    <n v="433"/>
    <x v="429"/>
    <s v="Decentralized composite paradigm"/>
    <n v="121400"/>
    <n v="65755"/>
    <n v="55"/>
    <x v="0"/>
    <n v="792"/>
    <n v="84"/>
    <x v="1"/>
    <s v="USD"/>
    <n v="1385359200"/>
    <n v="1386741600"/>
    <b v="0"/>
    <b v="1"/>
    <x v="4"/>
    <x v="4"/>
    <x v="4"/>
  </r>
  <r>
    <n v="434"/>
    <x v="430"/>
    <s v="Cloned transitional hierarchy"/>
    <n v="5400"/>
    <n v="903"/>
    <n v="17"/>
    <x v="3"/>
    <n v="10"/>
    <n v="91"/>
    <x v="0"/>
    <s v="CAD"/>
    <n v="1480572000"/>
    <n v="1481781600"/>
    <b v="1"/>
    <b v="0"/>
    <x v="3"/>
    <x v="3"/>
    <x v="3"/>
  </r>
  <r>
    <n v="435"/>
    <x v="431"/>
    <s v="Advanced discrete leverage"/>
    <n v="152400"/>
    <n v="178120"/>
    <n v="117"/>
    <x v="1"/>
    <n v="1713"/>
    <n v="104"/>
    <x v="6"/>
    <s v="EUR"/>
    <n v="1418623200"/>
    <n v="1419660000"/>
    <b v="0"/>
    <b v="1"/>
    <x v="3"/>
    <x v="3"/>
    <x v="3"/>
  </r>
  <r>
    <n v="436"/>
    <x v="432"/>
    <s v="Open-source incremental throughput"/>
    <n v="1300"/>
    <n v="13678"/>
    <n v="1053"/>
    <x v="1"/>
    <n v="249"/>
    <n v="55"/>
    <x v="1"/>
    <s v="USD"/>
    <n v="1555736400"/>
    <n v="1555822800"/>
    <b v="0"/>
    <b v="0"/>
    <x v="17"/>
    <x v="1"/>
    <x v="17"/>
  </r>
  <r>
    <n v="437"/>
    <x v="433"/>
    <s v="Centralized regional interface"/>
    <n v="8100"/>
    <n v="9969"/>
    <n v="124"/>
    <x v="1"/>
    <n v="192"/>
    <n v="52"/>
    <x v="1"/>
    <s v="USD"/>
    <n v="1442120400"/>
    <n v="1442379600"/>
    <b v="0"/>
    <b v="1"/>
    <x v="10"/>
    <x v="4"/>
    <x v="10"/>
  </r>
  <r>
    <n v="438"/>
    <x v="434"/>
    <s v="Streamlined web-enabled knowledgebase"/>
    <n v="8300"/>
    <n v="14827"/>
    <n v="179"/>
    <x v="1"/>
    <n v="247"/>
    <n v="61"/>
    <x v="1"/>
    <s v="USD"/>
    <n v="1362376800"/>
    <n v="1364965200"/>
    <b v="0"/>
    <b v="0"/>
    <x v="3"/>
    <x v="3"/>
    <x v="3"/>
  </r>
  <r>
    <n v="439"/>
    <x v="435"/>
    <s v="Digitized transitional monitoring"/>
    <n v="28400"/>
    <n v="100900"/>
    <n v="356"/>
    <x v="1"/>
    <n v="2293"/>
    <n v="45"/>
    <x v="1"/>
    <s v="USD"/>
    <n v="1478408400"/>
    <n v="1479016800"/>
    <b v="0"/>
    <b v="0"/>
    <x v="22"/>
    <x v="4"/>
    <x v="22"/>
  </r>
  <r>
    <n v="440"/>
    <x v="436"/>
    <s v="Networked optimal adapter"/>
    <n v="102500"/>
    <n v="165954"/>
    <n v="162"/>
    <x v="1"/>
    <n v="3131"/>
    <n v="54"/>
    <x v="1"/>
    <s v="USD"/>
    <n v="1498798800"/>
    <n v="1499662800"/>
    <b v="0"/>
    <b v="0"/>
    <x v="19"/>
    <x v="4"/>
    <x v="19"/>
  </r>
  <r>
    <n v="441"/>
    <x v="437"/>
    <s v="Automated optimal function"/>
    <n v="7000"/>
    <n v="1744"/>
    <n v="25"/>
    <x v="0"/>
    <n v="32"/>
    <n v="55"/>
    <x v="1"/>
    <s v="USD"/>
    <n v="1335416400"/>
    <n v="1337835600"/>
    <b v="0"/>
    <b v="0"/>
    <x v="8"/>
    <x v="2"/>
    <x v="8"/>
  </r>
  <r>
    <n v="442"/>
    <x v="438"/>
    <s v="Devolved system-worthy framework"/>
    <n v="5400"/>
    <n v="10731"/>
    <n v="199"/>
    <x v="1"/>
    <n v="143"/>
    <n v="76"/>
    <x v="6"/>
    <s v="EUR"/>
    <n v="1504328400"/>
    <n v="1505710800"/>
    <b v="0"/>
    <b v="0"/>
    <x v="3"/>
    <x v="3"/>
    <x v="3"/>
  </r>
  <r>
    <n v="443"/>
    <x v="439"/>
    <s v="Stand-alone user-facing service-desk"/>
    <n v="9300"/>
    <n v="3232"/>
    <n v="35"/>
    <x v="3"/>
    <n v="90"/>
    <n v="36"/>
    <x v="1"/>
    <s v="USD"/>
    <n v="1285822800"/>
    <n v="1287464400"/>
    <b v="0"/>
    <b v="0"/>
    <x v="3"/>
    <x v="3"/>
    <x v="3"/>
  </r>
  <r>
    <n v="444"/>
    <x v="347"/>
    <s v="Versatile global attitude"/>
    <n v="6200"/>
    <n v="10938"/>
    <n v="177"/>
    <x v="1"/>
    <n v="296"/>
    <n v="37"/>
    <x v="1"/>
    <s v="USD"/>
    <n v="1311483600"/>
    <n v="1311656400"/>
    <b v="0"/>
    <b v="1"/>
    <x v="7"/>
    <x v="1"/>
    <x v="7"/>
  </r>
  <r>
    <n v="445"/>
    <x v="440"/>
    <s v="Intuitive demand-driven Local Area Network"/>
    <n v="2100"/>
    <n v="10739"/>
    <n v="512"/>
    <x v="1"/>
    <n v="170"/>
    <n v="64"/>
    <x v="1"/>
    <s v="USD"/>
    <n v="1291356000"/>
    <n v="1293170400"/>
    <b v="0"/>
    <b v="1"/>
    <x v="3"/>
    <x v="3"/>
    <x v="3"/>
  </r>
  <r>
    <n v="446"/>
    <x v="441"/>
    <s v="Assimilated uniform methodology"/>
    <n v="6800"/>
    <n v="5579"/>
    <n v="83"/>
    <x v="0"/>
    <n v="186"/>
    <n v="30"/>
    <x v="1"/>
    <s v="USD"/>
    <n v="1355810400"/>
    <n v="1355983200"/>
    <b v="0"/>
    <b v="0"/>
    <x v="8"/>
    <x v="2"/>
    <x v="8"/>
  </r>
  <r>
    <n v="447"/>
    <x v="442"/>
    <s v="Self-enabling next generation algorithm"/>
    <n v="155200"/>
    <n v="37754"/>
    <n v="25"/>
    <x v="3"/>
    <n v="439"/>
    <n v="86"/>
    <x v="4"/>
    <s v="GBP"/>
    <n v="1513663200"/>
    <n v="1515045600"/>
    <b v="0"/>
    <b v="0"/>
    <x v="19"/>
    <x v="4"/>
    <x v="19"/>
  </r>
  <r>
    <n v="448"/>
    <x v="443"/>
    <s v="Object-based demand-driven strategy"/>
    <n v="89900"/>
    <n v="45384"/>
    <n v="51"/>
    <x v="0"/>
    <n v="605"/>
    <n v="76"/>
    <x v="1"/>
    <s v="USD"/>
    <n v="1365915600"/>
    <n v="1366088400"/>
    <b v="0"/>
    <b v="1"/>
    <x v="11"/>
    <x v="6"/>
    <x v="11"/>
  </r>
  <r>
    <n v="449"/>
    <x v="444"/>
    <s v="Public-key coherent ability"/>
    <n v="900"/>
    <n v="8703"/>
    <n v="967"/>
    <x v="1"/>
    <n v="86"/>
    <n v="102"/>
    <x v="3"/>
    <s v="DKK"/>
    <n v="1551852000"/>
    <n v="1553317200"/>
    <b v="0"/>
    <b v="0"/>
    <x v="11"/>
    <x v="6"/>
    <x v="11"/>
  </r>
  <r>
    <n v="450"/>
    <x v="445"/>
    <s v="Up-sized composite success"/>
    <n v="100"/>
    <n v="4"/>
    <n v="4"/>
    <x v="0"/>
    <n v="1"/>
    <n v="4"/>
    <x v="0"/>
    <s v="CAD"/>
    <n v="1540098000"/>
    <n v="1542088800"/>
    <b v="0"/>
    <b v="0"/>
    <x v="10"/>
    <x v="4"/>
    <x v="10"/>
  </r>
  <r>
    <n v="451"/>
    <x v="446"/>
    <s v="Innovative exuding matrix"/>
    <n v="148400"/>
    <n v="182302"/>
    <n v="123"/>
    <x v="1"/>
    <n v="6286"/>
    <n v="30"/>
    <x v="1"/>
    <s v="USD"/>
    <n v="1500440400"/>
    <n v="1503118800"/>
    <b v="0"/>
    <b v="0"/>
    <x v="1"/>
    <x v="1"/>
    <x v="1"/>
  </r>
  <r>
    <n v="452"/>
    <x v="447"/>
    <s v="Realigned impactful artificial intelligence"/>
    <n v="4800"/>
    <n v="3045"/>
    <n v="64"/>
    <x v="0"/>
    <n v="31"/>
    <n v="99"/>
    <x v="1"/>
    <s v="USD"/>
    <n v="1278392400"/>
    <n v="1278478800"/>
    <b v="0"/>
    <b v="0"/>
    <x v="6"/>
    <x v="4"/>
    <x v="6"/>
  </r>
  <r>
    <n v="453"/>
    <x v="448"/>
    <s v="Multi-layered multi-tasking secured line"/>
    <n v="182400"/>
    <n v="102749"/>
    <n v="57"/>
    <x v="0"/>
    <n v="1181"/>
    <n v="88"/>
    <x v="1"/>
    <s v="USD"/>
    <n v="1480572000"/>
    <n v="1484114400"/>
    <b v="0"/>
    <b v="0"/>
    <x v="22"/>
    <x v="4"/>
    <x v="22"/>
  </r>
  <r>
    <n v="454"/>
    <x v="449"/>
    <s v="Upgradable upward-trending portal"/>
    <n v="4000"/>
    <n v="1763"/>
    <n v="45"/>
    <x v="0"/>
    <n v="39"/>
    <n v="46"/>
    <x v="1"/>
    <s v="USD"/>
    <n v="1382331600"/>
    <n v="1385445600"/>
    <b v="0"/>
    <b v="1"/>
    <x v="6"/>
    <x v="4"/>
    <x v="6"/>
  </r>
  <r>
    <n v="455"/>
    <x v="450"/>
    <s v="Profit-focused global product"/>
    <n v="116500"/>
    <n v="137904"/>
    <n v="119"/>
    <x v="1"/>
    <n v="3727"/>
    <n v="38"/>
    <x v="1"/>
    <s v="USD"/>
    <n v="1316754000"/>
    <n v="1318741200"/>
    <b v="0"/>
    <b v="0"/>
    <x v="3"/>
    <x v="3"/>
    <x v="3"/>
  </r>
  <r>
    <n v="456"/>
    <x v="451"/>
    <s v="Operative well-modulated data-warehouse"/>
    <n v="146400"/>
    <n v="152438"/>
    <n v="105"/>
    <x v="1"/>
    <n v="1605"/>
    <n v="95"/>
    <x v="1"/>
    <s v="USD"/>
    <n v="1518242400"/>
    <n v="1518242400"/>
    <b v="0"/>
    <b v="1"/>
    <x v="7"/>
    <x v="1"/>
    <x v="7"/>
  </r>
  <r>
    <n v="457"/>
    <x v="452"/>
    <s v="Cloned asymmetric functionalities"/>
    <n v="5000"/>
    <n v="1332"/>
    <n v="27"/>
    <x v="0"/>
    <n v="46"/>
    <n v="29"/>
    <x v="1"/>
    <s v="USD"/>
    <n v="1476421200"/>
    <n v="1476594000"/>
    <b v="0"/>
    <b v="0"/>
    <x v="3"/>
    <x v="3"/>
    <x v="3"/>
  </r>
  <r>
    <n v="458"/>
    <x v="453"/>
    <s v="Pre-emptive neutral portal"/>
    <n v="33800"/>
    <n v="118706"/>
    <n v="352"/>
    <x v="1"/>
    <n v="2120"/>
    <n v="56"/>
    <x v="1"/>
    <s v="USD"/>
    <n v="1269752400"/>
    <n v="1273554000"/>
    <b v="0"/>
    <b v="0"/>
    <x v="3"/>
    <x v="3"/>
    <x v="3"/>
  </r>
  <r>
    <n v="459"/>
    <x v="454"/>
    <s v="Switchable demand-driven help-desk"/>
    <n v="6300"/>
    <n v="5674"/>
    <n v="91"/>
    <x v="0"/>
    <n v="105"/>
    <n v="55"/>
    <x v="1"/>
    <s v="USD"/>
    <n v="1419746400"/>
    <n v="1421906400"/>
    <b v="0"/>
    <b v="0"/>
    <x v="4"/>
    <x v="4"/>
    <x v="4"/>
  </r>
  <r>
    <n v="460"/>
    <x v="455"/>
    <s v="Business-focused static ability"/>
    <n v="2400"/>
    <n v="4119"/>
    <n v="172"/>
    <x v="1"/>
    <n v="50"/>
    <n v="83"/>
    <x v="1"/>
    <s v="USD"/>
    <n v="1281330000"/>
    <n v="1281589200"/>
    <b v="0"/>
    <b v="0"/>
    <x v="3"/>
    <x v="3"/>
    <x v="3"/>
  </r>
  <r>
    <n v="461"/>
    <x v="456"/>
    <s v="Networked secondary structure"/>
    <n v="98800"/>
    <n v="139354"/>
    <n v="142"/>
    <x v="1"/>
    <n v="2080"/>
    <n v="67"/>
    <x v="1"/>
    <s v="USD"/>
    <n v="1398661200"/>
    <n v="1400389200"/>
    <b v="0"/>
    <b v="0"/>
    <x v="6"/>
    <x v="4"/>
    <x v="6"/>
  </r>
  <r>
    <n v="462"/>
    <x v="457"/>
    <s v="Total multimedia website"/>
    <n v="188800"/>
    <n v="57734"/>
    <n v="31"/>
    <x v="0"/>
    <n v="535"/>
    <n v="108"/>
    <x v="1"/>
    <s v="USD"/>
    <n v="1359525600"/>
    <n v="1362808800"/>
    <b v="0"/>
    <b v="0"/>
    <x v="20"/>
    <x v="6"/>
    <x v="20"/>
  </r>
  <r>
    <n v="463"/>
    <x v="458"/>
    <s v="Cross-platform upward-trending parallelism"/>
    <n v="134300"/>
    <n v="145265"/>
    <n v="109"/>
    <x v="1"/>
    <n v="2105"/>
    <n v="70"/>
    <x v="1"/>
    <s v="USD"/>
    <n v="1388469600"/>
    <n v="1388815200"/>
    <b v="0"/>
    <b v="0"/>
    <x v="10"/>
    <x v="4"/>
    <x v="10"/>
  </r>
  <r>
    <n v="464"/>
    <x v="459"/>
    <s v="Pre-emptive mission-critical hardware"/>
    <n v="71200"/>
    <n v="95020"/>
    <n v="134"/>
    <x v="1"/>
    <n v="2436"/>
    <n v="40"/>
    <x v="1"/>
    <s v="USD"/>
    <n v="1518328800"/>
    <n v="1519538400"/>
    <b v="0"/>
    <b v="0"/>
    <x v="3"/>
    <x v="3"/>
    <x v="3"/>
  </r>
  <r>
    <n v="465"/>
    <x v="460"/>
    <s v="Up-sized responsive protocol"/>
    <n v="4700"/>
    <n v="8829"/>
    <n v="188"/>
    <x v="1"/>
    <n v="80"/>
    <n v="111"/>
    <x v="1"/>
    <s v="USD"/>
    <n v="1517032800"/>
    <n v="1517810400"/>
    <b v="0"/>
    <b v="0"/>
    <x v="18"/>
    <x v="5"/>
    <x v="18"/>
  </r>
  <r>
    <n v="466"/>
    <x v="461"/>
    <s v="Pre-emptive transitional frame"/>
    <n v="1200"/>
    <n v="3984"/>
    <n v="332"/>
    <x v="1"/>
    <n v="42"/>
    <n v="95"/>
    <x v="1"/>
    <s v="USD"/>
    <n v="1368594000"/>
    <n v="1370581200"/>
    <b v="0"/>
    <b v="1"/>
    <x v="8"/>
    <x v="2"/>
    <x v="8"/>
  </r>
  <r>
    <n v="467"/>
    <x v="462"/>
    <s v="Profit-focused content-based application"/>
    <n v="1400"/>
    <n v="8053"/>
    <n v="576"/>
    <x v="1"/>
    <n v="139"/>
    <n v="58"/>
    <x v="0"/>
    <s v="CAD"/>
    <n v="1448258400"/>
    <n v="1448863200"/>
    <b v="0"/>
    <b v="1"/>
    <x v="2"/>
    <x v="2"/>
    <x v="2"/>
  </r>
  <r>
    <n v="468"/>
    <x v="463"/>
    <s v="Streamlined neutral analyzer"/>
    <n v="4000"/>
    <n v="1620"/>
    <n v="41"/>
    <x v="0"/>
    <n v="16"/>
    <n v="102"/>
    <x v="1"/>
    <s v="USD"/>
    <n v="1555218000"/>
    <n v="1556600400"/>
    <b v="0"/>
    <b v="0"/>
    <x v="3"/>
    <x v="3"/>
    <x v="3"/>
  </r>
  <r>
    <n v="469"/>
    <x v="464"/>
    <s v="Assimilated neutral utilization"/>
    <n v="5600"/>
    <n v="10328"/>
    <n v="185"/>
    <x v="1"/>
    <n v="159"/>
    <n v="65"/>
    <x v="1"/>
    <s v="USD"/>
    <n v="1431925200"/>
    <n v="1432098000"/>
    <b v="0"/>
    <b v="0"/>
    <x v="6"/>
    <x v="4"/>
    <x v="6"/>
  </r>
  <r>
    <n v="470"/>
    <x v="465"/>
    <s v="Extended dedicated archive"/>
    <n v="3600"/>
    <n v="10289"/>
    <n v="286"/>
    <x v="1"/>
    <n v="381"/>
    <n v="28"/>
    <x v="1"/>
    <s v="USD"/>
    <n v="1481522400"/>
    <n v="1482127200"/>
    <b v="0"/>
    <b v="0"/>
    <x v="8"/>
    <x v="2"/>
    <x v="8"/>
  </r>
  <r>
    <n v="471"/>
    <x v="197"/>
    <s v="Configurable static help-desk"/>
    <n v="3100"/>
    <n v="9889"/>
    <n v="319"/>
    <x v="1"/>
    <n v="194"/>
    <n v="51"/>
    <x v="4"/>
    <s v="GBP"/>
    <n v="1335934800"/>
    <n v="1335934800"/>
    <b v="0"/>
    <b v="1"/>
    <x v="0"/>
    <x v="0"/>
    <x v="0"/>
  </r>
  <r>
    <n v="472"/>
    <x v="466"/>
    <s v="Self-enabling clear-thinking framework"/>
    <n v="153800"/>
    <n v="60342"/>
    <n v="40"/>
    <x v="0"/>
    <n v="575"/>
    <n v="105"/>
    <x v="1"/>
    <s v="USD"/>
    <n v="1552280400"/>
    <n v="1556946000"/>
    <b v="0"/>
    <b v="0"/>
    <x v="1"/>
    <x v="1"/>
    <x v="1"/>
  </r>
  <r>
    <n v="473"/>
    <x v="467"/>
    <s v="Assimilated fault-tolerant capacity"/>
    <n v="5000"/>
    <n v="8907"/>
    <n v="179"/>
    <x v="1"/>
    <n v="106"/>
    <n v="85"/>
    <x v="1"/>
    <s v="USD"/>
    <n v="1529989200"/>
    <n v="1530075600"/>
    <b v="0"/>
    <b v="0"/>
    <x v="5"/>
    <x v="1"/>
    <x v="5"/>
  </r>
  <r>
    <n v="474"/>
    <x v="468"/>
    <s v="Enhanced neutral ability"/>
    <n v="4000"/>
    <n v="14606"/>
    <n v="366"/>
    <x v="1"/>
    <n v="142"/>
    <n v="103"/>
    <x v="1"/>
    <s v="USD"/>
    <n v="1418709600"/>
    <n v="1418796000"/>
    <b v="0"/>
    <b v="0"/>
    <x v="19"/>
    <x v="4"/>
    <x v="19"/>
  </r>
  <r>
    <n v="475"/>
    <x v="469"/>
    <s v="Function-based attitude-oriented groupware"/>
    <n v="7400"/>
    <n v="8432"/>
    <n v="114"/>
    <x v="1"/>
    <n v="211"/>
    <n v="40"/>
    <x v="1"/>
    <s v="USD"/>
    <n v="1372136400"/>
    <n v="1372482000"/>
    <b v="0"/>
    <b v="1"/>
    <x v="18"/>
    <x v="5"/>
    <x v="18"/>
  </r>
  <r>
    <n v="476"/>
    <x v="470"/>
    <s v="Optional solution-oriented instruction set"/>
    <n v="191500"/>
    <n v="57122"/>
    <n v="30"/>
    <x v="0"/>
    <n v="1120"/>
    <n v="52"/>
    <x v="1"/>
    <s v="USD"/>
    <n v="1533877200"/>
    <n v="1534395600"/>
    <b v="0"/>
    <b v="0"/>
    <x v="13"/>
    <x v="5"/>
    <x v="13"/>
  </r>
  <r>
    <n v="477"/>
    <x v="471"/>
    <s v="Organic object-oriented core"/>
    <n v="8500"/>
    <n v="4613"/>
    <n v="55"/>
    <x v="0"/>
    <n v="113"/>
    <n v="41"/>
    <x v="1"/>
    <s v="USD"/>
    <n v="1309064400"/>
    <n v="1311397200"/>
    <b v="0"/>
    <b v="0"/>
    <x v="22"/>
    <x v="4"/>
    <x v="22"/>
  </r>
  <r>
    <n v="478"/>
    <x v="472"/>
    <s v="Balanced impactful circuit"/>
    <n v="68800"/>
    <n v="162603"/>
    <n v="237"/>
    <x v="1"/>
    <n v="2756"/>
    <n v="59"/>
    <x v="1"/>
    <s v="USD"/>
    <n v="1425877200"/>
    <n v="1426914000"/>
    <b v="0"/>
    <b v="0"/>
    <x v="8"/>
    <x v="2"/>
    <x v="8"/>
  </r>
  <r>
    <n v="479"/>
    <x v="473"/>
    <s v="Future-proofed heuristic encryption"/>
    <n v="2400"/>
    <n v="12310"/>
    <n v="513"/>
    <x v="1"/>
    <n v="173"/>
    <n v="72"/>
    <x v="4"/>
    <s v="GBP"/>
    <n v="1501304400"/>
    <n v="1501477200"/>
    <b v="0"/>
    <b v="0"/>
    <x v="0"/>
    <x v="0"/>
    <x v="0"/>
  </r>
  <r>
    <n v="480"/>
    <x v="474"/>
    <s v="Balanced bifurcated leverage"/>
    <n v="8600"/>
    <n v="8656"/>
    <n v="101"/>
    <x v="1"/>
    <n v="87"/>
    <n v="100"/>
    <x v="1"/>
    <s v="USD"/>
    <n v="1268287200"/>
    <n v="1269061200"/>
    <b v="0"/>
    <b v="1"/>
    <x v="14"/>
    <x v="7"/>
    <x v="14"/>
  </r>
  <r>
    <n v="481"/>
    <x v="475"/>
    <s v="Sharable discrete budgetary management"/>
    <n v="196600"/>
    <n v="159931"/>
    <n v="82"/>
    <x v="0"/>
    <n v="1538"/>
    <n v="104"/>
    <x v="1"/>
    <s v="USD"/>
    <n v="1412139600"/>
    <n v="1415772000"/>
    <b v="0"/>
    <b v="1"/>
    <x v="3"/>
    <x v="3"/>
    <x v="3"/>
  </r>
  <r>
    <n v="482"/>
    <x v="476"/>
    <s v="Focused solution-oriented instruction set"/>
    <n v="4200"/>
    <n v="689"/>
    <n v="17"/>
    <x v="0"/>
    <n v="9"/>
    <n v="77"/>
    <x v="1"/>
    <s v="USD"/>
    <n v="1330063200"/>
    <n v="1331013600"/>
    <b v="0"/>
    <b v="1"/>
    <x v="13"/>
    <x v="5"/>
    <x v="13"/>
  </r>
  <r>
    <n v="483"/>
    <x v="477"/>
    <s v="Down-sized actuating infrastructure"/>
    <n v="91400"/>
    <n v="48236"/>
    <n v="53"/>
    <x v="0"/>
    <n v="554"/>
    <n v="88"/>
    <x v="1"/>
    <s v="USD"/>
    <n v="1576130400"/>
    <n v="1576735200"/>
    <b v="0"/>
    <b v="0"/>
    <x v="3"/>
    <x v="3"/>
    <x v="3"/>
  </r>
  <r>
    <n v="484"/>
    <x v="478"/>
    <s v="Synergistic cohesive adapter"/>
    <n v="29600"/>
    <n v="77021"/>
    <n v="261"/>
    <x v="1"/>
    <n v="1572"/>
    <n v="49"/>
    <x v="4"/>
    <s v="GBP"/>
    <n v="1407128400"/>
    <n v="1411362000"/>
    <b v="0"/>
    <b v="1"/>
    <x v="0"/>
    <x v="0"/>
    <x v="0"/>
  </r>
  <r>
    <n v="485"/>
    <x v="479"/>
    <s v="Quality-focused mission-critical structure"/>
    <n v="90600"/>
    <n v="27844"/>
    <n v="31"/>
    <x v="0"/>
    <n v="648"/>
    <n v="43"/>
    <x v="4"/>
    <s v="GBP"/>
    <n v="1560142800"/>
    <n v="1563685200"/>
    <b v="0"/>
    <b v="0"/>
    <x v="3"/>
    <x v="3"/>
    <x v="3"/>
  </r>
  <r>
    <n v="486"/>
    <x v="480"/>
    <s v="Compatible exuding Graphical User Interface"/>
    <n v="5200"/>
    <n v="702"/>
    <n v="14"/>
    <x v="0"/>
    <n v="21"/>
    <n v="34"/>
    <x v="4"/>
    <s v="GBP"/>
    <n v="1520575200"/>
    <n v="1521867600"/>
    <b v="0"/>
    <b v="1"/>
    <x v="18"/>
    <x v="5"/>
    <x v="18"/>
  </r>
  <r>
    <n v="487"/>
    <x v="481"/>
    <s v="Monitored 24/7 time-frame"/>
    <n v="110300"/>
    <n v="197024"/>
    <n v="179"/>
    <x v="1"/>
    <n v="2346"/>
    <n v="84"/>
    <x v="1"/>
    <s v="USD"/>
    <n v="1492664400"/>
    <n v="1495515600"/>
    <b v="0"/>
    <b v="0"/>
    <x v="3"/>
    <x v="3"/>
    <x v="3"/>
  </r>
  <r>
    <n v="488"/>
    <x v="482"/>
    <s v="Virtual secondary open architecture"/>
    <n v="5300"/>
    <n v="11663"/>
    <n v="221"/>
    <x v="1"/>
    <n v="115"/>
    <n v="102"/>
    <x v="1"/>
    <s v="USD"/>
    <n v="1454479200"/>
    <n v="1455948000"/>
    <b v="0"/>
    <b v="0"/>
    <x v="3"/>
    <x v="3"/>
    <x v="3"/>
  </r>
  <r>
    <n v="489"/>
    <x v="483"/>
    <s v="Down-sized mobile time-frame"/>
    <n v="9200"/>
    <n v="9339"/>
    <n v="102"/>
    <x v="1"/>
    <n v="85"/>
    <n v="110"/>
    <x v="6"/>
    <s v="EUR"/>
    <n v="1281934800"/>
    <n v="1282366800"/>
    <b v="0"/>
    <b v="0"/>
    <x v="8"/>
    <x v="2"/>
    <x v="8"/>
  </r>
  <r>
    <n v="490"/>
    <x v="484"/>
    <s v="Innovative disintermediate encryption"/>
    <n v="2400"/>
    <n v="4596"/>
    <n v="192"/>
    <x v="1"/>
    <n v="144"/>
    <n v="32"/>
    <x v="1"/>
    <s v="USD"/>
    <n v="1573970400"/>
    <n v="1574575200"/>
    <b v="0"/>
    <b v="0"/>
    <x v="23"/>
    <x v="8"/>
    <x v="23"/>
  </r>
  <r>
    <n v="491"/>
    <x v="485"/>
    <s v="Universal contextually-based knowledgebase"/>
    <n v="56800"/>
    <n v="173437"/>
    <n v="306"/>
    <x v="1"/>
    <n v="2443"/>
    <n v="71"/>
    <x v="1"/>
    <s v="USD"/>
    <n v="1372654800"/>
    <n v="1374901200"/>
    <b v="0"/>
    <b v="1"/>
    <x v="0"/>
    <x v="0"/>
    <x v="0"/>
  </r>
  <r>
    <n v="492"/>
    <x v="486"/>
    <s v="Persevering interactive matrix"/>
    <n v="191000"/>
    <n v="45831"/>
    <n v="24"/>
    <x v="3"/>
    <n v="595"/>
    <n v="78"/>
    <x v="1"/>
    <s v="USD"/>
    <n v="1275886800"/>
    <n v="1278910800"/>
    <b v="1"/>
    <b v="1"/>
    <x v="12"/>
    <x v="4"/>
    <x v="12"/>
  </r>
  <r>
    <n v="493"/>
    <x v="487"/>
    <s v="Seamless background framework"/>
    <n v="900"/>
    <n v="6514"/>
    <n v="724"/>
    <x v="1"/>
    <n v="64"/>
    <n v="102"/>
    <x v="1"/>
    <s v="USD"/>
    <n v="1561784400"/>
    <n v="1562907600"/>
    <b v="0"/>
    <b v="0"/>
    <x v="14"/>
    <x v="7"/>
    <x v="14"/>
  </r>
  <r>
    <n v="494"/>
    <x v="488"/>
    <s v="Balanced upward-trending productivity"/>
    <n v="2500"/>
    <n v="13684"/>
    <n v="548"/>
    <x v="1"/>
    <n v="268"/>
    <n v="52"/>
    <x v="1"/>
    <s v="USD"/>
    <n v="1332392400"/>
    <n v="1332478800"/>
    <b v="0"/>
    <b v="0"/>
    <x v="8"/>
    <x v="2"/>
    <x v="8"/>
  </r>
  <r>
    <n v="495"/>
    <x v="489"/>
    <s v="Centralized clear-thinking solution"/>
    <n v="3200"/>
    <n v="13264"/>
    <n v="415"/>
    <x v="1"/>
    <n v="195"/>
    <n v="69"/>
    <x v="3"/>
    <s v="DKK"/>
    <n v="1402376400"/>
    <n v="1402722000"/>
    <b v="0"/>
    <b v="0"/>
    <x v="3"/>
    <x v="3"/>
    <x v="3"/>
  </r>
  <r>
    <n v="496"/>
    <x v="490"/>
    <s v="Optimized bi-directional extranet"/>
    <n v="183800"/>
    <n v="1667"/>
    <n v="1"/>
    <x v="0"/>
    <n v="54"/>
    <n v="31"/>
    <x v="1"/>
    <s v="USD"/>
    <n v="1495342800"/>
    <n v="1496811600"/>
    <b v="0"/>
    <b v="0"/>
    <x v="10"/>
    <x v="4"/>
    <x v="10"/>
  </r>
  <r>
    <n v="497"/>
    <x v="491"/>
    <s v="Intuitive actuating benchmark"/>
    <n v="9800"/>
    <n v="3349"/>
    <n v="35"/>
    <x v="0"/>
    <n v="120"/>
    <n v="28"/>
    <x v="1"/>
    <s v="USD"/>
    <n v="1482213600"/>
    <n v="1482213600"/>
    <b v="0"/>
    <b v="1"/>
    <x v="8"/>
    <x v="2"/>
    <x v="8"/>
  </r>
  <r>
    <n v="498"/>
    <x v="492"/>
    <s v="Devolved background project"/>
    <n v="193400"/>
    <n v="46317"/>
    <n v="24"/>
    <x v="0"/>
    <n v="579"/>
    <n v="80"/>
    <x v="3"/>
    <s v="DKK"/>
    <n v="1420092000"/>
    <n v="1420264800"/>
    <b v="0"/>
    <b v="0"/>
    <x v="2"/>
    <x v="2"/>
    <x v="2"/>
  </r>
  <r>
    <n v="499"/>
    <x v="493"/>
    <s v="Reverse-engineered executive emulation"/>
    <n v="163800"/>
    <n v="78743"/>
    <n v="49"/>
    <x v="0"/>
    <n v="2072"/>
    <n v="39"/>
    <x v="1"/>
    <s v="USD"/>
    <n v="1458018000"/>
    <n v="1458450000"/>
    <b v="0"/>
    <b v="1"/>
    <x v="4"/>
    <x v="4"/>
    <x v="4"/>
  </r>
  <r>
    <n v="500"/>
    <x v="494"/>
    <s v="Team-oriented clear-thinking matrix"/>
    <n v="100"/>
    <n v="0"/>
    <n v="0"/>
    <x v="0"/>
    <n v="0"/>
    <e v="#DIV/0!"/>
    <x v="1"/>
    <s v="USD"/>
    <n v="1367384400"/>
    <n v="1369803600"/>
    <b v="0"/>
    <b v="1"/>
    <x v="3"/>
    <x v="3"/>
    <x v="3"/>
  </r>
  <r>
    <n v="501"/>
    <x v="495"/>
    <s v="Focused coherent methodology"/>
    <n v="153600"/>
    <n v="107743"/>
    <n v="71"/>
    <x v="0"/>
    <n v="1796"/>
    <n v="60"/>
    <x v="1"/>
    <s v="USD"/>
    <n v="1363064400"/>
    <n v="1363237200"/>
    <b v="0"/>
    <b v="0"/>
    <x v="4"/>
    <x v="4"/>
    <x v="4"/>
  </r>
  <r>
    <n v="502"/>
    <x v="212"/>
    <s v="Reduced context-sensitive complexity"/>
    <n v="1300"/>
    <n v="6889"/>
    <n v="530"/>
    <x v="1"/>
    <n v="186"/>
    <n v="38"/>
    <x v="2"/>
    <s v="AUD"/>
    <n v="1343365200"/>
    <n v="1345870800"/>
    <b v="0"/>
    <b v="1"/>
    <x v="11"/>
    <x v="6"/>
    <x v="11"/>
  </r>
  <r>
    <n v="503"/>
    <x v="496"/>
    <s v="Decentralized 4thgeneration time-frame"/>
    <n v="25500"/>
    <n v="45983"/>
    <n v="181"/>
    <x v="1"/>
    <n v="460"/>
    <n v="100"/>
    <x v="1"/>
    <s v="USD"/>
    <n v="1435726800"/>
    <n v="1437454800"/>
    <b v="0"/>
    <b v="0"/>
    <x v="6"/>
    <x v="4"/>
    <x v="6"/>
  </r>
  <r>
    <n v="504"/>
    <x v="497"/>
    <s v="De-engineered cohesive moderator"/>
    <n v="7500"/>
    <n v="6924"/>
    <n v="93"/>
    <x v="0"/>
    <n v="62"/>
    <n v="112"/>
    <x v="6"/>
    <s v="EUR"/>
    <n v="1431925200"/>
    <n v="1432011600"/>
    <b v="0"/>
    <b v="0"/>
    <x v="1"/>
    <x v="1"/>
    <x v="1"/>
  </r>
  <r>
    <n v="505"/>
    <x v="498"/>
    <s v="Ameliorated explicit parallelism"/>
    <n v="89900"/>
    <n v="12497"/>
    <n v="14"/>
    <x v="0"/>
    <n v="347"/>
    <n v="37"/>
    <x v="1"/>
    <s v="USD"/>
    <n v="1362722400"/>
    <n v="1366347600"/>
    <b v="0"/>
    <b v="1"/>
    <x v="15"/>
    <x v="5"/>
    <x v="15"/>
  </r>
  <r>
    <n v="506"/>
    <x v="499"/>
    <s v="Customizable background monitoring"/>
    <n v="18000"/>
    <n v="166874"/>
    <n v="928"/>
    <x v="1"/>
    <n v="2528"/>
    <n v="67"/>
    <x v="1"/>
    <s v="USD"/>
    <n v="1511416800"/>
    <n v="1512885600"/>
    <b v="0"/>
    <b v="1"/>
    <x v="3"/>
    <x v="3"/>
    <x v="3"/>
  </r>
  <r>
    <n v="507"/>
    <x v="500"/>
    <s v="Compatible well-modulated budgetary management"/>
    <n v="2100"/>
    <n v="837"/>
    <n v="40"/>
    <x v="0"/>
    <n v="19"/>
    <n v="45"/>
    <x v="1"/>
    <s v="USD"/>
    <n v="1365483600"/>
    <n v="1369717200"/>
    <b v="0"/>
    <b v="1"/>
    <x v="2"/>
    <x v="2"/>
    <x v="2"/>
  </r>
  <r>
    <n v="508"/>
    <x v="501"/>
    <s v="Up-sized radical pricing structure"/>
    <n v="172700"/>
    <n v="193820"/>
    <n v="113"/>
    <x v="1"/>
    <n v="3657"/>
    <n v="53"/>
    <x v="1"/>
    <s v="USD"/>
    <n v="1532840400"/>
    <n v="1534654800"/>
    <b v="0"/>
    <b v="0"/>
    <x v="3"/>
    <x v="3"/>
    <x v="3"/>
  </r>
  <r>
    <n v="509"/>
    <x v="173"/>
    <s v="Robust zero-defect project"/>
    <n v="168500"/>
    <n v="119510"/>
    <n v="71"/>
    <x v="0"/>
    <n v="1258"/>
    <n v="95"/>
    <x v="1"/>
    <s v="USD"/>
    <n v="1336194000"/>
    <n v="1337058000"/>
    <b v="0"/>
    <b v="0"/>
    <x v="3"/>
    <x v="3"/>
    <x v="3"/>
  </r>
  <r>
    <n v="510"/>
    <x v="502"/>
    <s v="Re-engineered mobile task-force"/>
    <n v="7800"/>
    <n v="9289"/>
    <n v="120"/>
    <x v="1"/>
    <n v="131"/>
    <n v="71"/>
    <x v="2"/>
    <s v="AUD"/>
    <n v="1527742800"/>
    <n v="1529816400"/>
    <b v="0"/>
    <b v="0"/>
    <x v="6"/>
    <x v="4"/>
    <x v="6"/>
  </r>
  <r>
    <n v="511"/>
    <x v="503"/>
    <s v="User-centric intangible neural-net"/>
    <n v="147800"/>
    <n v="35498"/>
    <n v="25"/>
    <x v="0"/>
    <n v="362"/>
    <n v="99"/>
    <x v="1"/>
    <s v="USD"/>
    <n v="1564030800"/>
    <n v="1564894800"/>
    <b v="0"/>
    <b v="0"/>
    <x v="3"/>
    <x v="3"/>
    <x v="3"/>
  </r>
  <r>
    <n v="512"/>
    <x v="504"/>
    <s v="Organized explicit core"/>
    <n v="9100"/>
    <n v="12678"/>
    <n v="140"/>
    <x v="1"/>
    <n v="239"/>
    <n v="54"/>
    <x v="1"/>
    <s v="USD"/>
    <n v="1404536400"/>
    <n v="1404622800"/>
    <b v="0"/>
    <b v="1"/>
    <x v="11"/>
    <x v="6"/>
    <x v="11"/>
  </r>
  <r>
    <n v="513"/>
    <x v="505"/>
    <s v="Synchronized 6thgeneration adapter"/>
    <n v="8300"/>
    <n v="3260"/>
    <n v="40"/>
    <x v="3"/>
    <n v="35"/>
    <n v="94"/>
    <x v="1"/>
    <s v="USD"/>
    <n v="1284008400"/>
    <n v="1284181200"/>
    <b v="0"/>
    <b v="0"/>
    <x v="19"/>
    <x v="4"/>
    <x v="19"/>
  </r>
  <r>
    <n v="514"/>
    <x v="506"/>
    <s v="Centralized motivating capacity"/>
    <n v="138700"/>
    <n v="31123"/>
    <n v="23"/>
    <x v="3"/>
    <n v="528"/>
    <n v="59"/>
    <x v="5"/>
    <s v="CHF"/>
    <n v="1386309600"/>
    <n v="1386741600"/>
    <b v="0"/>
    <b v="1"/>
    <x v="1"/>
    <x v="1"/>
    <x v="1"/>
  </r>
  <r>
    <n v="515"/>
    <x v="507"/>
    <s v="Phased 24hour flexibility"/>
    <n v="8600"/>
    <n v="4797"/>
    <n v="56"/>
    <x v="0"/>
    <n v="133"/>
    <n v="37"/>
    <x v="0"/>
    <s v="CAD"/>
    <n v="1324620000"/>
    <n v="1324792800"/>
    <b v="0"/>
    <b v="1"/>
    <x v="3"/>
    <x v="3"/>
    <x v="3"/>
  </r>
  <r>
    <n v="516"/>
    <x v="508"/>
    <s v="Exclusive 5thgeneration structure"/>
    <n v="125400"/>
    <n v="53324"/>
    <n v="43"/>
    <x v="0"/>
    <n v="846"/>
    <n v="64"/>
    <x v="1"/>
    <s v="USD"/>
    <n v="1281070800"/>
    <n v="1284354000"/>
    <b v="0"/>
    <b v="0"/>
    <x v="9"/>
    <x v="5"/>
    <x v="9"/>
  </r>
  <r>
    <n v="517"/>
    <x v="509"/>
    <s v="Multi-tiered maximized orchestration"/>
    <n v="5900"/>
    <n v="6608"/>
    <n v="112"/>
    <x v="1"/>
    <n v="78"/>
    <n v="85"/>
    <x v="1"/>
    <s v="USD"/>
    <n v="1493960400"/>
    <n v="1494392400"/>
    <b v="0"/>
    <b v="0"/>
    <x v="0"/>
    <x v="0"/>
    <x v="0"/>
  </r>
  <r>
    <n v="518"/>
    <x v="510"/>
    <s v="Open-architected uniform instruction set"/>
    <n v="8800"/>
    <n v="622"/>
    <n v="8"/>
    <x v="0"/>
    <n v="10"/>
    <n v="63"/>
    <x v="1"/>
    <s v="USD"/>
    <n v="1519365600"/>
    <n v="1519538400"/>
    <b v="0"/>
    <b v="1"/>
    <x v="10"/>
    <x v="4"/>
    <x v="10"/>
  </r>
  <r>
    <n v="519"/>
    <x v="511"/>
    <s v="Exclusive asymmetric analyzer"/>
    <n v="177700"/>
    <n v="180802"/>
    <n v="102"/>
    <x v="1"/>
    <n v="1773"/>
    <n v="102"/>
    <x v="1"/>
    <s v="USD"/>
    <n v="1420696800"/>
    <n v="1421906400"/>
    <b v="0"/>
    <b v="1"/>
    <x v="1"/>
    <x v="1"/>
    <x v="1"/>
  </r>
  <r>
    <n v="520"/>
    <x v="512"/>
    <s v="Organic radical collaboration"/>
    <n v="800"/>
    <n v="3406"/>
    <n v="426"/>
    <x v="1"/>
    <n v="32"/>
    <n v="107"/>
    <x v="1"/>
    <s v="USD"/>
    <n v="1555650000"/>
    <n v="1555909200"/>
    <b v="0"/>
    <b v="0"/>
    <x v="3"/>
    <x v="3"/>
    <x v="3"/>
  </r>
  <r>
    <n v="521"/>
    <x v="513"/>
    <s v="Function-based multi-state software"/>
    <n v="7600"/>
    <n v="11061"/>
    <n v="146"/>
    <x v="1"/>
    <n v="369"/>
    <n v="30"/>
    <x v="1"/>
    <s v="USD"/>
    <n v="1471928400"/>
    <n v="1472446800"/>
    <b v="0"/>
    <b v="1"/>
    <x v="6"/>
    <x v="4"/>
    <x v="6"/>
  </r>
  <r>
    <n v="522"/>
    <x v="514"/>
    <s v="Innovative static budgetary management"/>
    <n v="50500"/>
    <n v="16389"/>
    <n v="33"/>
    <x v="0"/>
    <n v="191"/>
    <n v="86"/>
    <x v="1"/>
    <s v="USD"/>
    <n v="1341291600"/>
    <n v="1342328400"/>
    <b v="0"/>
    <b v="0"/>
    <x v="12"/>
    <x v="4"/>
    <x v="12"/>
  </r>
  <r>
    <n v="523"/>
    <x v="515"/>
    <s v="Triple-buffered holistic ability"/>
    <n v="900"/>
    <n v="6303"/>
    <n v="701"/>
    <x v="1"/>
    <n v="89"/>
    <n v="71"/>
    <x v="1"/>
    <s v="USD"/>
    <n v="1267682400"/>
    <n v="1268114400"/>
    <b v="0"/>
    <b v="0"/>
    <x v="12"/>
    <x v="4"/>
    <x v="12"/>
  </r>
  <r>
    <n v="524"/>
    <x v="516"/>
    <s v="Diverse scalable superstructure"/>
    <n v="96700"/>
    <n v="81136"/>
    <n v="84"/>
    <x v="0"/>
    <n v="1979"/>
    <n v="41"/>
    <x v="1"/>
    <s v="USD"/>
    <n v="1272258000"/>
    <n v="1273381200"/>
    <b v="0"/>
    <b v="0"/>
    <x v="3"/>
    <x v="3"/>
    <x v="3"/>
  </r>
  <r>
    <n v="525"/>
    <x v="517"/>
    <s v="Balanced leadingedge data-warehouse"/>
    <n v="2100"/>
    <n v="1768"/>
    <n v="85"/>
    <x v="0"/>
    <n v="63"/>
    <n v="29"/>
    <x v="1"/>
    <s v="USD"/>
    <n v="1290492000"/>
    <n v="1290837600"/>
    <b v="0"/>
    <b v="0"/>
    <x v="8"/>
    <x v="2"/>
    <x v="8"/>
  </r>
  <r>
    <n v="526"/>
    <x v="518"/>
    <s v="Digitized bandwidth-monitored open architecture"/>
    <n v="8300"/>
    <n v="12944"/>
    <n v="156"/>
    <x v="1"/>
    <n v="147"/>
    <n v="89"/>
    <x v="1"/>
    <s v="USD"/>
    <n v="1451109600"/>
    <n v="1454306400"/>
    <b v="0"/>
    <b v="1"/>
    <x v="3"/>
    <x v="3"/>
    <x v="3"/>
  </r>
  <r>
    <n v="527"/>
    <x v="519"/>
    <s v="Enterprise-wide intermediate portal"/>
    <n v="189200"/>
    <n v="188480"/>
    <n v="100"/>
    <x v="0"/>
    <n v="6080"/>
    <n v="31"/>
    <x v="0"/>
    <s v="CAD"/>
    <n v="1454652000"/>
    <n v="1457762400"/>
    <b v="0"/>
    <b v="0"/>
    <x v="10"/>
    <x v="4"/>
    <x v="10"/>
  </r>
  <r>
    <n v="528"/>
    <x v="520"/>
    <s v="Focused leadingedge matrix"/>
    <n v="9000"/>
    <n v="7227"/>
    <n v="81"/>
    <x v="0"/>
    <n v="80"/>
    <n v="91"/>
    <x v="4"/>
    <s v="GBP"/>
    <n v="1385186400"/>
    <n v="1389074400"/>
    <b v="0"/>
    <b v="0"/>
    <x v="7"/>
    <x v="1"/>
    <x v="7"/>
  </r>
  <r>
    <n v="529"/>
    <x v="521"/>
    <s v="Seamless logistical encryption"/>
    <n v="5100"/>
    <n v="574"/>
    <n v="12"/>
    <x v="0"/>
    <n v="9"/>
    <n v="64"/>
    <x v="1"/>
    <s v="USD"/>
    <n v="1399698000"/>
    <n v="1402117200"/>
    <b v="0"/>
    <b v="0"/>
    <x v="11"/>
    <x v="6"/>
    <x v="11"/>
  </r>
  <r>
    <n v="530"/>
    <x v="522"/>
    <s v="Stand-alone human-resource workforce"/>
    <n v="105000"/>
    <n v="96328"/>
    <n v="92"/>
    <x v="0"/>
    <n v="1784"/>
    <n v="54"/>
    <x v="1"/>
    <s v="USD"/>
    <n v="1283230800"/>
    <n v="1284440400"/>
    <b v="0"/>
    <b v="1"/>
    <x v="13"/>
    <x v="5"/>
    <x v="13"/>
  </r>
  <r>
    <n v="531"/>
    <x v="523"/>
    <s v="Automated zero tolerance implementation"/>
    <n v="186700"/>
    <n v="178338"/>
    <n v="96"/>
    <x v="2"/>
    <n v="3640"/>
    <n v="49"/>
    <x v="5"/>
    <s v="CHF"/>
    <n v="1384149600"/>
    <n v="1388988000"/>
    <b v="0"/>
    <b v="0"/>
    <x v="11"/>
    <x v="6"/>
    <x v="11"/>
  </r>
  <r>
    <n v="532"/>
    <x v="524"/>
    <s v="Pre-emptive grid-enabled contingency"/>
    <n v="1600"/>
    <n v="8046"/>
    <n v="503"/>
    <x v="1"/>
    <n v="126"/>
    <n v="64"/>
    <x v="0"/>
    <s v="CAD"/>
    <n v="1516860000"/>
    <n v="1516946400"/>
    <b v="0"/>
    <b v="0"/>
    <x v="3"/>
    <x v="3"/>
    <x v="3"/>
  </r>
  <r>
    <n v="533"/>
    <x v="525"/>
    <s v="Multi-lateral didactic encoding"/>
    <n v="115600"/>
    <n v="184086"/>
    <n v="160"/>
    <x v="1"/>
    <n v="2218"/>
    <n v="83"/>
    <x v="4"/>
    <s v="GBP"/>
    <n v="1374642000"/>
    <n v="1377752400"/>
    <b v="0"/>
    <b v="0"/>
    <x v="7"/>
    <x v="1"/>
    <x v="7"/>
  </r>
  <r>
    <n v="534"/>
    <x v="526"/>
    <s v="Self-enabling didactic orchestration"/>
    <n v="89100"/>
    <n v="13385"/>
    <n v="16"/>
    <x v="0"/>
    <n v="243"/>
    <n v="56"/>
    <x v="1"/>
    <s v="USD"/>
    <n v="1534482000"/>
    <n v="1534568400"/>
    <b v="0"/>
    <b v="1"/>
    <x v="6"/>
    <x v="4"/>
    <x v="6"/>
  </r>
  <r>
    <n v="535"/>
    <x v="527"/>
    <s v="Profit-focused 24/7 data-warehouse"/>
    <n v="2600"/>
    <n v="12533"/>
    <n v="483"/>
    <x v="1"/>
    <n v="202"/>
    <n v="63"/>
    <x v="6"/>
    <s v="EUR"/>
    <n v="1528434000"/>
    <n v="1528606800"/>
    <b v="0"/>
    <b v="1"/>
    <x v="3"/>
    <x v="3"/>
    <x v="3"/>
  </r>
  <r>
    <n v="536"/>
    <x v="528"/>
    <s v="Enhanced methodical middleware"/>
    <n v="9800"/>
    <n v="14697"/>
    <n v="150"/>
    <x v="1"/>
    <n v="140"/>
    <n v="105"/>
    <x v="6"/>
    <s v="EUR"/>
    <n v="1282626000"/>
    <n v="1284872400"/>
    <b v="0"/>
    <b v="0"/>
    <x v="13"/>
    <x v="5"/>
    <x v="13"/>
  </r>
  <r>
    <n v="537"/>
    <x v="529"/>
    <s v="Synchronized client-driven projection"/>
    <n v="84400"/>
    <n v="98935"/>
    <n v="118"/>
    <x v="1"/>
    <n v="1052"/>
    <n v="95"/>
    <x v="3"/>
    <s v="DKK"/>
    <n v="1535605200"/>
    <n v="1537592400"/>
    <b v="1"/>
    <b v="1"/>
    <x v="4"/>
    <x v="4"/>
    <x v="4"/>
  </r>
  <r>
    <n v="538"/>
    <x v="530"/>
    <s v="Networked didactic time-frame"/>
    <n v="151300"/>
    <n v="57034"/>
    <n v="38"/>
    <x v="0"/>
    <n v="1296"/>
    <n v="45"/>
    <x v="1"/>
    <s v="USD"/>
    <n v="1379826000"/>
    <n v="1381208400"/>
    <b v="0"/>
    <b v="0"/>
    <x v="20"/>
    <x v="6"/>
    <x v="20"/>
  </r>
  <r>
    <n v="539"/>
    <x v="531"/>
    <s v="Assimilated exuding toolset"/>
    <n v="9800"/>
    <n v="7120"/>
    <n v="73"/>
    <x v="0"/>
    <n v="77"/>
    <n v="93"/>
    <x v="1"/>
    <s v="USD"/>
    <n v="1561957200"/>
    <n v="1562475600"/>
    <b v="0"/>
    <b v="1"/>
    <x v="0"/>
    <x v="0"/>
    <x v="0"/>
  </r>
  <r>
    <n v="540"/>
    <x v="532"/>
    <s v="Front-line client-server secured line"/>
    <n v="5300"/>
    <n v="14097"/>
    <n v="266"/>
    <x v="1"/>
    <n v="247"/>
    <n v="58"/>
    <x v="1"/>
    <s v="USD"/>
    <n v="1525496400"/>
    <n v="1527397200"/>
    <b v="0"/>
    <b v="0"/>
    <x v="14"/>
    <x v="7"/>
    <x v="14"/>
  </r>
  <r>
    <n v="541"/>
    <x v="533"/>
    <s v="Polarized systemic Internet solution"/>
    <n v="178000"/>
    <n v="43086"/>
    <n v="25"/>
    <x v="0"/>
    <n v="395"/>
    <n v="110"/>
    <x v="6"/>
    <s v="EUR"/>
    <n v="1433912400"/>
    <n v="1436158800"/>
    <b v="0"/>
    <b v="0"/>
    <x v="20"/>
    <x v="6"/>
    <x v="20"/>
  </r>
  <r>
    <n v="542"/>
    <x v="534"/>
    <s v="Profit-focused exuding moderator"/>
    <n v="77000"/>
    <n v="1930"/>
    <n v="3"/>
    <x v="0"/>
    <n v="49"/>
    <n v="40"/>
    <x v="4"/>
    <s v="GBP"/>
    <n v="1453442400"/>
    <n v="1456034400"/>
    <b v="0"/>
    <b v="0"/>
    <x v="7"/>
    <x v="1"/>
    <x v="7"/>
  </r>
  <r>
    <n v="543"/>
    <x v="535"/>
    <s v="Cross-group high-level moderator"/>
    <n v="84900"/>
    <n v="13864"/>
    <n v="17"/>
    <x v="0"/>
    <n v="180"/>
    <n v="78"/>
    <x v="1"/>
    <s v="USD"/>
    <n v="1378875600"/>
    <n v="1380171600"/>
    <b v="0"/>
    <b v="0"/>
    <x v="11"/>
    <x v="6"/>
    <x v="11"/>
  </r>
  <r>
    <n v="544"/>
    <x v="536"/>
    <s v="Public-key 3rdgeneration system engine"/>
    <n v="2800"/>
    <n v="7742"/>
    <n v="277"/>
    <x v="1"/>
    <n v="84"/>
    <n v="93"/>
    <x v="1"/>
    <s v="USD"/>
    <n v="1452232800"/>
    <n v="1453356000"/>
    <b v="0"/>
    <b v="0"/>
    <x v="1"/>
    <x v="1"/>
    <x v="1"/>
  </r>
  <r>
    <n v="545"/>
    <x v="537"/>
    <s v="Organized value-added access"/>
    <n v="184800"/>
    <n v="164109"/>
    <n v="89"/>
    <x v="0"/>
    <n v="2690"/>
    <n v="62"/>
    <x v="1"/>
    <s v="USD"/>
    <n v="1577253600"/>
    <n v="1578981600"/>
    <b v="0"/>
    <b v="0"/>
    <x v="3"/>
    <x v="3"/>
    <x v="3"/>
  </r>
  <r>
    <n v="546"/>
    <x v="538"/>
    <s v="Cloned global Graphical User Interface"/>
    <n v="4200"/>
    <n v="6870"/>
    <n v="164"/>
    <x v="1"/>
    <n v="88"/>
    <n v="79"/>
    <x v="1"/>
    <s v="USD"/>
    <n v="1537160400"/>
    <n v="1537419600"/>
    <b v="0"/>
    <b v="1"/>
    <x v="3"/>
    <x v="3"/>
    <x v="3"/>
  </r>
  <r>
    <n v="547"/>
    <x v="539"/>
    <s v="Focused solution-oriented matrix"/>
    <n v="1300"/>
    <n v="12597"/>
    <n v="969"/>
    <x v="1"/>
    <n v="156"/>
    <n v="81"/>
    <x v="1"/>
    <s v="USD"/>
    <n v="1422165600"/>
    <n v="1423202400"/>
    <b v="0"/>
    <b v="0"/>
    <x v="6"/>
    <x v="4"/>
    <x v="6"/>
  </r>
  <r>
    <n v="548"/>
    <x v="540"/>
    <s v="Monitored discrete toolset"/>
    <n v="66100"/>
    <n v="179074"/>
    <n v="271"/>
    <x v="1"/>
    <n v="2985"/>
    <n v="60"/>
    <x v="1"/>
    <s v="USD"/>
    <n v="1459486800"/>
    <n v="1460610000"/>
    <b v="0"/>
    <b v="0"/>
    <x v="3"/>
    <x v="3"/>
    <x v="3"/>
  </r>
  <r>
    <n v="549"/>
    <x v="541"/>
    <s v="Business-focused intermediate system engine"/>
    <n v="29500"/>
    <n v="83843"/>
    <n v="285"/>
    <x v="1"/>
    <n v="762"/>
    <n v="111"/>
    <x v="1"/>
    <s v="USD"/>
    <n v="1369717200"/>
    <n v="1370494800"/>
    <b v="0"/>
    <b v="0"/>
    <x v="8"/>
    <x v="2"/>
    <x v="8"/>
  </r>
  <r>
    <n v="550"/>
    <x v="542"/>
    <s v="De-engineered disintermediate encoding"/>
    <n v="100"/>
    <n v="4"/>
    <n v="4"/>
    <x v="3"/>
    <n v="1"/>
    <n v="4"/>
    <x v="5"/>
    <s v="CHF"/>
    <n v="1330495200"/>
    <n v="1332306000"/>
    <b v="0"/>
    <b v="0"/>
    <x v="7"/>
    <x v="1"/>
    <x v="7"/>
  </r>
  <r>
    <n v="551"/>
    <x v="543"/>
    <s v="Streamlined upward-trending analyzer"/>
    <n v="180100"/>
    <n v="105598"/>
    <n v="59"/>
    <x v="0"/>
    <n v="2779"/>
    <n v="38"/>
    <x v="2"/>
    <s v="AUD"/>
    <n v="1419055200"/>
    <n v="1422511200"/>
    <b v="0"/>
    <b v="1"/>
    <x v="2"/>
    <x v="2"/>
    <x v="2"/>
  </r>
  <r>
    <n v="552"/>
    <x v="544"/>
    <s v="Distributed human-resource policy"/>
    <n v="9000"/>
    <n v="8866"/>
    <n v="99"/>
    <x v="0"/>
    <n v="92"/>
    <n v="97"/>
    <x v="1"/>
    <s v="USD"/>
    <n v="1480140000"/>
    <n v="1480312800"/>
    <b v="0"/>
    <b v="0"/>
    <x v="3"/>
    <x v="3"/>
    <x v="3"/>
  </r>
  <r>
    <n v="553"/>
    <x v="545"/>
    <s v="De-engineered 5thgeneration contingency"/>
    <n v="170600"/>
    <n v="75022"/>
    <n v="44"/>
    <x v="0"/>
    <n v="1028"/>
    <n v="73"/>
    <x v="1"/>
    <s v="USD"/>
    <n v="1293948000"/>
    <n v="1294034400"/>
    <b v="0"/>
    <b v="0"/>
    <x v="1"/>
    <x v="1"/>
    <x v="1"/>
  </r>
  <r>
    <n v="554"/>
    <x v="546"/>
    <s v="Multi-channeled upward-trending application"/>
    <n v="9500"/>
    <n v="14408"/>
    <n v="152"/>
    <x v="1"/>
    <n v="554"/>
    <n v="27"/>
    <x v="0"/>
    <s v="CAD"/>
    <n v="1482127200"/>
    <n v="1482645600"/>
    <b v="0"/>
    <b v="0"/>
    <x v="7"/>
    <x v="1"/>
    <x v="7"/>
  </r>
  <r>
    <n v="555"/>
    <x v="547"/>
    <s v="Organic maximized database"/>
    <n v="6300"/>
    <n v="14089"/>
    <n v="224"/>
    <x v="1"/>
    <n v="135"/>
    <n v="105"/>
    <x v="3"/>
    <s v="DKK"/>
    <n v="1396414800"/>
    <n v="1399093200"/>
    <b v="0"/>
    <b v="0"/>
    <x v="1"/>
    <x v="1"/>
    <x v="1"/>
  </r>
  <r>
    <n v="556"/>
    <x v="195"/>
    <s v="Grass-roots 24/7 attitude"/>
    <n v="5200"/>
    <n v="12467"/>
    <n v="240"/>
    <x v="1"/>
    <n v="122"/>
    <n v="103"/>
    <x v="1"/>
    <s v="USD"/>
    <n v="1315285200"/>
    <n v="1315890000"/>
    <b v="0"/>
    <b v="1"/>
    <x v="18"/>
    <x v="5"/>
    <x v="18"/>
  </r>
  <r>
    <n v="557"/>
    <x v="548"/>
    <s v="Team-oriented global strategy"/>
    <n v="6000"/>
    <n v="11960"/>
    <n v="200"/>
    <x v="1"/>
    <n v="221"/>
    <n v="55"/>
    <x v="1"/>
    <s v="USD"/>
    <n v="1443762000"/>
    <n v="1444021200"/>
    <b v="0"/>
    <b v="1"/>
    <x v="22"/>
    <x v="4"/>
    <x v="22"/>
  </r>
  <r>
    <n v="558"/>
    <x v="549"/>
    <s v="Enhanced client-driven capacity"/>
    <n v="5800"/>
    <n v="7966"/>
    <n v="138"/>
    <x v="1"/>
    <n v="126"/>
    <n v="64"/>
    <x v="1"/>
    <s v="USD"/>
    <n v="1456293600"/>
    <n v="1460005200"/>
    <b v="0"/>
    <b v="0"/>
    <x v="3"/>
    <x v="3"/>
    <x v="3"/>
  </r>
  <r>
    <n v="559"/>
    <x v="550"/>
    <s v="Exclusive systematic productivity"/>
    <n v="105300"/>
    <n v="106321"/>
    <n v="101"/>
    <x v="1"/>
    <n v="1022"/>
    <n v="105"/>
    <x v="1"/>
    <s v="USD"/>
    <n v="1470114000"/>
    <n v="1470718800"/>
    <b v="0"/>
    <b v="0"/>
    <x v="3"/>
    <x v="3"/>
    <x v="3"/>
  </r>
  <r>
    <n v="560"/>
    <x v="551"/>
    <s v="Re-engineered radical policy"/>
    <n v="20000"/>
    <n v="158832"/>
    <n v="795"/>
    <x v="1"/>
    <n v="3177"/>
    <n v="50"/>
    <x v="1"/>
    <s v="USD"/>
    <n v="1321596000"/>
    <n v="1325052000"/>
    <b v="0"/>
    <b v="0"/>
    <x v="10"/>
    <x v="4"/>
    <x v="10"/>
  </r>
  <r>
    <n v="561"/>
    <x v="552"/>
    <s v="Down-sized logistical adapter"/>
    <n v="3000"/>
    <n v="11091"/>
    <n v="370"/>
    <x v="1"/>
    <n v="198"/>
    <n v="57"/>
    <x v="5"/>
    <s v="CHF"/>
    <n v="1318827600"/>
    <n v="1319000400"/>
    <b v="0"/>
    <b v="0"/>
    <x v="3"/>
    <x v="3"/>
    <x v="3"/>
  </r>
  <r>
    <n v="562"/>
    <x v="553"/>
    <s v="Configurable bandwidth-monitored throughput"/>
    <n v="9900"/>
    <n v="1269"/>
    <n v="13"/>
    <x v="0"/>
    <n v="26"/>
    <n v="49"/>
    <x v="5"/>
    <s v="CHF"/>
    <n v="1552366800"/>
    <n v="1552539600"/>
    <b v="0"/>
    <b v="0"/>
    <x v="1"/>
    <x v="1"/>
    <x v="1"/>
  </r>
  <r>
    <n v="563"/>
    <x v="554"/>
    <s v="Optional tangible pricing structure"/>
    <n v="3700"/>
    <n v="5107"/>
    <n v="139"/>
    <x v="1"/>
    <n v="85"/>
    <n v="61"/>
    <x v="2"/>
    <s v="AUD"/>
    <n v="1542088800"/>
    <n v="1543816800"/>
    <b v="0"/>
    <b v="0"/>
    <x v="4"/>
    <x v="4"/>
    <x v="4"/>
  </r>
  <r>
    <n v="564"/>
    <x v="555"/>
    <s v="Organic high-level implementation"/>
    <n v="168700"/>
    <n v="141393"/>
    <n v="84"/>
    <x v="0"/>
    <n v="1790"/>
    <n v="79"/>
    <x v="1"/>
    <s v="USD"/>
    <n v="1426395600"/>
    <n v="1427086800"/>
    <b v="0"/>
    <b v="0"/>
    <x v="3"/>
    <x v="3"/>
    <x v="3"/>
  </r>
  <r>
    <n v="565"/>
    <x v="556"/>
    <s v="Decentralized logistical collaboration"/>
    <n v="94900"/>
    <n v="194166"/>
    <n v="205"/>
    <x v="1"/>
    <n v="3596"/>
    <n v="54"/>
    <x v="1"/>
    <s v="USD"/>
    <n v="1321336800"/>
    <n v="1323064800"/>
    <b v="0"/>
    <b v="0"/>
    <x v="3"/>
    <x v="3"/>
    <x v="3"/>
  </r>
  <r>
    <n v="566"/>
    <x v="557"/>
    <s v="Advanced content-based installation"/>
    <n v="9300"/>
    <n v="4124"/>
    <n v="45"/>
    <x v="0"/>
    <n v="37"/>
    <n v="112"/>
    <x v="1"/>
    <s v="USD"/>
    <n v="1456293600"/>
    <n v="1458277200"/>
    <b v="0"/>
    <b v="1"/>
    <x v="5"/>
    <x v="1"/>
    <x v="5"/>
  </r>
  <r>
    <n v="567"/>
    <x v="558"/>
    <s v="Distributed high-level open architecture"/>
    <n v="6800"/>
    <n v="14865"/>
    <n v="219"/>
    <x v="1"/>
    <n v="244"/>
    <n v="61"/>
    <x v="1"/>
    <s v="USD"/>
    <n v="1404968400"/>
    <n v="1405141200"/>
    <b v="0"/>
    <b v="0"/>
    <x v="1"/>
    <x v="1"/>
    <x v="1"/>
  </r>
  <r>
    <n v="568"/>
    <x v="559"/>
    <s v="Synergized zero tolerance help-desk"/>
    <n v="72400"/>
    <n v="134688"/>
    <n v="187"/>
    <x v="1"/>
    <n v="5180"/>
    <n v="27"/>
    <x v="1"/>
    <s v="USD"/>
    <n v="1279170000"/>
    <n v="1283058000"/>
    <b v="0"/>
    <b v="0"/>
    <x v="3"/>
    <x v="3"/>
    <x v="3"/>
  </r>
  <r>
    <n v="569"/>
    <x v="560"/>
    <s v="Extended multi-tasking definition"/>
    <n v="20100"/>
    <n v="47705"/>
    <n v="238"/>
    <x v="1"/>
    <n v="589"/>
    <n v="81"/>
    <x v="6"/>
    <s v="EUR"/>
    <n v="1294725600"/>
    <n v="1295762400"/>
    <b v="0"/>
    <b v="0"/>
    <x v="10"/>
    <x v="4"/>
    <x v="10"/>
  </r>
  <r>
    <n v="570"/>
    <x v="561"/>
    <s v="Realigned uniform knowledge user"/>
    <n v="31200"/>
    <n v="95364"/>
    <n v="306"/>
    <x v="1"/>
    <n v="2725"/>
    <n v="35"/>
    <x v="1"/>
    <s v="USD"/>
    <n v="1419055200"/>
    <n v="1419573600"/>
    <b v="0"/>
    <b v="1"/>
    <x v="1"/>
    <x v="1"/>
    <x v="1"/>
  </r>
  <r>
    <n v="571"/>
    <x v="562"/>
    <s v="Monitored grid-enabled model"/>
    <n v="3500"/>
    <n v="3295"/>
    <n v="95"/>
    <x v="0"/>
    <n v="35"/>
    <n v="95"/>
    <x v="6"/>
    <s v="EUR"/>
    <n v="1434690000"/>
    <n v="1438750800"/>
    <b v="0"/>
    <b v="0"/>
    <x v="12"/>
    <x v="4"/>
    <x v="12"/>
  </r>
  <r>
    <n v="572"/>
    <x v="563"/>
    <s v="Assimilated actuating policy"/>
    <n v="9000"/>
    <n v="4896"/>
    <n v="55"/>
    <x v="3"/>
    <n v="94"/>
    <n v="53"/>
    <x v="1"/>
    <s v="USD"/>
    <n v="1443416400"/>
    <n v="1444798800"/>
    <b v="0"/>
    <b v="1"/>
    <x v="1"/>
    <x v="1"/>
    <x v="1"/>
  </r>
  <r>
    <n v="573"/>
    <x v="564"/>
    <s v="Total incremental productivity"/>
    <n v="6700"/>
    <n v="7496"/>
    <n v="112"/>
    <x v="1"/>
    <n v="300"/>
    <n v="25"/>
    <x v="1"/>
    <s v="USD"/>
    <n v="1399006800"/>
    <n v="1399179600"/>
    <b v="0"/>
    <b v="0"/>
    <x v="23"/>
    <x v="8"/>
    <x v="23"/>
  </r>
  <r>
    <n v="574"/>
    <x v="565"/>
    <s v="Adaptive local task-force"/>
    <n v="2700"/>
    <n v="9967"/>
    <n v="370"/>
    <x v="1"/>
    <n v="144"/>
    <n v="70"/>
    <x v="1"/>
    <s v="USD"/>
    <n v="1575698400"/>
    <n v="1576562400"/>
    <b v="0"/>
    <b v="1"/>
    <x v="0"/>
    <x v="0"/>
    <x v="0"/>
  </r>
  <r>
    <n v="575"/>
    <x v="566"/>
    <s v="Universal zero-defect concept"/>
    <n v="83300"/>
    <n v="52421"/>
    <n v="63"/>
    <x v="0"/>
    <n v="558"/>
    <n v="94"/>
    <x v="1"/>
    <s v="USD"/>
    <n v="1400562000"/>
    <n v="1400821200"/>
    <b v="0"/>
    <b v="1"/>
    <x v="3"/>
    <x v="3"/>
    <x v="3"/>
  </r>
  <r>
    <n v="576"/>
    <x v="567"/>
    <s v="Object-based bottom-line superstructure"/>
    <n v="9700"/>
    <n v="6298"/>
    <n v="65"/>
    <x v="0"/>
    <n v="64"/>
    <n v="99"/>
    <x v="1"/>
    <s v="USD"/>
    <n v="1509512400"/>
    <n v="1510984800"/>
    <b v="0"/>
    <b v="0"/>
    <x v="3"/>
    <x v="3"/>
    <x v="3"/>
  </r>
  <r>
    <n v="577"/>
    <x v="568"/>
    <s v="Adaptive 24hour projection"/>
    <n v="8200"/>
    <n v="1546"/>
    <n v="19"/>
    <x v="3"/>
    <n v="37"/>
    <n v="42"/>
    <x v="1"/>
    <s v="USD"/>
    <n v="1299823200"/>
    <n v="1302066000"/>
    <b v="0"/>
    <b v="0"/>
    <x v="17"/>
    <x v="1"/>
    <x v="17"/>
  </r>
  <r>
    <n v="578"/>
    <x v="569"/>
    <s v="Sharable radical toolset"/>
    <n v="96500"/>
    <n v="16168"/>
    <n v="17"/>
    <x v="0"/>
    <n v="245"/>
    <n v="66"/>
    <x v="1"/>
    <s v="USD"/>
    <n v="1322719200"/>
    <n v="1322978400"/>
    <b v="0"/>
    <b v="0"/>
    <x v="22"/>
    <x v="4"/>
    <x v="22"/>
  </r>
  <r>
    <n v="579"/>
    <x v="570"/>
    <s v="Focused multimedia knowledgebase"/>
    <n v="6200"/>
    <n v="6269"/>
    <n v="102"/>
    <x v="1"/>
    <n v="87"/>
    <n v="73"/>
    <x v="1"/>
    <s v="USD"/>
    <n v="1312693200"/>
    <n v="1313730000"/>
    <b v="0"/>
    <b v="0"/>
    <x v="17"/>
    <x v="1"/>
    <x v="17"/>
  </r>
  <r>
    <n v="580"/>
    <x v="251"/>
    <s v="Seamless 6thgeneration extranet"/>
    <n v="43800"/>
    <n v="149578"/>
    <n v="342"/>
    <x v="1"/>
    <n v="3116"/>
    <n v="49"/>
    <x v="1"/>
    <s v="USD"/>
    <n v="1393394400"/>
    <n v="1394085600"/>
    <b v="0"/>
    <b v="0"/>
    <x v="3"/>
    <x v="3"/>
    <x v="3"/>
  </r>
  <r>
    <n v="581"/>
    <x v="571"/>
    <s v="Sharable mobile knowledgebase"/>
    <n v="6000"/>
    <n v="3841"/>
    <n v="65"/>
    <x v="0"/>
    <n v="71"/>
    <n v="55"/>
    <x v="1"/>
    <s v="USD"/>
    <n v="1304053200"/>
    <n v="1305349200"/>
    <b v="0"/>
    <b v="0"/>
    <x v="2"/>
    <x v="2"/>
    <x v="2"/>
  </r>
  <r>
    <n v="582"/>
    <x v="572"/>
    <s v="Cross-group global system engine"/>
    <n v="8700"/>
    <n v="4531"/>
    <n v="53"/>
    <x v="0"/>
    <n v="42"/>
    <n v="108"/>
    <x v="1"/>
    <s v="USD"/>
    <n v="1433912400"/>
    <n v="1434344400"/>
    <b v="0"/>
    <b v="1"/>
    <x v="11"/>
    <x v="6"/>
    <x v="11"/>
  </r>
  <r>
    <n v="583"/>
    <x v="573"/>
    <s v="Centralized clear-thinking conglomeration"/>
    <n v="18900"/>
    <n v="60934"/>
    <n v="323"/>
    <x v="1"/>
    <n v="909"/>
    <n v="68"/>
    <x v="1"/>
    <s v="USD"/>
    <n v="1329717600"/>
    <n v="1331186400"/>
    <b v="0"/>
    <b v="0"/>
    <x v="4"/>
    <x v="4"/>
    <x v="4"/>
  </r>
  <r>
    <n v="584"/>
    <x v="8"/>
    <s v="De-engineered cohesive system engine"/>
    <n v="86400"/>
    <n v="103255"/>
    <n v="120"/>
    <x v="1"/>
    <n v="1613"/>
    <n v="65"/>
    <x v="1"/>
    <s v="USD"/>
    <n v="1335330000"/>
    <n v="1336539600"/>
    <b v="0"/>
    <b v="0"/>
    <x v="2"/>
    <x v="2"/>
    <x v="2"/>
  </r>
  <r>
    <n v="585"/>
    <x v="574"/>
    <s v="Reactive analyzing function"/>
    <n v="8900"/>
    <n v="13065"/>
    <n v="147"/>
    <x v="1"/>
    <n v="136"/>
    <n v="97"/>
    <x v="1"/>
    <s v="USD"/>
    <n v="1268888400"/>
    <n v="1269752400"/>
    <b v="0"/>
    <b v="0"/>
    <x v="18"/>
    <x v="5"/>
    <x v="18"/>
  </r>
  <r>
    <n v="586"/>
    <x v="575"/>
    <s v="Robust hybrid budgetary management"/>
    <n v="700"/>
    <n v="6654"/>
    <n v="951"/>
    <x v="1"/>
    <n v="130"/>
    <n v="52"/>
    <x v="1"/>
    <s v="USD"/>
    <n v="1289973600"/>
    <n v="1291615200"/>
    <b v="0"/>
    <b v="0"/>
    <x v="1"/>
    <x v="1"/>
    <x v="1"/>
  </r>
  <r>
    <n v="587"/>
    <x v="576"/>
    <s v="Open-source analyzing monitoring"/>
    <n v="9400"/>
    <n v="6852"/>
    <n v="73"/>
    <x v="0"/>
    <n v="156"/>
    <n v="44"/>
    <x v="0"/>
    <s v="CAD"/>
    <n v="1547877600"/>
    <n v="1552366800"/>
    <b v="0"/>
    <b v="1"/>
    <x v="0"/>
    <x v="0"/>
    <x v="0"/>
  </r>
  <r>
    <n v="588"/>
    <x v="577"/>
    <s v="Up-sized discrete firmware"/>
    <n v="157600"/>
    <n v="124517"/>
    <n v="80"/>
    <x v="0"/>
    <n v="1368"/>
    <n v="92"/>
    <x v="4"/>
    <s v="GBP"/>
    <n v="1269493200"/>
    <n v="1272171600"/>
    <b v="0"/>
    <b v="0"/>
    <x v="3"/>
    <x v="3"/>
    <x v="3"/>
  </r>
  <r>
    <n v="589"/>
    <x v="578"/>
    <s v="Exclusive intangible extranet"/>
    <n v="7900"/>
    <n v="5113"/>
    <n v="65"/>
    <x v="0"/>
    <n v="102"/>
    <n v="51"/>
    <x v="1"/>
    <s v="USD"/>
    <n v="1436072400"/>
    <n v="1436677200"/>
    <b v="0"/>
    <b v="0"/>
    <x v="4"/>
    <x v="4"/>
    <x v="4"/>
  </r>
  <r>
    <n v="590"/>
    <x v="579"/>
    <s v="Synergized analyzing process improvement"/>
    <n v="7100"/>
    <n v="5824"/>
    <n v="83"/>
    <x v="0"/>
    <n v="86"/>
    <n v="68"/>
    <x v="2"/>
    <s v="AUD"/>
    <n v="1419141600"/>
    <n v="1420092000"/>
    <b v="0"/>
    <b v="0"/>
    <x v="15"/>
    <x v="5"/>
    <x v="15"/>
  </r>
  <r>
    <n v="591"/>
    <x v="580"/>
    <s v="Realigned dedicated system engine"/>
    <n v="600"/>
    <n v="6226"/>
    <n v="1038"/>
    <x v="1"/>
    <n v="102"/>
    <n v="62"/>
    <x v="1"/>
    <s v="USD"/>
    <n v="1279083600"/>
    <n v="1279947600"/>
    <b v="0"/>
    <b v="0"/>
    <x v="11"/>
    <x v="6"/>
    <x v="11"/>
  </r>
  <r>
    <n v="592"/>
    <x v="581"/>
    <s v="Object-based bandwidth-monitored concept"/>
    <n v="156800"/>
    <n v="20243"/>
    <n v="13"/>
    <x v="0"/>
    <n v="253"/>
    <n v="81"/>
    <x v="1"/>
    <s v="USD"/>
    <n v="1401426000"/>
    <n v="1402203600"/>
    <b v="0"/>
    <b v="0"/>
    <x v="3"/>
    <x v="3"/>
    <x v="3"/>
  </r>
  <r>
    <n v="593"/>
    <x v="582"/>
    <s v="Ameliorated client-driven open system"/>
    <n v="121600"/>
    <n v="188288"/>
    <n v="155"/>
    <x v="1"/>
    <n v="4006"/>
    <n v="48"/>
    <x v="1"/>
    <s v="USD"/>
    <n v="1395810000"/>
    <n v="1396933200"/>
    <b v="0"/>
    <b v="0"/>
    <x v="10"/>
    <x v="4"/>
    <x v="10"/>
  </r>
  <r>
    <n v="594"/>
    <x v="583"/>
    <s v="Upgradable leadingedge Local Area Network"/>
    <n v="157300"/>
    <n v="11167"/>
    <n v="8"/>
    <x v="0"/>
    <n v="157"/>
    <n v="72"/>
    <x v="1"/>
    <s v="USD"/>
    <n v="1467003600"/>
    <n v="1467262800"/>
    <b v="0"/>
    <b v="1"/>
    <x v="3"/>
    <x v="3"/>
    <x v="3"/>
  </r>
  <r>
    <n v="595"/>
    <x v="584"/>
    <s v="Customizable intermediate data-warehouse"/>
    <n v="70300"/>
    <n v="146595"/>
    <n v="209"/>
    <x v="1"/>
    <n v="1629"/>
    <n v="90"/>
    <x v="1"/>
    <s v="USD"/>
    <n v="1268715600"/>
    <n v="1270530000"/>
    <b v="0"/>
    <b v="1"/>
    <x v="3"/>
    <x v="3"/>
    <x v="3"/>
  </r>
  <r>
    <n v="596"/>
    <x v="585"/>
    <s v="Managed optimizing archive"/>
    <n v="7900"/>
    <n v="7875"/>
    <n v="100"/>
    <x v="0"/>
    <n v="183"/>
    <n v="44"/>
    <x v="1"/>
    <s v="USD"/>
    <n v="1457157600"/>
    <n v="1457762400"/>
    <b v="0"/>
    <b v="1"/>
    <x v="6"/>
    <x v="4"/>
    <x v="6"/>
  </r>
  <r>
    <n v="597"/>
    <x v="586"/>
    <s v="Diverse systematic projection"/>
    <n v="73800"/>
    <n v="148779"/>
    <n v="202"/>
    <x v="1"/>
    <n v="2188"/>
    <n v="68"/>
    <x v="1"/>
    <s v="USD"/>
    <n v="1573970400"/>
    <n v="1575525600"/>
    <b v="0"/>
    <b v="0"/>
    <x v="3"/>
    <x v="3"/>
    <x v="3"/>
  </r>
  <r>
    <n v="598"/>
    <x v="587"/>
    <s v="Up-sized web-enabled info-mediaries"/>
    <n v="108500"/>
    <n v="175868"/>
    <n v="163"/>
    <x v="1"/>
    <n v="2409"/>
    <n v="74"/>
    <x v="6"/>
    <s v="EUR"/>
    <n v="1276578000"/>
    <n v="1279083600"/>
    <b v="0"/>
    <b v="0"/>
    <x v="1"/>
    <x v="1"/>
    <x v="1"/>
  </r>
  <r>
    <n v="599"/>
    <x v="588"/>
    <s v="Persevering optimizing Graphical User Interface"/>
    <n v="140300"/>
    <n v="5112"/>
    <n v="4"/>
    <x v="0"/>
    <n v="82"/>
    <n v="63"/>
    <x v="3"/>
    <s v="DKK"/>
    <n v="1423720800"/>
    <n v="1424412000"/>
    <b v="0"/>
    <b v="0"/>
    <x v="4"/>
    <x v="4"/>
    <x v="4"/>
  </r>
  <r>
    <n v="600"/>
    <x v="589"/>
    <s v="Cross-platform tertiary array"/>
    <n v="100"/>
    <n v="5"/>
    <n v="5"/>
    <x v="0"/>
    <n v="1"/>
    <n v="5"/>
    <x v="4"/>
    <s v="GBP"/>
    <n v="1375160400"/>
    <n v="1376197200"/>
    <b v="0"/>
    <b v="0"/>
    <x v="0"/>
    <x v="0"/>
    <x v="0"/>
  </r>
  <r>
    <n v="601"/>
    <x v="590"/>
    <s v="Inverse neutral structure"/>
    <n v="6300"/>
    <n v="13018"/>
    <n v="207"/>
    <x v="1"/>
    <n v="194"/>
    <n v="68"/>
    <x v="1"/>
    <s v="USD"/>
    <n v="1401426000"/>
    <n v="1402894800"/>
    <b v="1"/>
    <b v="0"/>
    <x v="8"/>
    <x v="2"/>
    <x v="8"/>
  </r>
  <r>
    <n v="602"/>
    <x v="591"/>
    <s v="Quality-focused system-worthy support"/>
    <n v="71100"/>
    <n v="91176"/>
    <n v="129"/>
    <x v="1"/>
    <n v="1140"/>
    <n v="80"/>
    <x v="1"/>
    <s v="USD"/>
    <n v="1433480400"/>
    <n v="1434430800"/>
    <b v="0"/>
    <b v="0"/>
    <x v="3"/>
    <x v="3"/>
    <x v="3"/>
  </r>
  <r>
    <n v="603"/>
    <x v="592"/>
    <s v="Vision-oriented 5thgeneration array"/>
    <n v="5300"/>
    <n v="6342"/>
    <n v="120"/>
    <x v="1"/>
    <n v="102"/>
    <n v="63"/>
    <x v="1"/>
    <s v="USD"/>
    <n v="1555563600"/>
    <n v="1557896400"/>
    <b v="0"/>
    <b v="0"/>
    <x v="3"/>
    <x v="3"/>
    <x v="3"/>
  </r>
  <r>
    <n v="604"/>
    <x v="593"/>
    <s v="Cross-platform logistical circuit"/>
    <n v="88700"/>
    <n v="151438"/>
    <n v="171"/>
    <x v="1"/>
    <n v="2857"/>
    <n v="54"/>
    <x v="1"/>
    <s v="USD"/>
    <n v="1295676000"/>
    <n v="1297490400"/>
    <b v="0"/>
    <b v="0"/>
    <x v="3"/>
    <x v="3"/>
    <x v="3"/>
  </r>
  <r>
    <n v="605"/>
    <x v="594"/>
    <s v="Profound solution-oriented matrix"/>
    <n v="3300"/>
    <n v="6178"/>
    <n v="188"/>
    <x v="1"/>
    <n v="107"/>
    <n v="58"/>
    <x v="1"/>
    <s v="USD"/>
    <n v="1443848400"/>
    <n v="1447394400"/>
    <b v="0"/>
    <b v="0"/>
    <x v="9"/>
    <x v="5"/>
    <x v="9"/>
  </r>
  <r>
    <n v="606"/>
    <x v="595"/>
    <s v="Extended asynchronous initiative"/>
    <n v="3400"/>
    <n v="6405"/>
    <n v="189"/>
    <x v="1"/>
    <n v="160"/>
    <n v="41"/>
    <x v="4"/>
    <s v="GBP"/>
    <n v="1457330400"/>
    <n v="1458277200"/>
    <b v="0"/>
    <b v="0"/>
    <x v="1"/>
    <x v="1"/>
    <x v="1"/>
  </r>
  <r>
    <n v="607"/>
    <x v="596"/>
    <s v="Fundamental needs-based frame"/>
    <n v="137600"/>
    <n v="180667"/>
    <n v="132"/>
    <x v="1"/>
    <n v="2230"/>
    <n v="82"/>
    <x v="1"/>
    <s v="USD"/>
    <n v="1395550800"/>
    <n v="1395723600"/>
    <b v="0"/>
    <b v="0"/>
    <x v="0"/>
    <x v="0"/>
    <x v="0"/>
  </r>
  <r>
    <n v="608"/>
    <x v="597"/>
    <s v="Compatible full-range leverage"/>
    <n v="3900"/>
    <n v="11075"/>
    <n v="284"/>
    <x v="1"/>
    <n v="316"/>
    <n v="36"/>
    <x v="1"/>
    <s v="USD"/>
    <n v="1551852000"/>
    <n v="1552197600"/>
    <b v="0"/>
    <b v="1"/>
    <x v="17"/>
    <x v="1"/>
    <x v="17"/>
  </r>
  <r>
    <n v="609"/>
    <x v="598"/>
    <s v="Upgradable holistic system engine"/>
    <n v="10000"/>
    <n v="12042"/>
    <n v="121"/>
    <x v="1"/>
    <n v="117"/>
    <n v="103"/>
    <x v="1"/>
    <s v="USD"/>
    <n v="1547618400"/>
    <n v="1549087200"/>
    <b v="0"/>
    <b v="0"/>
    <x v="22"/>
    <x v="4"/>
    <x v="22"/>
  </r>
  <r>
    <n v="610"/>
    <x v="599"/>
    <s v="Stand-alone multi-state data-warehouse"/>
    <n v="42800"/>
    <n v="179356"/>
    <n v="420"/>
    <x v="1"/>
    <n v="6406"/>
    <n v="28"/>
    <x v="1"/>
    <s v="USD"/>
    <n v="1355637600"/>
    <n v="1356847200"/>
    <b v="0"/>
    <b v="0"/>
    <x v="3"/>
    <x v="3"/>
    <x v="3"/>
  </r>
  <r>
    <n v="611"/>
    <x v="600"/>
    <s v="Multi-lateral maximized core"/>
    <n v="8200"/>
    <n v="1136"/>
    <n v="14"/>
    <x v="3"/>
    <n v="15"/>
    <n v="76"/>
    <x v="1"/>
    <s v="USD"/>
    <n v="1374728400"/>
    <n v="1375765200"/>
    <b v="0"/>
    <b v="0"/>
    <x v="3"/>
    <x v="3"/>
    <x v="3"/>
  </r>
  <r>
    <n v="612"/>
    <x v="601"/>
    <s v="Innovative holistic hub"/>
    <n v="6200"/>
    <n v="8645"/>
    <n v="140"/>
    <x v="1"/>
    <n v="192"/>
    <n v="46"/>
    <x v="1"/>
    <s v="USD"/>
    <n v="1287810000"/>
    <n v="1289800800"/>
    <b v="0"/>
    <b v="0"/>
    <x v="5"/>
    <x v="1"/>
    <x v="5"/>
  </r>
  <r>
    <n v="613"/>
    <x v="602"/>
    <s v="Reverse-engineered 24/7 methodology"/>
    <n v="1100"/>
    <n v="1914"/>
    <n v="174"/>
    <x v="1"/>
    <n v="26"/>
    <n v="74"/>
    <x v="0"/>
    <s v="CAD"/>
    <n v="1503723600"/>
    <n v="1504501200"/>
    <b v="0"/>
    <b v="0"/>
    <x v="3"/>
    <x v="3"/>
    <x v="3"/>
  </r>
  <r>
    <n v="614"/>
    <x v="603"/>
    <s v="Business-focused dynamic info-mediaries"/>
    <n v="26500"/>
    <n v="41205"/>
    <n v="156"/>
    <x v="1"/>
    <n v="723"/>
    <n v="57"/>
    <x v="1"/>
    <s v="USD"/>
    <n v="1484114400"/>
    <n v="1485669600"/>
    <b v="0"/>
    <b v="0"/>
    <x v="3"/>
    <x v="3"/>
    <x v="3"/>
  </r>
  <r>
    <n v="615"/>
    <x v="604"/>
    <s v="Digitized clear-thinking installation"/>
    <n v="8500"/>
    <n v="14488"/>
    <n v="171"/>
    <x v="1"/>
    <n v="170"/>
    <n v="86"/>
    <x v="6"/>
    <s v="EUR"/>
    <n v="1461906000"/>
    <n v="1462770000"/>
    <b v="0"/>
    <b v="0"/>
    <x v="3"/>
    <x v="3"/>
    <x v="3"/>
  </r>
  <r>
    <n v="616"/>
    <x v="605"/>
    <s v="Quality-focused 24/7 superstructure"/>
    <n v="6400"/>
    <n v="12129"/>
    <n v="190"/>
    <x v="1"/>
    <n v="238"/>
    <n v="51"/>
    <x v="4"/>
    <s v="GBP"/>
    <n v="1379653200"/>
    <n v="1379739600"/>
    <b v="0"/>
    <b v="1"/>
    <x v="7"/>
    <x v="1"/>
    <x v="7"/>
  </r>
  <r>
    <n v="617"/>
    <x v="606"/>
    <s v="Multi-channeled local intranet"/>
    <n v="1400"/>
    <n v="3496"/>
    <n v="250"/>
    <x v="1"/>
    <n v="55"/>
    <n v="64"/>
    <x v="1"/>
    <s v="USD"/>
    <n v="1401858000"/>
    <n v="1402722000"/>
    <b v="0"/>
    <b v="0"/>
    <x v="3"/>
    <x v="3"/>
    <x v="3"/>
  </r>
  <r>
    <n v="618"/>
    <x v="607"/>
    <s v="Open-architected mobile emulation"/>
    <n v="198600"/>
    <n v="97037"/>
    <n v="49"/>
    <x v="0"/>
    <n v="1198"/>
    <n v="81"/>
    <x v="1"/>
    <s v="USD"/>
    <n v="1367470800"/>
    <n v="1369285200"/>
    <b v="0"/>
    <b v="0"/>
    <x v="9"/>
    <x v="5"/>
    <x v="9"/>
  </r>
  <r>
    <n v="619"/>
    <x v="608"/>
    <s v="Ameliorated foreground methodology"/>
    <n v="195900"/>
    <n v="55757"/>
    <n v="29"/>
    <x v="0"/>
    <n v="648"/>
    <n v="87"/>
    <x v="1"/>
    <s v="USD"/>
    <n v="1304658000"/>
    <n v="1304744400"/>
    <b v="1"/>
    <b v="1"/>
    <x v="3"/>
    <x v="3"/>
    <x v="3"/>
  </r>
  <r>
    <n v="620"/>
    <x v="609"/>
    <s v="Synergized well-modulated project"/>
    <n v="4300"/>
    <n v="11525"/>
    <n v="269"/>
    <x v="1"/>
    <n v="128"/>
    <n v="91"/>
    <x v="2"/>
    <s v="AUD"/>
    <n v="1467954000"/>
    <n v="1468299600"/>
    <b v="0"/>
    <b v="0"/>
    <x v="14"/>
    <x v="7"/>
    <x v="14"/>
  </r>
  <r>
    <n v="621"/>
    <x v="610"/>
    <s v="Extended context-sensitive forecast"/>
    <n v="25600"/>
    <n v="158669"/>
    <n v="620"/>
    <x v="1"/>
    <n v="2144"/>
    <n v="75"/>
    <x v="1"/>
    <s v="USD"/>
    <n v="1473742800"/>
    <n v="1474174800"/>
    <b v="0"/>
    <b v="0"/>
    <x v="3"/>
    <x v="3"/>
    <x v="3"/>
  </r>
  <r>
    <n v="622"/>
    <x v="611"/>
    <s v="Total leadingedge neural-net"/>
    <n v="189000"/>
    <n v="5916"/>
    <n v="4"/>
    <x v="0"/>
    <n v="64"/>
    <n v="93"/>
    <x v="1"/>
    <s v="USD"/>
    <n v="1523768400"/>
    <n v="1526014800"/>
    <b v="0"/>
    <b v="0"/>
    <x v="7"/>
    <x v="1"/>
    <x v="7"/>
  </r>
  <r>
    <n v="623"/>
    <x v="612"/>
    <s v="Organic actuating protocol"/>
    <n v="94300"/>
    <n v="150806"/>
    <n v="160"/>
    <x v="1"/>
    <n v="2693"/>
    <n v="56"/>
    <x v="4"/>
    <s v="GBP"/>
    <n v="1437022800"/>
    <n v="1437454800"/>
    <b v="0"/>
    <b v="0"/>
    <x v="3"/>
    <x v="3"/>
    <x v="3"/>
  </r>
  <r>
    <n v="624"/>
    <x v="613"/>
    <s v="Down-sized national software"/>
    <n v="5100"/>
    <n v="14249"/>
    <n v="280"/>
    <x v="1"/>
    <n v="432"/>
    <n v="33"/>
    <x v="1"/>
    <s v="USD"/>
    <n v="1422165600"/>
    <n v="1422684000"/>
    <b v="0"/>
    <b v="0"/>
    <x v="14"/>
    <x v="7"/>
    <x v="14"/>
  </r>
  <r>
    <n v="625"/>
    <x v="614"/>
    <s v="Organic upward-trending Graphical User Interface"/>
    <n v="7500"/>
    <n v="5803"/>
    <n v="78"/>
    <x v="0"/>
    <n v="62"/>
    <n v="94"/>
    <x v="1"/>
    <s v="USD"/>
    <n v="1580104800"/>
    <n v="1581314400"/>
    <b v="0"/>
    <b v="0"/>
    <x v="3"/>
    <x v="3"/>
    <x v="3"/>
  </r>
  <r>
    <n v="626"/>
    <x v="615"/>
    <s v="Synergistic tertiary budgetary management"/>
    <n v="6400"/>
    <n v="13205"/>
    <n v="207"/>
    <x v="1"/>
    <n v="189"/>
    <n v="70"/>
    <x v="1"/>
    <s v="USD"/>
    <n v="1285650000"/>
    <n v="1286427600"/>
    <b v="0"/>
    <b v="1"/>
    <x v="3"/>
    <x v="3"/>
    <x v="3"/>
  </r>
  <r>
    <n v="627"/>
    <x v="616"/>
    <s v="Open-architected incremental ability"/>
    <n v="1600"/>
    <n v="11108"/>
    <n v="695"/>
    <x v="1"/>
    <n v="154"/>
    <n v="73"/>
    <x v="4"/>
    <s v="GBP"/>
    <n v="1276664400"/>
    <n v="1278738000"/>
    <b v="1"/>
    <b v="0"/>
    <x v="0"/>
    <x v="0"/>
    <x v="0"/>
  </r>
  <r>
    <n v="628"/>
    <x v="617"/>
    <s v="Intuitive object-oriented task-force"/>
    <n v="1900"/>
    <n v="2884"/>
    <n v="152"/>
    <x v="1"/>
    <n v="96"/>
    <n v="31"/>
    <x v="1"/>
    <s v="USD"/>
    <n v="1286168400"/>
    <n v="1286427600"/>
    <b v="0"/>
    <b v="0"/>
    <x v="7"/>
    <x v="1"/>
    <x v="7"/>
  </r>
  <r>
    <n v="629"/>
    <x v="618"/>
    <s v="Multi-tiered executive toolset"/>
    <n v="85900"/>
    <n v="55476"/>
    <n v="65"/>
    <x v="0"/>
    <n v="750"/>
    <n v="74"/>
    <x v="1"/>
    <s v="USD"/>
    <n v="1467781200"/>
    <n v="1467954000"/>
    <b v="0"/>
    <b v="1"/>
    <x v="3"/>
    <x v="3"/>
    <x v="3"/>
  </r>
  <r>
    <n v="630"/>
    <x v="619"/>
    <s v="Grass-roots directional workforce"/>
    <n v="9500"/>
    <n v="5973"/>
    <n v="63"/>
    <x v="3"/>
    <n v="87"/>
    <n v="69"/>
    <x v="1"/>
    <s v="USD"/>
    <n v="1556686800"/>
    <n v="1557637200"/>
    <b v="0"/>
    <b v="1"/>
    <x v="3"/>
    <x v="3"/>
    <x v="3"/>
  </r>
  <r>
    <n v="631"/>
    <x v="620"/>
    <s v="Quality-focused real-time solution"/>
    <n v="59200"/>
    <n v="183756"/>
    <n v="311"/>
    <x v="1"/>
    <n v="3063"/>
    <n v="60"/>
    <x v="1"/>
    <s v="USD"/>
    <n v="1553576400"/>
    <n v="1553922000"/>
    <b v="0"/>
    <b v="0"/>
    <x v="3"/>
    <x v="3"/>
    <x v="3"/>
  </r>
  <r>
    <n v="632"/>
    <x v="621"/>
    <s v="Reduced interactive matrix"/>
    <n v="72100"/>
    <n v="30902"/>
    <n v="43"/>
    <x v="2"/>
    <n v="278"/>
    <n v="112"/>
    <x v="1"/>
    <s v="USD"/>
    <n v="1414904400"/>
    <n v="1416463200"/>
    <b v="0"/>
    <b v="0"/>
    <x v="3"/>
    <x v="3"/>
    <x v="3"/>
  </r>
  <r>
    <n v="633"/>
    <x v="622"/>
    <s v="Adaptive context-sensitive architecture"/>
    <n v="6700"/>
    <n v="5569"/>
    <n v="84"/>
    <x v="0"/>
    <n v="105"/>
    <n v="54"/>
    <x v="1"/>
    <s v="USD"/>
    <n v="1446876000"/>
    <n v="1447221600"/>
    <b v="0"/>
    <b v="0"/>
    <x v="10"/>
    <x v="4"/>
    <x v="10"/>
  </r>
  <r>
    <n v="634"/>
    <x v="623"/>
    <s v="Polarized incremental portal"/>
    <n v="118200"/>
    <n v="92824"/>
    <n v="79"/>
    <x v="3"/>
    <n v="1658"/>
    <n v="56"/>
    <x v="1"/>
    <s v="USD"/>
    <n v="1490418000"/>
    <n v="1491627600"/>
    <b v="0"/>
    <b v="0"/>
    <x v="19"/>
    <x v="4"/>
    <x v="19"/>
  </r>
  <r>
    <n v="635"/>
    <x v="624"/>
    <s v="Reactive regional access"/>
    <n v="139000"/>
    <n v="158590"/>
    <n v="115"/>
    <x v="1"/>
    <n v="2266"/>
    <n v="70"/>
    <x v="1"/>
    <s v="USD"/>
    <n v="1360389600"/>
    <n v="1363150800"/>
    <b v="0"/>
    <b v="0"/>
    <x v="19"/>
    <x v="4"/>
    <x v="19"/>
  </r>
  <r>
    <n v="636"/>
    <x v="625"/>
    <s v="Stand-alone reciprocal frame"/>
    <n v="197700"/>
    <n v="127591"/>
    <n v="65"/>
    <x v="0"/>
    <n v="2604"/>
    <n v="49"/>
    <x v="3"/>
    <s v="DKK"/>
    <n v="1326866400"/>
    <n v="1330754400"/>
    <b v="0"/>
    <b v="1"/>
    <x v="10"/>
    <x v="4"/>
    <x v="10"/>
  </r>
  <r>
    <n v="637"/>
    <x v="626"/>
    <s v="Open-architected 24/7 throughput"/>
    <n v="8500"/>
    <n v="6750"/>
    <n v="80"/>
    <x v="0"/>
    <n v="65"/>
    <n v="104"/>
    <x v="1"/>
    <s v="USD"/>
    <n v="1479103200"/>
    <n v="1479794400"/>
    <b v="0"/>
    <b v="0"/>
    <x v="3"/>
    <x v="3"/>
    <x v="3"/>
  </r>
  <r>
    <n v="638"/>
    <x v="627"/>
    <s v="Monitored 24/7 approach"/>
    <n v="81600"/>
    <n v="9318"/>
    <n v="12"/>
    <x v="0"/>
    <n v="94"/>
    <n v="100"/>
    <x v="1"/>
    <s v="USD"/>
    <n v="1280206800"/>
    <n v="1281243600"/>
    <b v="0"/>
    <b v="1"/>
    <x v="3"/>
    <x v="3"/>
    <x v="3"/>
  </r>
  <r>
    <n v="639"/>
    <x v="628"/>
    <s v="Upgradable explicit forecast"/>
    <n v="8600"/>
    <n v="4832"/>
    <n v="57"/>
    <x v="2"/>
    <n v="45"/>
    <n v="108"/>
    <x v="1"/>
    <s v="USD"/>
    <n v="1532754000"/>
    <n v="1532754000"/>
    <b v="0"/>
    <b v="1"/>
    <x v="6"/>
    <x v="4"/>
    <x v="6"/>
  </r>
  <r>
    <n v="640"/>
    <x v="629"/>
    <s v="Pre-emptive context-sensitive support"/>
    <n v="119800"/>
    <n v="19769"/>
    <n v="17"/>
    <x v="0"/>
    <n v="257"/>
    <n v="77"/>
    <x v="1"/>
    <s v="USD"/>
    <n v="1453096800"/>
    <n v="1453356000"/>
    <b v="0"/>
    <b v="0"/>
    <x v="3"/>
    <x v="3"/>
    <x v="3"/>
  </r>
  <r>
    <n v="641"/>
    <x v="630"/>
    <s v="Business-focused leadingedge instruction set"/>
    <n v="9400"/>
    <n v="11277"/>
    <n v="120"/>
    <x v="1"/>
    <n v="194"/>
    <n v="59"/>
    <x v="5"/>
    <s v="CHF"/>
    <n v="1487570400"/>
    <n v="1489986000"/>
    <b v="0"/>
    <b v="0"/>
    <x v="3"/>
    <x v="3"/>
    <x v="3"/>
  </r>
  <r>
    <n v="642"/>
    <x v="631"/>
    <s v="Extended multi-state knowledge user"/>
    <n v="9200"/>
    <n v="13382"/>
    <n v="146"/>
    <x v="1"/>
    <n v="129"/>
    <n v="104"/>
    <x v="0"/>
    <s v="CAD"/>
    <n v="1545026400"/>
    <n v="1545804000"/>
    <b v="0"/>
    <b v="0"/>
    <x v="8"/>
    <x v="2"/>
    <x v="8"/>
  </r>
  <r>
    <n v="643"/>
    <x v="632"/>
    <s v="Future-proofed modular groupware"/>
    <n v="14900"/>
    <n v="32986"/>
    <n v="222"/>
    <x v="1"/>
    <n v="375"/>
    <n v="88"/>
    <x v="1"/>
    <s v="USD"/>
    <n v="1488348000"/>
    <n v="1489899600"/>
    <b v="0"/>
    <b v="0"/>
    <x v="3"/>
    <x v="3"/>
    <x v="3"/>
  </r>
  <r>
    <n v="644"/>
    <x v="633"/>
    <s v="Distributed real-time algorithm"/>
    <n v="169400"/>
    <n v="81984"/>
    <n v="49"/>
    <x v="0"/>
    <n v="2928"/>
    <n v="28"/>
    <x v="0"/>
    <s v="CAD"/>
    <n v="1545112800"/>
    <n v="1546495200"/>
    <b v="0"/>
    <b v="0"/>
    <x v="3"/>
    <x v="3"/>
    <x v="3"/>
  </r>
  <r>
    <n v="645"/>
    <x v="634"/>
    <s v="Multi-lateral heuristic throughput"/>
    <n v="192100"/>
    <n v="178483"/>
    <n v="93"/>
    <x v="0"/>
    <n v="4697"/>
    <n v="38"/>
    <x v="1"/>
    <s v="USD"/>
    <n v="1537938000"/>
    <n v="1539752400"/>
    <b v="0"/>
    <b v="1"/>
    <x v="1"/>
    <x v="1"/>
    <x v="1"/>
  </r>
  <r>
    <n v="646"/>
    <x v="635"/>
    <s v="Switchable reciprocal middleware"/>
    <n v="98700"/>
    <n v="87448"/>
    <n v="89"/>
    <x v="0"/>
    <n v="2915"/>
    <n v="30"/>
    <x v="1"/>
    <s v="USD"/>
    <n v="1363150800"/>
    <n v="1364101200"/>
    <b v="0"/>
    <b v="0"/>
    <x v="11"/>
    <x v="6"/>
    <x v="11"/>
  </r>
  <r>
    <n v="647"/>
    <x v="636"/>
    <s v="Inverse multimedia Graphic Interface"/>
    <n v="4500"/>
    <n v="1863"/>
    <n v="42"/>
    <x v="0"/>
    <n v="18"/>
    <n v="104"/>
    <x v="1"/>
    <s v="USD"/>
    <n v="1523250000"/>
    <n v="1525323600"/>
    <b v="0"/>
    <b v="0"/>
    <x v="18"/>
    <x v="5"/>
    <x v="18"/>
  </r>
  <r>
    <n v="648"/>
    <x v="637"/>
    <s v="Vision-oriented local contingency"/>
    <n v="98600"/>
    <n v="62174"/>
    <n v="64"/>
    <x v="3"/>
    <n v="723"/>
    <n v="86"/>
    <x v="1"/>
    <s v="USD"/>
    <n v="1499317200"/>
    <n v="1500872400"/>
    <b v="1"/>
    <b v="0"/>
    <x v="0"/>
    <x v="0"/>
    <x v="0"/>
  </r>
  <r>
    <n v="649"/>
    <x v="638"/>
    <s v="Reactive 6thgeneration hub"/>
    <n v="121700"/>
    <n v="59003"/>
    <n v="49"/>
    <x v="0"/>
    <n v="602"/>
    <n v="99"/>
    <x v="5"/>
    <s v="CHF"/>
    <n v="1287550800"/>
    <n v="1288501200"/>
    <b v="1"/>
    <b v="1"/>
    <x v="3"/>
    <x v="3"/>
    <x v="3"/>
  </r>
  <r>
    <n v="650"/>
    <x v="639"/>
    <s v="Optional asymmetric success"/>
    <n v="100"/>
    <n v="2"/>
    <n v="2"/>
    <x v="0"/>
    <n v="1"/>
    <n v="2"/>
    <x v="1"/>
    <s v="USD"/>
    <n v="1404795600"/>
    <n v="1407128400"/>
    <b v="0"/>
    <b v="0"/>
    <x v="17"/>
    <x v="1"/>
    <x v="17"/>
  </r>
  <r>
    <n v="651"/>
    <x v="640"/>
    <s v="Digitized analyzing capacity"/>
    <n v="196700"/>
    <n v="174039"/>
    <n v="89"/>
    <x v="0"/>
    <n v="3868"/>
    <n v="45"/>
    <x v="6"/>
    <s v="EUR"/>
    <n v="1393048800"/>
    <n v="1394344800"/>
    <b v="0"/>
    <b v="0"/>
    <x v="12"/>
    <x v="4"/>
    <x v="12"/>
  </r>
  <r>
    <n v="652"/>
    <x v="641"/>
    <s v="Vision-oriented regional hub"/>
    <n v="10000"/>
    <n v="12684"/>
    <n v="127"/>
    <x v="1"/>
    <n v="409"/>
    <n v="32"/>
    <x v="1"/>
    <s v="USD"/>
    <n v="1470373200"/>
    <n v="1474088400"/>
    <b v="0"/>
    <b v="0"/>
    <x v="2"/>
    <x v="2"/>
    <x v="2"/>
  </r>
  <r>
    <n v="653"/>
    <x v="642"/>
    <s v="Monitored incremental info-mediaries"/>
    <n v="600"/>
    <n v="14033"/>
    <n v="2339"/>
    <x v="1"/>
    <n v="234"/>
    <n v="60"/>
    <x v="1"/>
    <s v="USD"/>
    <n v="1460091600"/>
    <n v="1460264400"/>
    <b v="0"/>
    <b v="0"/>
    <x v="2"/>
    <x v="2"/>
    <x v="2"/>
  </r>
  <r>
    <n v="654"/>
    <x v="643"/>
    <s v="Programmable static middleware"/>
    <n v="35000"/>
    <n v="177936"/>
    <n v="509"/>
    <x v="1"/>
    <n v="3016"/>
    <n v="59"/>
    <x v="1"/>
    <s v="USD"/>
    <n v="1440392400"/>
    <n v="1440824400"/>
    <b v="0"/>
    <b v="0"/>
    <x v="16"/>
    <x v="1"/>
    <x v="16"/>
  </r>
  <r>
    <n v="655"/>
    <x v="644"/>
    <s v="Multi-layered bottom-line encryption"/>
    <n v="6900"/>
    <n v="13212"/>
    <n v="192"/>
    <x v="1"/>
    <n v="264"/>
    <n v="51"/>
    <x v="1"/>
    <s v="USD"/>
    <n v="1488434400"/>
    <n v="1489554000"/>
    <b v="1"/>
    <b v="0"/>
    <x v="14"/>
    <x v="7"/>
    <x v="14"/>
  </r>
  <r>
    <n v="656"/>
    <x v="645"/>
    <s v="Vision-oriented systematic Graphical User Interface"/>
    <n v="118400"/>
    <n v="49879"/>
    <n v="43"/>
    <x v="0"/>
    <n v="504"/>
    <n v="99"/>
    <x v="2"/>
    <s v="AUD"/>
    <n v="1514440800"/>
    <n v="1514872800"/>
    <b v="0"/>
    <b v="0"/>
    <x v="0"/>
    <x v="0"/>
    <x v="0"/>
  </r>
  <r>
    <n v="657"/>
    <x v="646"/>
    <s v="Balanced optimal hardware"/>
    <n v="10000"/>
    <n v="824"/>
    <n v="9"/>
    <x v="0"/>
    <n v="14"/>
    <n v="59"/>
    <x v="1"/>
    <s v="USD"/>
    <n v="1514354400"/>
    <n v="1515736800"/>
    <b v="0"/>
    <b v="0"/>
    <x v="22"/>
    <x v="4"/>
    <x v="22"/>
  </r>
  <r>
    <n v="658"/>
    <x v="647"/>
    <s v="Self-enabling mission-critical success"/>
    <n v="52600"/>
    <n v="31594"/>
    <n v="61"/>
    <x v="3"/>
    <n v="390"/>
    <n v="82"/>
    <x v="1"/>
    <s v="USD"/>
    <n v="1440910800"/>
    <n v="1442898000"/>
    <b v="0"/>
    <b v="0"/>
    <x v="1"/>
    <x v="1"/>
    <x v="1"/>
  </r>
  <r>
    <n v="659"/>
    <x v="648"/>
    <s v="Grass-roots dynamic emulation"/>
    <n v="120700"/>
    <n v="57010"/>
    <n v="48"/>
    <x v="0"/>
    <n v="750"/>
    <n v="77"/>
    <x v="4"/>
    <s v="GBP"/>
    <n v="1296108000"/>
    <n v="1296194400"/>
    <b v="0"/>
    <b v="0"/>
    <x v="4"/>
    <x v="4"/>
    <x v="4"/>
  </r>
  <r>
    <n v="660"/>
    <x v="649"/>
    <s v="Fundamental disintermediate matrix"/>
    <n v="9100"/>
    <n v="7438"/>
    <n v="82"/>
    <x v="0"/>
    <n v="77"/>
    <n v="97"/>
    <x v="1"/>
    <s v="USD"/>
    <n v="1440133200"/>
    <n v="1440910800"/>
    <b v="1"/>
    <b v="0"/>
    <x v="3"/>
    <x v="3"/>
    <x v="3"/>
  </r>
  <r>
    <n v="661"/>
    <x v="650"/>
    <s v="Right-sized secondary challenge"/>
    <n v="106800"/>
    <n v="57872"/>
    <n v="55"/>
    <x v="0"/>
    <n v="752"/>
    <n v="77"/>
    <x v="3"/>
    <s v="DKK"/>
    <n v="1332910800"/>
    <n v="1335502800"/>
    <b v="0"/>
    <b v="0"/>
    <x v="17"/>
    <x v="1"/>
    <x v="17"/>
  </r>
  <r>
    <n v="662"/>
    <x v="651"/>
    <s v="Implemented exuding software"/>
    <n v="9100"/>
    <n v="8906"/>
    <n v="98"/>
    <x v="0"/>
    <n v="131"/>
    <n v="68"/>
    <x v="1"/>
    <s v="USD"/>
    <n v="1544335200"/>
    <n v="1544680800"/>
    <b v="0"/>
    <b v="0"/>
    <x v="3"/>
    <x v="3"/>
    <x v="3"/>
  </r>
  <r>
    <n v="663"/>
    <x v="652"/>
    <s v="Total optimizing software"/>
    <n v="10000"/>
    <n v="7724"/>
    <n v="78"/>
    <x v="0"/>
    <n v="87"/>
    <n v="89"/>
    <x v="1"/>
    <s v="USD"/>
    <n v="1286427600"/>
    <n v="1288414800"/>
    <b v="0"/>
    <b v="0"/>
    <x v="3"/>
    <x v="3"/>
    <x v="3"/>
  </r>
  <r>
    <n v="664"/>
    <x v="327"/>
    <s v="Optional maximized attitude"/>
    <n v="79400"/>
    <n v="26571"/>
    <n v="34"/>
    <x v="0"/>
    <n v="1063"/>
    <n v="25"/>
    <x v="1"/>
    <s v="USD"/>
    <n v="1329717600"/>
    <n v="1330581600"/>
    <b v="0"/>
    <b v="0"/>
    <x v="17"/>
    <x v="1"/>
    <x v="17"/>
  </r>
  <r>
    <n v="665"/>
    <x v="653"/>
    <s v="Customer-focused impactful extranet"/>
    <n v="5100"/>
    <n v="12219"/>
    <n v="240"/>
    <x v="1"/>
    <n v="272"/>
    <n v="45"/>
    <x v="1"/>
    <s v="USD"/>
    <n v="1310187600"/>
    <n v="1311397200"/>
    <b v="0"/>
    <b v="1"/>
    <x v="4"/>
    <x v="4"/>
    <x v="4"/>
  </r>
  <r>
    <n v="666"/>
    <x v="654"/>
    <s v="Cloned bottom-line success"/>
    <n v="3100"/>
    <n v="1985"/>
    <n v="65"/>
    <x v="3"/>
    <n v="25"/>
    <n v="80"/>
    <x v="1"/>
    <s v="USD"/>
    <n v="1377838800"/>
    <n v="1378357200"/>
    <b v="0"/>
    <b v="1"/>
    <x v="3"/>
    <x v="3"/>
    <x v="3"/>
  </r>
  <r>
    <n v="667"/>
    <x v="655"/>
    <s v="Decentralized bandwidth-monitored ability"/>
    <n v="6900"/>
    <n v="12155"/>
    <n v="177"/>
    <x v="1"/>
    <n v="419"/>
    <n v="30"/>
    <x v="1"/>
    <s v="USD"/>
    <n v="1410325200"/>
    <n v="1411102800"/>
    <b v="0"/>
    <b v="0"/>
    <x v="23"/>
    <x v="8"/>
    <x v="23"/>
  </r>
  <r>
    <n v="668"/>
    <x v="656"/>
    <s v="Programmable leadingedge budgetary management"/>
    <n v="27500"/>
    <n v="5593"/>
    <n v="21"/>
    <x v="0"/>
    <n v="76"/>
    <n v="74"/>
    <x v="1"/>
    <s v="USD"/>
    <n v="1343797200"/>
    <n v="1344834000"/>
    <b v="0"/>
    <b v="0"/>
    <x v="3"/>
    <x v="3"/>
    <x v="3"/>
  </r>
  <r>
    <n v="669"/>
    <x v="657"/>
    <s v="Upgradable bi-directional concept"/>
    <n v="48800"/>
    <n v="175020"/>
    <n v="359"/>
    <x v="1"/>
    <n v="1621"/>
    <n v="108"/>
    <x v="6"/>
    <s v="EUR"/>
    <n v="1498453200"/>
    <n v="1499230800"/>
    <b v="0"/>
    <b v="0"/>
    <x v="3"/>
    <x v="3"/>
    <x v="3"/>
  </r>
  <r>
    <n v="670"/>
    <x v="635"/>
    <s v="Re-contextualized homogeneous flexibility"/>
    <n v="16200"/>
    <n v="75955"/>
    <n v="469"/>
    <x v="1"/>
    <n v="1101"/>
    <n v="69"/>
    <x v="1"/>
    <s v="USD"/>
    <n v="1456380000"/>
    <n v="1457416800"/>
    <b v="0"/>
    <b v="0"/>
    <x v="7"/>
    <x v="1"/>
    <x v="7"/>
  </r>
  <r>
    <n v="671"/>
    <x v="658"/>
    <s v="Monitored bi-directional standardization"/>
    <n v="97600"/>
    <n v="119127"/>
    <n v="123"/>
    <x v="1"/>
    <n v="1073"/>
    <n v="112"/>
    <x v="1"/>
    <s v="USD"/>
    <n v="1280552400"/>
    <n v="1280898000"/>
    <b v="0"/>
    <b v="1"/>
    <x v="3"/>
    <x v="3"/>
    <x v="3"/>
  </r>
  <r>
    <n v="672"/>
    <x v="659"/>
    <s v="Stand-alone grid-enabled leverage"/>
    <n v="197900"/>
    <n v="110689"/>
    <n v="56"/>
    <x v="0"/>
    <n v="4428"/>
    <n v="25"/>
    <x v="2"/>
    <s v="AUD"/>
    <n v="1521608400"/>
    <n v="1522472400"/>
    <b v="0"/>
    <b v="0"/>
    <x v="3"/>
    <x v="3"/>
    <x v="3"/>
  </r>
  <r>
    <n v="673"/>
    <x v="660"/>
    <s v="Assimilated regional groupware"/>
    <n v="5600"/>
    <n v="2445"/>
    <n v="44"/>
    <x v="0"/>
    <n v="58"/>
    <n v="43"/>
    <x v="6"/>
    <s v="EUR"/>
    <n v="1460696400"/>
    <n v="1462510800"/>
    <b v="0"/>
    <b v="0"/>
    <x v="7"/>
    <x v="1"/>
    <x v="7"/>
  </r>
  <r>
    <n v="674"/>
    <x v="661"/>
    <s v="Up-sized 24hour instruction set"/>
    <n v="170700"/>
    <n v="57250"/>
    <n v="34"/>
    <x v="3"/>
    <n v="1218"/>
    <n v="48"/>
    <x v="1"/>
    <s v="USD"/>
    <n v="1313730000"/>
    <n v="1317790800"/>
    <b v="0"/>
    <b v="0"/>
    <x v="14"/>
    <x v="7"/>
    <x v="14"/>
  </r>
  <r>
    <n v="675"/>
    <x v="662"/>
    <s v="Right-sized web-enabled intranet"/>
    <n v="9700"/>
    <n v="11929"/>
    <n v="123"/>
    <x v="1"/>
    <n v="331"/>
    <n v="37"/>
    <x v="1"/>
    <s v="USD"/>
    <n v="1568178000"/>
    <n v="1568782800"/>
    <b v="0"/>
    <b v="0"/>
    <x v="23"/>
    <x v="8"/>
    <x v="23"/>
  </r>
  <r>
    <n v="676"/>
    <x v="663"/>
    <s v="Expanded needs-based orchestration"/>
    <n v="62300"/>
    <n v="118214"/>
    <n v="190"/>
    <x v="1"/>
    <n v="1170"/>
    <n v="102"/>
    <x v="1"/>
    <s v="USD"/>
    <n v="1348635600"/>
    <n v="1349413200"/>
    <b v="0"/>
    <b v="0"/>
    <x v="14"/>
    <x v="7"/>
    <x v="14"/>
  </r>
  <r>
    <n v="677"/>
    <x v="664"/>
    <s v="Organic system-worthy orchestration"/>
    <n v="5300"/>
    <n v="4432"/>
    <n v="84"/>
    <x v="0"/>
    <n v="111"/>
    <n v="40"/>
    <x v="1"/>
    <s v="USD"/>
    <n v="1468126800"/>
    <n v="1472446800"/>
    <b v="0"/>
    <b v="0"/>
    <x v="13"/>
    <x v="5"/>
    <x v="13"/>
  </r>
  <r>
    <n v="678"/>
    <x v="665"/>
    <s v="Inverse static standardization"/>
    <n v="99500"/>
    <n v="17879"/>
    <n v="18"/>
    <x v="3"/>
    <n v="215"/>
    <n v="84"/>
    <x v="1"/>
    <s v="USD"/>
    <n v="1547877600"/>
    <n v="1548050400"/>
    <b v="0"/>
    <b v="0"/>
    <x v="6"/>
    <x v="4"/>
    <x v="6"/>
  </r>
  <r>
    <n v="679"/>
    <x v="307"/>
    <s v="Synchronized motivating solution"/>
    <n v="1400"/>
    <n v="14511"/>
    <n v="1037"/>
    <x v="1"/>
    <n v="363"/>
    <n v="40"/>
    <x v="1"/>
    <s v="USD"/>
    <n v="1571374800"/>
    <n v="1571806800"/>
    <b v="0"/>
    <b v="1"/>
    <x v="0"/>
    <x v="0"/>
    <x v="0"/>
  </r>
  <r>
    <n v="680"/>
    <x v="666"/>
    <s v="Open-source 4thgeneration open system"/>
    <n v="145600"/>
    <n v="141822"/>
    <n v="98"/>
    <x v="0"/>
    <n v="2955"/>
    <n v="48"/>
    <x v="1"/>
    <s v="USD"/>
    <n v="1576303200"/>
    <n v="1576476000"/>
    <b v="0"/>
    <b v="1"/>
    <x v="20"/>
    <x v="6"/>
    <x v="20"/>
  </r>
  <r>
    <n v="681"/>
    <x v="667"/>
    <s v="Decentralized context-sensitive superstructure"/>
    <n v="184100"/>
    <n v="159037"/>
    <n v="87"/>
    <x v="0"/>
    <n v="1657"/>
    <n v="96"/>
    <x v="1"/>
    <s v="USD"/>
    <n v="1324447200"/>
    <n v="1324965600"/>
    <b v="0"/>
    <b v="0"/>
    <x v="3"/>
    <x v="3"/>
    <x v="3"/>
  </r>
  <r>
    <n v="682"/>
    <x v="668"/>
    <s v="Compatible 5thgeneration concept"/>
    <n v="5400"/>
    <n v="8109"/>
    <n v="151"/>
    <x v="1"/>
    <n v="103"/>
    <n v="79"/>
    <x v="1"/>
    <s v="USD"/>
    <n v="1386741600"/>
    <n v="1387519200"/>
    <b v="0"/>
    <b v="0"/>
    <x v="3"/>
    <x v="3"/>
    <x v="3"/>
  </r>
  <r>
    <n v="683"/>
    <x v="669"/>
    <s v="Virtual systemic intranet"/>
    <n v="2300"/>
    <n v="8244"/>
    <n v="359"/>
    <x v="1"/>
    <n v="147"/>
    <n v="57"/>
    <x v="1"/>
    <s v="USD"/>
    <n v="1537074000"/>
    <n v="1537246800"/>
    <b v="0"/>
    <b v="0"/>
    <x v="3"/>
    <x v="3"/>
    <x v="3"/>
  </r>
  <r>
    <n v="684"/>
    <x v="670"/>
    <s v="Optimized systemic algorithm"/>
    <n v="1400"/>
    <n v="7600"/>
    <n v="543"/>
    <x v="1"/>
    <n v="110"/>
    <n v="70"/>
    <x v="0"/>
    <s v="CAD"/>
    <n v="1277787600"/>
    <n v="1279515600"/>
    <b v="0"/>
    <b v="0"/>
    <x v="9"/>
    <x v="5"/>
    <x v="9"/>
  </r>
  <r>
    <n v="685"/>
    <x v="671"/>
    <s v="Customizable homogeneous firmware"/>
    <n v="140000"/>
    <n v="94501"/>
    <n v="68"/>
    <x v="0"/>
    <n v="926"/>
    <n v="103"/>
    <x v="0"/>
    <s v="CAD"/>
    <n v="1440306000"/>
    <n v="1442379600"/>
    <b v="0"/>
    <b v="0"/>
    <x v="3"/>
    <x v="3"/>
    <x v="3"/>
  </r>
  <r>
    <n v="686"/>
    <x v="672"/>
    <s v="Front-line cohesive extranet"/>
    <n v="7500"/>
    <n v="14381"/>
    <n v="192"/>
    <x v="1"/>
    <n v="134"/>
    <n v="108"/>
    <x v="1"/>
    <s v="USD"/>
    <n v="1522126800"/>
    <n v="1523077200"/>
    <b v="0"/>
    <b v="0"/>
    <x v="8"/>
    <x v="2"/>
    <x v="8"/>
  </r>
  <r>
    <n v="687"/>
    <x v="673"/>
    <s v="Distributed holistic neural-net"/>
    <n v="1500"/>
    <n v="13980"/>
    <n v="932"/>
    <x v="1"/>
    <n v="269"/>
    <n v="52"/>
    <x v="1"/>
    <s v="USD"/>
    <n v="1489298400"/>
    <n v="1489554000"/>
    <b v="0"/>
    <b v="0"/>
    <x v="3"/>
    <x v="3"/>
    <x v="3"/>
  </r>
  <r>
    <n v="688"/>
    <x v="674"/>
    <s v="Devolved client-server monitoring"/>
    <n v="2900"/>
    <n v="12449"/>
    <n v="430"/>
    <x v="1"/>
    <n v="175"/>
    <n v="72"/>
    <x v="1"/>
    <s v="USD"/>
    <n v="1547100000"/>
    <n v="1548482400"/>
    <b v="0"/>
    <b v="1"/>
    <x v="19"/>
    <x v="4"/>
    <x v="19"/>
  </r>
  <r>
    <n v="689"/>
    <x v="675"/>
    <s v="Seamless directional capacity"/>
    <n v="7300"/>
    <n v="7348"/>
    <n v="101"/>
    <x v="1"/>
    <n v="69"/>
    <n v="107"/>
    <x v="1"/>
    <s v="USD"/>
    <n v="1383022800"/>
    <n v="1384063200"/>
    <b v="0"/>
    <b v="0"/>
    <x v="2"/>
    <x v="2"/>
    <x v="2"/>
  </r>
  <r>
    <n v="690"/>
    <x v="676"/>
    <s v="Polarized actuating implementation"/>
    <n v="3600"/>
    <n v="8158"/>
    <n v="227"/>
    <x v="1"/>
    <n v="190"/>
    <n v="43"/>
    <x v="1"/>
    <s v="USD"/>
    <n v="1322373600"/>
    <n v="1322892000"/>
    <b v="0"/>
    <b v="1"/>
    <x v="4"/>
    <x v="4"/>
    <x v="4"/>
  </r>
  <r>
    <n v="691"/>
    <x v="677"/>
    <s v="Front-line disintermediate hub"/>
    <n v="5000"/>
    <n v="7119"/>
    <n v="143"/>
    <x v="1"/>
    <n v="237"/>
    <n v="31"/>
    <x v="1"/>
    <s v="USD"/>
    <n v="1349240400"/>
    <n v="1350709200"/>
    <b v="1"/>
    <b v="1"/>
    <x v="4"/>
    <x v="4"/>
    <x v="4"/>
  </r>
  <r>
    <n v="692"/>
    <x v="678"/>
    <s v="Decentralized 4thgeneration challenge"/>
    <n v="6000"/>
    <n v="5438"/>
    <n v="91"/>
    <x v="0"/>
    <n v="77"/>
    <n v="71"/>
    <x v="4"/>
    <s v="GBP"/>
    <n v="1562648400"/>
    <n v="1564203600"/>
    <b v="0"/>
    <b v="0"/>
    <x v="1"/>
    <x v="1"/>
    <x v="1"/>
  </r>
  <r>
    <n v="693"/>
    <x v="679"/>
    <s v="Reverse-engineered composite hierarchy"/>
    <n v="180400"/>
    <n v="115396"/>
    <n v="64"/>
    <x v="0"/>
    <n v="1748"/>
    <n v="67"/>
    <x v="1"/>
    <s v="USD"/>
    <n v="1508216400"/>
    <n v="1509685200"/>
    <b v="0"/>
    <b v="0"/>
    <x v="3"/>
    <x v="3"/>
    <x v="3"/>
  </r>
  <r>
    <n v="694"/>
    <x v="680"/>
    <s v="Programmable tangible ability"/>
    <n v="9100"/>
    <n v="7656"/>
    <n v="85"/>
    <x v="0"/>
    <n v="79"/>
    <n v="97"/>
    <x v="1"/>
    <s v="USD"/>
    <n v="1511762400"/>
    <n v="1514959200"/>
    <b v="0"/>
    <b v="0"/>
    <x v="3"/>
    <x v="3"/>
    <x v="3"/>
  </r>
  <r>
    <n v="695"/>
    <x v="681"/>
    <s v="Configurable full-range emulation"/>
    <n v="9200"/>
    <n v="12322"/>
    <n v="134"/>
    <x v="1"/>
    <n v="196"/>
    <n v="63"/>
    <x v="6"/>
    <s v="EUR"/>
    <n v="1447480800"/>
    <n v="1448863200"/>
    <b v="1"/>
    <b v="0"/>
    <x v="1"/>
    <x v="1"/>
    <x v="1"/>
  </r>
  <r>
    <n v="696"/>
    <x v="682"/>
    <s v="Total real-time hardware"/>
    <n v="164100"/>
    <n v="96888"/>
    <n v="60"/>
    <x v="0"/>
    <n v="889"/>
    <n v="109"/>
    <x v="1"/>
    <s v="USD"/>
    <n v="1429506000"/>
    <n v="1429592400"/>
    <b v="0"/>
    <b v="1"/>
    <x v="3"/>
    <x v="3"/>
    <x v="3"/>
  </r>
  <r>
    <n v="697"/>
    <x v="683"/>
    <s v="Profound system-worthy functionalities"/>
    <n v="128900"/>
    <n v="196960"/>
    <n v="153"/>
    <x v="1"/>
    <n v="7295"/>
    <n v="27"/>
    <x v="1"/>
    <s v="USD"/>
    <n v="1522472400"/>
    <n v="1522645200"/>
    <b v="0"/>
    <b v="0"/>
    <x v="5"/>
    <x v="1"/>
    <x v="5"/>
  </r>
  <r>
    <n v="698"/>
    <x v="684"/>
    <s v="Cloned hybrid focus group"/>
    <n v="42100"/>
    <n v="188057"/>
    <n v="447"/>
    <x v="1"/>
    <n v="2893"/>
    <n v="66"/>
    <x v="0"/>
    <s v="CAD"/>
    <n v="1322114400"/>
    <n v="1323324000"/>
    <b v="0"/>
    <b v="0"/>
    <x v="8"/>
    <x v="2"/>
    <x v="8"/>
  </r>
  <r>
    <n v="699"/>
    <x v="196"/>
    <s v="Ergonomic dedicated focus group"/>
    <n v="7400"/>
    <n v="6245"/>
    <n v="85"/>
    <x v="0"/>
    <n v="56"/>
    <n v="112"/>
    <x v="1"/>
    <s v="USD"/>
    <n v="1561438800"/>
    <n v="1561525200"/>
    <b v="0"/>
    <b v="0"/>
    <x v="6"/>
    <x v="4"/>
    <x v="6"/>
  </r>
  <r>
    <n v="700"/>
    <x v="685"/>
    <s v="Realigned zero administration paradigm"/>
    <n v="100"/>
    <n v="3"/>
    <n v="3"/>
    <x v="0"/>
    <n v="1"/>
    <n v="3"/>
    <x v="1"/>
    <s v="USD"/>
    <n v="1264399200"/>
    <n v="1265695200"/>
    <b v="0"/>
    <b v="0"/>
    <x v="8"/>
    <x v="2"/>
    <x v="8"/>
  </r>
  <r>
    <n v="701"/>
    <x v="686"/>
    <s v="Open-source multi-tasking methodology"/>
    <n v="52000"/>
    <n v="91014"/>
    <n v="176"/>
    <x v="1"/>
    <n v="820"/>
    <n v="111"/>
    <x v="1"/>
    <s v="USD"/>
    <n v="1301202000"/>
    <n v="1301806800"/>
    <b v="1"/>
    <b v="0"/>
    <x v="3"/>
    <x v="3"/>
    <x v="3"/>
  </r>
  <r>
    <n v="702"/>
    <x v="687"/>
    <s v="Object-based attitude-oriented analyzer"/>
    <n v="8700"/>
    <n v="4710"/>
    <n v="55"/>
    <x v="0"/>
    <n v="83"/>
    <n v="57"/>
    <x v="1"/>
    <s v="USD"/>
    <n v="1374469200"/>
    <n v="1374901200"/>
    <b v="0"/>
    <b v="0"/>
    <x v="8"/>
    <x v="2"/>
    <x v="8"/>
  </r>
  <r>
    <n v="703"/>
    <x v="688"/>
    <s v="Cross-platform tertiary hub"/>
    <n v="63400"/>
    <n v="197728"/>
    <n v="312"/>
    <x v="1"/>
    <n v="2038"/>
    <n v="98"/>
    <x v="1"/>
    <s v="USD"/>
    <n v="1334984400"/>
    <n v="1336453200"/>
    <b v="1"/>
    <b v="1"/>
    <x v="18"/>
    <x v="5"/>
    <x v="18"/>
  </r>
  <r>
    <n v="704"/>
    <x v="689"/>
    <s v="Seamless clear-thinking artificial intelligence"/>
    <n v="8700"/>
    <n v="10682"/>
    <n v="123"/>
    <x v="1"/>
    <n v="116"/>
    <n v="93"/>
    <x v="1"/>
    <s v="USD"/>
    <n v="1467608400"/>
    <n v="1468904400"/>
    <b v="0"/>
    <b v="0"/>
    <x v="10"/>
    <x v="4"/>
    <x v="10"/>
  </r>
  <r>
    <n v="705"/>
    <x v="690"/>
    <s v="Centralized tangible success"/>
    <n v="169700"/>
    <n v="168048"/>
    <n v="100"/>
    <x v="0"/>
    <n v="2025"/>
    <n v="83"/>
    <x v="4"/>
    <s v="GBP"/>
    <n v="1386741600"/>
    <n v="1387087200"/>
    <b v="0"/>
    <b v="0"/>
    <x v="9"/>
    <x v="5"/>
    <x v="9"/>
  </r>
  <r>
    <n v="706"/>
    <x v="691"/>
    <s v="Customer-focused multimedia methodology"/>
    <n v="108400"/>
    <n v="138586"/>
    <n v="128"/>
    <x v="1"/>
    <n v="1345"/>
    <n v="104"/>
    <x v="2"/>
    <s v="AUD"/>
    <n v="1546754400"/>
    <n v="1547445600"/>
    <b v="0"/>
    <b v="1"/>
    <x v="2"/>
    <x v="2"/>
    <x v="2"/>
  </r>
  <r>
    <n v="707"/>
    <x v="692"/>
    <s v="Visionary maximized Local Area Network"/>
    <n v="7300"/>
    <n v="11579"/>
    <n v="159"/>
    <x v="1"/>
    <n v="168"/>
    <n v="69"/>
    <x v="1"/>
    <s v="USD"/>
    <n v="1544248800"/>
    <n v="1547359200"/>
    <b v="0"/>
    <b v="0"/>
    <x v="6"/>
    <x v="4"/>
    <x v="6"/>
  </r>
  <r>
    <n v="708"/>
    <x v="693"/>
    <s v="Secured bifurcated intranet"/>
    <n v="1700"/>
    <n v="12020"/>
    <n v="708"/>
    <x v="1"/>
    <n v="137"/>
    <n v="88"/>
    <x v="5"/>
    <s v="CHF"/>
    <n v="1495429200"/>
    <n v="1496293200"/>
    <b v="0"/>
    <b v="0"/>
    <x v="3"/>
    <x v="3"/>
    <x v="3"/>
  </r>
  <r>
    <n v="709"/>
    <x v="694"/>
    <s v="Grass-roots 4thgeneration product"/>
    <n v="9800"/>
    <n v="13954"/>
    <n v="143"/>
    <x v="1"/>
    <n v="186"/>
    <n v="76"/>
    <x v="6"/>
    <s v="EUR"/>
    <n v="1334811600"/>
    <n v="1335416400"/>
    <b v="0"/>
    <b v="0"/>
    <x v="3"/>
    <x v="3"/>
    <x v="3"/>
  </r>
  <r>
    <n v="710"/>
    <x v="695"/>
    <s v="Reduced next generation info-mediaries"/>
    <n v="4300"/>
    <n v="6358"/>
    <n v="148"/>
    <x v="1"/>
    <n v="125"/>
    <n v="51"/>
    <x v="1"/>
    <s v="USD"/>
    <n v="1531544400"/>
    <n v="1532149200"/>
    <b v="0"/>
    <b v="1"/>
    <x v="3"/>
    <x v="3"/>
    <x v="3"/>
  </r>
  <r>
    <n v="711"/>
    <x v="696"/>
    <s v="Customizable full-range artificial intelligence"/>
    <n v="6200"/>
    <n v="1260"/>
    <n v="21"/>
    <x v="0"/>
    <n v="14"/>
    <n v="90"/>
    <x v="6"/>
    <s v="EUR"/>
    <n v="1453615200"/>
    <n v="1453788000"/>
    <b v="1"/>
    <b v="1"/>
    <x v="3"/>
    <x v="3"/>
    <x v="3"/>
  </r>
  <r>
    <n v="712"/>
    <x v="697"/>
    <s v="Programmable leadingedge contingency"/>
    <n v="800"/>
    <n v="14725"/>
    <n v="1841"/>
    <x v="1"/>
    <n v="202"/>
    <n v="73"/>
    <x v="1"/>
    <s v="USD"/>
    <n v="1467954000"/>
    <n v="1471496400"/>
    <b v="0"/>
    <b v="0"/>
    <x v="3"/>
    <x v="3"/>
    <x v="3"/>
  </r>
  <r>
    <n v="713"/>
    <x v="698"/>
    <s v="Multi-layered global groupware"/>
    <n v="6900"/>
    <n v="11174"/>
    <n v="162"/>
    <x v="1"/>
    <n v="103"/>
    <n v="109"/>
    <x v="1"/>
    <s v="USD"/>
    <n v="1471842000"/>
    <n v="1472878800"/>
    <b v="0"/>
    <b v="0"/>
    <x v="15"/>
    <x v="5"/>
    <x v="15"/>
  </r>
  <r>
    <n v="714"/>
    <x v="699"/>
    <s v="Switchable methodical superstructure"/>
    <n v="38500"/>
    <n v="182036"/>
    <n v="473"/>
    <x v="1"/>
    <n v="1785"/>
    <n v="102"/>
    <x v="1"/>
    <s v="USD"/>
    <n v="1408424400"/>
    <n v="1408510800"/>
    <b v="0"/>
    <b v="0"/>
    <x v="1"/>
    <x v="1"/>
    <x v="1"/>
  </r>
  <r>
    <n v="715"/>
    <x v="700"/>
    <s v="Expanded even-keeled portal"/>
    <n v="118000"/>
    <n v="28870"/>
    <n v="25"/>
    <x v="0"/>
    <n v="656"/>
    <n v="45"/>
    <x v="1"/>
    <s v="USD"/>
    <n v="1281157200"/>
    <n v="1281589200"/>
    <b v="0"/>
    <b v="0"/>
    <x v="20"/>
    <x v="6"/>
    <x v="20"/>
  </r>
  <r>
    <n v="716"/>
    <x v="701"/>
    <s v="Advanced modular moderator"/>
    <n v="2000"/>
    <n v="10353"/>
    <n v="518"/>
    <x v="1"/>
    <n v="157"/>
    <n v="66"/>
    <x v="1"/>
    <s v="USD"/>
    <n v="1373432400"/>
    <n v="1375851600"/>
    <b v="0"/>
    <b v="1"/>
    <x v="3"/>
    <x v="3"/>
    <x v="3"/>
  </r>
  <r>
    <n v="717"/>
    <x v="702"/>
    <s v="Reverse-engineered well-modulated ability"/>
    <n v="5600"/>
    <n v="13868"/>
    <n v="248"/>
    <x v="1"/>
    <n v="555"/>
    <n v="25"/>
    <x v="1"/>
    <s v="USD"/>
    <n v="1313989200"/>
    <n v="1315803600"/>
    <b v="0"/>
    <b v="0"/>
    <x v="4"/>
    <x v="4"/>
    <x v="4"/>
  </r>
  <r>
    <n v="718"/>
    <x v="703"/>
    <s v="Expanded optimal pricing structure"/>
    <n v="8300"/>
    <n v="8317"/>
    <n v="101"/>
    <x v="1"/>
    <n v="297"/>
    <n v="29"/>
    <x v="1"/>
    <s v="USD"/>
    <n v="1371445200"/>
    <n v="1373691600"/>
    <b v="0"/>
    <b v="0"/>
    <x v="8"/>
    <x v="2"/>
    <x v="8"/>
  </r>
  <r>
    <n v="719"/>
    <x v="704"/>
    <s v="Down-sized uniform ability"/>
    <n v="6900"/>
    <n v="10557"/>
    <n v="153"/>
    <x v="1"/>
    <n v="123"/>
    <n v="86"/>
    <x v="1"/>
    <s v="USD"/>
    <n v="1338267600"/>
    <n v="1339218000"/>
    <b v="0"/>
    <b v="0"/>
    <x v="13"/>
    <x v="5"/>
    <x v="13"/>
  </r>
  <r>
    <n v="720"/>
    <x v="705"/>
    <s v="Multi-layered upward-trending conglomeration"/>
    <n v="8700"/>
    <n v="3227"/>
    <n v="38"/>
    <x v="3"/>
    <n v="38"/>
    <n v="85"/>
    <x v="3"/>
    <s v="DKK"/>
    <n v="1519192800"/>
    <n v="1520402400"/>
    <b v="0"/>
    <b v="1"/>
    <x v="3"/>
    <x v="3"/>
    <x v="3"/>
  </r>
  <r>
    <n v="721"/>
    <x v="706"/>
    <s v="Open-architected systematic intranet"/>
    <n v="123600"/>
    <n v="5429"/>
    <n v="5"/>
    <x v="3"/>
    <n v="60"/>
    <n v="91"/>
    <x v="1"/>
    <s v="USD"/>
    <n v="1522818000"/>
    <n v="1523336400"/>
    <b v="0"/>
    <b v="0"/>
    <x v="1"/>
    <x v="1"/>
    <x v="1"/>
  </r>
  <r>
    <n v="722"/>
    <x v="707"/>
    <s v="Proactive 24hour frame"/>
    <n v="48500"/>
    <n v="75906"/>
    <n v="157"/>
    <x v="1"/>
    <n v="3036"/>
    <n v="26"/>
    <x v="1"/>
    <s v="USD"/>
    <n v="1509948000"/>
    <n v="1512280800"/>
    <b v="0"/>
    <b v="0"/>
    <x v="4"/>
    <x v="4"/>
    <x v="4"/>
  </r>
  <r>
    <n v="723"/>
    <x v="708"/>
    <s v="Exclusive fresh-thinking model"/>
    <n v="4900"/>
    <n v="13250"/>
    <n v="271"/>
    <x v="1"/>
    <n v="144"/>
    <n v="93"/>
    <x v="2"/>
    <s v="AUD"/>
    <n v="1456898400"/>
    <n v="1458709200"/>
    <b v="0"/>
    <b v="0"/>
    <x v="3"/>
    <x v="3"/>
    <x v="3"/>
  </r>
  <r>
    <n v="724"/>
    <x v="709"/>
    <s v="Business-focused encompassing intranet"/>
    <n v="8400"/>
    <n v="11261"/>
    <n v="135"/>
    <x v="1"/>
    <n v="121"/>
    <n v="94"/>
    <x v="4"/>
    <s v="GBP"/>
    <n v="1413954000"/>
    <n v="1414126800"/>
    <b v="0"/>
    <b v="1"/>
    <x v="3"/>
    <x v="3"/>
    <x v="3"/>
  </r>
  <r>
    <n v="725"/>
    <x v="710"/>
    <s v="Optional 6thgeneration access"/>
    <n v="193200"/>
    <n v="97369"/>
    <n v="51"/>
    <x v="0"/>
    <n v="1596"/>
    <n v="62"/>
    <x v="1"/>
    <s v="USD"/>
    <n v="1416031200"/>
    <n v="1416204000"/>
    <b v="0"/>
    <b v="0"/>
    <x v="20"/>
    <x v="6"/>
    <x v="20"/>
  </r>
  <r>
    <n v="726"/>
    <x v="711"/>
    <s v="Realigned web-enabled functionalities"/>
    <n v="54300"/>
    <n v="48227"/>
    <n v="89"/>
    <x v="3"/>
    <n v="524"/>
    <n v="93"/>
    <x v="1"/>
    <s v="USD"/>
    <n v="1287982800"/>
    <n v="1288501200"/>
    <b v="0"/>
    <b v="1"/>
    <x v="3"/>
    <x v="3"/>
    <x v="3"/>
  </r>
  <r>
    <n v="727"/>
    <x v="712"/>
    <s v="Enterprise-wide multimedia software"/>
    <n v="8900"/>
    <n v="14685"/>
    <n v="165"/>
    <x v="1"/>
    <n v="181"/>
    <n v="82"/>
    <x v="1"/>
    <s v="USD"/>
    <n v="1547964000"/>
    <n v="1552971600"/>
    <b v="0"/>
    <b v="0"/>
    <x v="2"/>
    <x v="2"/>
    <x v="2"/>
  </r>
  <r>
    <n v="728"/>
    <x v="713"/>
    <s v="Versatile mission-critical knowledgebase"/>
    <n v="4200"/>
    <n v="735"/>
    <n v="18"/>
    <x v="0"/>
    <n v="10"/>
    <n v="74"/>
    <x v="1"/>
    <s v="USD"/>
    <n v="1464152400"/>
    <n v="1465102800"/>
    <b v="0"/>
    <b v="0"/>
    <x v="3"/>
    <x v="3"/>
    <x v="3"/>
  </r>
  <r>
    <n v="729"/>
    <x v="714"/>
    <s v="Multi-lateral object-oriented open system"/>
    <n v="5600"/>
    <n v="10397"/>
    <n v="186"/>
    <x v="1"/>
    <n v="122"/>
    <n v="86"/>
    <x v="1"/>
    <s v="USD"/>
    <n v="1359957600"/>
    <n v="1360130400"/>
    <b v="0"/>
    <b v="0"/>
    <x v="6"/>
    <x v="4"/>
    <x v="6"/>
  </r>
  <r>
    <n v="730"/>
    <x v="715"/>
    <s v="Visionary system-worthy attitude"/>
    <n v="28800"/>
    <n v="118847"/>
    <n v="413"/>
    <x v="1"/>
    <n v="1071"/>
    <n v="111"/>
    <x v="0"/>
    <s v="CAD"/>
    <n v="1432357200"/>
    <n v="1432875600"/>
    <b v="0"/>
    <b v="0"/>
    <x v="8"/>
    <x v="2"/>
    <x v="8"/>
  </r>
  <r>
    <n v="731"/>
    <x v="716"/>
    <s v="Synergized content-based hierarchy"/>
    <n v="8000"/>
    <n v="7220"/>
    <n v="91"/>
    <x v="3"/>
    <n v="219"/>
    <n v="33"/>
    <x v="1"/>
    <s v="USD"/>
    <n v="1500786000"/>
    <n v="1500872400"/>
    <b v="0"/>
    <b v="0"/>
    <x v="2"/>
    <x v="2"/>
    <x v="2"/>
  </r>
  <r>
    <n v="732"/>
    <x v="717"/>
    <s v="Business-focused 24hour access"/>
    <n v="117000"/>
    <n v="107622"/>
    <n v="92"/>
    <x v="0"/>
    <n v="1121"/>
    <n v="97"/>
    <x v="1"/>
    <s v="USD"/>
    <n v="1490158800"/>
    <n v="1492146000"/>
    <b v="0"/>
    <b v="1"/>
    <x v="1"/>
    <x v="1"/>
    <x v="1"/>
  </r>
  <r>
    <n v="733"/>
    <x v="718"/>
    <s v="Automated hybrid orchestration"/>
    <n v="15800"/>
    <n v="83267"/>
    <n v="528"/>
    <x v="1"/>
    <n v="980"/>
    <n v="85"/>
    <x v="1"/>
    <s v="USD"/>
    <n v="1406178000"/>
    <n v="1407301200"/>
    <b v="0"/>
    <b v="0"/>
    <x v="16"/>
    <x v="1"/>
    <x v="16"/>
  </r>
  <r>
    <n v="734"/>
    <x v="719"/>
    <s v="Exclusive 5thgeneration leverage"/>
    <n v="4200"/>
    <n v="13404"/>
    <n v="320"/>
    <x v="1"/>
    <n v="536"/>
    <n v="26"/>
    <x v="1"/>
    <s v="USD"/>
    <n v="1485583200"/>
    <n v="1486620000"/>
    <b v="0"/>
    <b v="1"/>
    <x v="3"/>
    <x v="3"/>
    <x v="3"/>
  </r>
  <r>
    <n v="735"/>
    <x v="720"/>
    <s v="Grass-roots zero administration alliance"/>
    <n v="37100"/>
    <n v="131404"/>
    <n v="355"/>
    <x v="1"/>
    <n v="1991"/>
    <n v="66"/>
    <x v="1"/>
    <s v="USD"/>
    <n v="1459314000"/>
    <n v="1459918800"/>
    <b v="0"/>
    <b v="0"/>
    <x v="14"/>
    <x v="7"/>
    <x v="14"/>
  </r>
  <r>
    <n v="736"/>
    <x v="721"/>
    <s v="Proactive heuristic orchestration"/>
    <n v="7700"/>
    <n v="2533"/>
    <n v="33"/>
    <x v="3"/>
    <n v="29"/>
    <n v="88"/>
    <x v="1"/>
    <s v="USD"/>
    <n v="1424412000"/>
    <n v="1424757600"/>
    <b v="0"/>
    <b v="0"/>
    <x v="9"/>
    <x v="5"/>
    <x v="9"/>
  </r>
  <r>
    <n v="737"/>
    <x v="722"/>
    <s v="Function-based systematic Graphical User Interface"/>
    <n v="3700"/>
    <n v="5028"/>
    <n v="136"/>
    <x v="1"/>
    <n v="180"/>
    <n v="28"/>
    <x v="1"/>
    <s v="USD"/>
    <n v="1478844000"/>
    <n v="1479880800"/>
    <b v="0"/>
    <b v="0"/>
    <x v="7"/>
    <x v="1"/>
    <x v="7"/>
  </r>
  <r>
    <n v="738"/>
    <x v="486"/>
    <s v="Extended zero administration software"/>
    <n v="74700"/>
    <n v="1557"/>
    <n v="3"/>
    <x v="0"/>
    <n v="15"/>
    <n v="104"/>
    <x v="1"/>
    <s v="USD"/>
    <n v="1416117600"/>
    <n v="1418018400"/>
    <b v="0"/>
    <b v="1"/>
    <x v="3"/>
    <x v="3"/>
    <x v="3"/>
  </r>
  <r>
    <n v="739"/>
    <x v="723"/>
    <s v="Multi-tiered discrete support"/>
    <n v="10000"/>
    <n v="6100"/>
    <n v="61"/>
    <x v="0"/>
    <n v="191"/>
    <n v="32"/>
    <x v="1"/>
    <s v="USD"/>
    <n v="1340946000"/>
    <n v="1341032400"/>
    <b v="0"/>
    <b v="0"/>
    <x v="7"/>
    <x v="1"/>
    <x v="7"/>
  </r>
  <r>
    <n v="740"/>
    <x v="724"/>
    <s v="Phased system-worthy conglomeration"/>
    <n v="5300"/>
    <n v="1592"/>
    <n v="31"/>
    <x v="0"/>
    <n v="16"/>
    <n v="100"/>
    <x v="1"/>
    <s v="USD"/>
    <n v="1486101600"/>
    <n v="1486360800"/>
    <b v="0"/>
    <b v="0"/>
    <x v="3"/>
    <x v="3"/>
    <x v="3"/>
  </r>
  <r>
    <n v="741"/>
    <x v="287"/>
    <s v="Balanced mobile alliance"/>
    <n v="1200"/>
    <n v="14150"/>
    <n v="1180"/>
    <x v="1"/>
    <n v="130"/>
    <n v="109"/>
    <x v="1"/>
    <s v="USD"/>
    <n v="1274590800"/>
    <n v="1274677200"/>
    <b v="0"/>
    <b v="0"/>
    <x v="3"/>
    <x v="3"/>
    <x v="3"/>
  </r>
  <r>
    <n v="742"/>
    <x v="725"/>
    <s v="Reactive solution-oriented groupware"/>
    <n v="1200"/>
    <n v="13513"/>
    <n v="1127"/>
    <x v="1"/>
    <n v="122"/>
    <n v="111"/>
    <x v="1"/>
    <s v="USD"/>
    <n v="1263880800"/>
    <n v="1267509600"/>
    <b v="0"/>
    <b v="0"/>
    <x v="5"/>
    <x v="1"/>
    <x v="5"/>
  </r>
  <r>
    <n v="743"/>
    <x v="726"/>
    <s v="Exclusive bandwidth-monitored orchestration"/>
    <n v="3900"/>
    <n v="504"/>
    <n v="13"/>
    <x v="0"/>
    <n v="17"/>
    <n v="30"/>
    <x v="1"/>
    <s v="USD"/>
    <n v="1445403600"/>
    <n v="1445922000"/>
    <b v="0"/>
    <b v="1"/>
    <x v="3"/>
    <x v="3"/>
    <x v="3"/>
  </r>
  <r>
    <n v="744"/>
    <x v="727"/>
    <s v="Intuitive exuding initiative"/>
    <n v="2000"/>
    <n v="14240"/>
    <n v="712"/>
    <x v="1"/>
    <n v="140"/>
    <n v="102"/>
    <x v="1"/>
    <s v="USD"/>
    <n v="1533877200"/>
    <n v="1534050000"/>
    <b v="0"/>
    <b v="1"/>
    <x v="3"/>
    <x v="3"/>
    <x v="3"/>
  </r>
  <r>
    <n v="745"/>
    <x v="728"/>
    <s v="Streamlined needs-based knowledge user"/>
    <n v="6900"/>
    <n v="2091"/>
    <n v="31"/>
    <x v="0"/>
    <n v="34"/>
    <n v="62"/>
    <x v="1"/>
    <s v="USD"/>
    <n v="1275195600"/>
    <n v="1277528400"/>
    <b v="0"/>
    <b v="0"/>
    <x v="8"/>
    <x v="2"/>
    <x v="8"/>
  </r>
  <r>
    <n v="746"/>
    <x v="729"/>
    <s v="Automated system-worthy structure"/>
    <n v="55800"/>
    <n v="118580"/>
    <n v="213"/>
    <x v="1"/>
    <n v="3388"/>
    <n v="35"/>
    <x v="1"/>
    <s v="USD"/>
    <n v="1318136400"/>
    <n v="1318568400"/>
    <b v="0"/>
    <b v="0"/>
    <x v="2"/>
    <x v="2"/>
    <x v="2"/>
  </r>
  <r>
    <n v="747"/>
    <x v="730"/>
    <s v="Secured clear-thinking intranet"/>
    <n v="4900"/>
    <n v="11214"/>
    <n v="229"/>
    <x v="1"/>
    <n v="280"/>
    <n v="41"/>
    <x v="1"/>
    <s v="USD"/>
    <n v="1283403600"/>
    <n v="1284354000"/>
    <b v="0"/>
    <b v="0"/>
    <x v="3"/>
    <x v="3"/>
    <x v="3"/>
  </r>
  <r>
    <n v="748"/>
    <x v="731"/>
    <s v="Cloned actuating architecture"/>
    <n v="194900"/>
    <n v="68137"/>
    <n v="35"/>
    <x v="3"/>
    <n v="614"/>
    <n v="111"/>
    <x v="1"/>
    <s v="USD"/>
    <n v="1267423200"/>
    <n v="1269579600"/>
    <b v="0"/>
    <b v="1"/>
    <x v="10"/>
    <x v="4"/>
    <x v="10"/>
  </r>
  <r>
    <n v="749"/>
    <x v="732"/>
    <s v="Down-sized needs-based task-force"/>
    <n v="8600"/>
    <n v="13527"/>
    <n v="158"/>
    <x v="1"/>
    <n v="366"/>
    <n v="37"/>
    <x v="6"/>
    <s v="EUR"/>
    <n v="1412744400"/>
    <n v="1413781200"/>
    <b v="0"/>
    <b v="1"/>
    <x v="8"/>
    <x v="2"/>
    <x v="8"/>
  </r>
  <r>
    <n v="750"/>
    <x v="733"/>
    <s v="Extended responsive Internet solution"/>
    <n v="100"/>
    <n v="1"/>
    <n v="1"/>
    <x v="0"/>
    <n v="1"/>
    <n v="1"/>
    <x v="4"/>
    <s v="GBP"/>
    <n v="1277960400"/>
    <n v="1280120400"/>
    <b v="0"/>
    <b v="0"/>
    <x v="5"/>
    <x v="1"/>
    <x v="5"/>
  </r>
  <r>
    <n v="751"/>
    <x v="734"/>
    <s v="Universal value-added moderator"/>
    <n v="3600"/>
    <n v="8363"/>
    <n v="233"/>
    <x v="1"/>
    <n v="270"/>
    <n v="31"/>
    <x v="1"/>
    <s v="USD"/>
    <n v="1458190800"/>
    <n v="1459486800"/>
    <b v="1"/>
    <b v="1"/>
    <x v="9"/>
    <x v="5"/>
    <x v="9"/>
  </r>
  <r>
    <n v="752"/>
    <x v="735"/>
    <s v="Sharable motivating emulation"/>
    <n v="5800"/>
    <n v="5362"/>
    <n v="93"/>
    <x v="3"/>
    <n v="114"/>
    <n v="48"/>
    <x v="1"/>
    <s v="USD"/>
    <n v="1280984400"/>
    <n v="1282539600"/>
    <b v="0"/>
    <b v="1"/>
    <x v="3"/>
    <x v="3"/>
    <x v="3"/>
  </r>
  <r>
    <n v="753"/>
    <x v="736"/>
    <s v="Networked web-enabled product"/>
    <n v="4700"/>
    <n v="12065"/>
    <n v="257"/>
    <x v="1"/>
    <n v="137"/>
    <n v="89"/>
    <x v="1"/>
    <s v="USD"/>
    <n v="1274590800"/>
    <n v="1275886800"/>
    <b v="0"/>
    <b v="0"/>
    <x v="14"/>
    <x v="7"/>
    <x v="14"/>
  </r>
  <r>
    <n v="754"/>
    <x v="737"/>
    <s v="Advanced dedicated encoding"/>
    <n v="70400"/>
    <n v="118603"/>
    <n v="169"/>
    <x v="1"/>
    <n v="3205"/>
    <n v="38"/>
    <x v="1"/>
    <s v="USD"/>
    <n v="1351400400"/>
    <n v="1355983200"/>
    <b v="0"/>
    <b v="0"/>
    <x v="3"/>
    <x v="3"/>
    <x v="3"/>
  </r>
  <r>
    <n v="755"/>
    <x v="738"/>
    <s v="Stand-alone multi-state project"/>
    <n v="4500"/>
    <n v="7496"/>
    <n v="167"/>
    <x v="1"/>
    <n v="288"/>
    <n v="27"/>
    <x v="3"/>
    <s v="DKK"/>
    <n v="1514354400"/>
    <n v="1515391200"/>
    <b v="0"/>
    <b v="1"/>
    <x v="3"/>
    <x v="3"/>
    <x v="3"/>
  </r>
  <r>
    <n v="756"/>
    <x v="739"/>
    <s v="Customizable bi-directional monitoring"/>
    <n v="1300"/>
    <n v="10037"/>
    <n v="773"/>
    <x v="1"/>
    <n v="148"/>
    <n v="68"/>
    <x v="1"/>
    <s v="USD"/>
    <n v="1421733600"/>
    <n v="1422252000"/>
    <b v="0"/>
    <b v="0"/>
    <x v="3"/>
    <x v="3"/>
    <x v="3"/>
  </r>
  <r>
    <n v="757"/>
    <x v="740"/>
    <s v="Profit-focused motivating function"/>
    <n v="1400"/>
    <n v="5696"/>
    <n v="407"/>
    <x v="1"/>
    <n v="114"/>
    <n v="50"/>
    <x v="1"/>
    <s v="USD"/>
    <n v="1305176400"/>
    <n v="1305522000"/>
    <b v="0"/>
    <b v="0"/>
    <x v="6"/>
    <x v="4"/>
    <x v="6"/>
  </r>
  <r>
    <n v="758"/>
    <x v="741"/>
    <s v="Proactive systemic firmware"/>
    <n v="29600"/>
    <n v="167005"/>
    <n v="565"/>
    <x v="1"/>
    <n v="1518"/>
    <n v="111"/>
    <x v="0"/>
    <s v="CAD"/>
    <n v="1414126800"/>
    <n v="1414904400"/>
    <b v="0"/>
    <b v="0"/>
    <x v="1"/>
    <x v="1"/>
    <x v="1"/>
  </r>
  <r>
    <n v="759"/>
    <x v="742"/>
    <s v="Grass-roots upward-trending installation"/>
    <n v="167500"/>
    <n v="114615"/>
    <n v="69"/>
    <x v="0"/>
    <n v="1274"/>
    <n v="90"/>
    <x v="1"/>
    <s v="USD"/>
    <n v="1517810400"/>
    <n v="1520402400"/>
    <b v="0"/>
    <b v="0"/>
    <x v="5"/>
    <x v="1"/>
    <x v="5"/>
  </r>
  <r>
    <n v="760"/>
    <x v="743"/>
    <s v="Virtual heuristic hub"/>
    <n v="48300"/>
    <n v="16592"/>
    <n v="35"/>
    <x v="0"/>
    <n v="210"/>
    <n v="80"/>
    <x v="6"/>
    <s v="EUR"/>
    <n v="1564635600"/>
    <n v="1567141200"/>
    <b v="0"/>
    <b v="1"/>
    <x v="11"/>
    <x v="6"/>
    <x v="11"/>
  </r>
  <r>
    <n v="761"/>
    <x v="744"/>
    <s v="Customizable leadingedge model"/>
    <n v="2200"/>
    <n v="14420"/>
    <n v="656"/>
    <x v="1"/>
    <n v="166"/>
    <n v="87"/>
    <x v="1"/>
    <s v="USD"/>
    <n v="1500699600"/>
    <n v="1501131600"/>
    <b v="0"/>
    <b v="0"/>
    <x v="1"/>
    <x v="1"/>
    <x v="1"/>
  </r>
  <r>
    <n v="762"/>
    <x v="307"/>
    <s v="Upgradable uniform service-desk"/>
    <n v="3500"/>
    <n v="6204"/>
    <n v="178"/>
    <x v="1"/>
    <n v="100"/>
    <n v="63"/>
    <x v="2"/>
    <s v="AUD"/>
    <n v="1354082400"/>
    <n v="1355032800"/>
    <b v="0"/>
    <b v="0"/>
    <x v="17"/>
    <x v="1"/>
    <x v="17"/>
  </r>
  <r>
    <n v="763"/>
    <x v="745"/>
    <s v="Inverse client-driven product"/>
    <n v="5600"/>
    <n v="6338"/>
    <n v="114"/>
    <x v="1"/>
    <n v="235"/>
    <n v="27"/>
    <x v="1"/>
    <s v="USD"/>
    <n v="1336453200"/>
    <n v="1339477200"/>
    <b v="0"/>
    <b v="1"/>
    <x v="3"/>
    <x v="3"/>
    <x v="3"/>
  </r>
  <r>
    <n v="764"/>
    <x v="746"/>
    <s v="Managed bandwidth-monitored system engine"/>
    <n v="1100"/>
    <n v="8010"/>
    <n v="729"/>
    <x v="1"/>
    <n v="148"/>
    <n v="55"/>
    <x v="1"/>
    <s v="USD"/>
    <n v="1305262800"/>
    <n v="1305954000"/>
    <b v="0"/>
    <b v="0"/>
    <x v="1"/>
    <x v="1"/>
    <x v="1"/>
  </r>
  <r>
    <n v="765"/>
    <x v="747"/>
    <s v="Advanced transitional help-desk"/>
    <n v="3900"/>
    <n v="8125"/>
    <n v="209"/>
    <x v="1"/>
    <n v="198"/>
    <n v="42"/>
    <x v="1"/>
    <s v="USD"/>
    <n v="1492232400"/>
    <n v="1494392400"/>
    <b v="1"/>
    <b v="1"/>
    <x v="7"/>
    <x v="1"/>
    <x v="7"/>
  </r>
  <r>
    <n v="766"/>
    <x v="748"/>
    <s v="De-engineered disintermediate encryption"/>
    <n v="43800"/>
    <n v="13653"/>
    <n v="32"/>
    <x v="0"/>
    <n v="248"/>
    <n v="56"/>
    <x v="2"/>
    <s v="AUD"/>
    <n v="1537333200"/>
    <n v="1537419600"/>
    <b v="0"/>
    <b v="0"/>
    <x v="22"/>
    <x v="4"/>
    <x v="22"/>
  </r>
  <r>
    <n v="767"/>
    <x v="749"/>
    <s v="Upgradable attitude-oriented project"/>
    <n v="97200"/>
    <n v="55372"/>
    <n v="57"/>
    <x v="0"/>
    <n v="513"/>
    <n v="108"/>
    <x v="1"/>
    <s v="USD"/>
    <n v="1444107600"/>
    <n v="1447999200"/>
    <b v="0"/>
    <b v="0"/>
    <x v="18"/>
    <x v="5"/>
    <x v="18"/>
  </r>
  <r>
    <n v="768"/>
    <x v="750"/>
    <s v="Fundamental zero tolerance alliance"/>
    <n v="4800"/>
    <n v="11088"/>
    <n v="231"/>
    <x v="1"/>
    <n v="150"/>
    <n v="74"/>
    <x v="1"/>
    <s v="USD"/>
    <n v="1386741600"/>
    <n v="1388037600"/>
    <b v="0"/>
    <b v="0"/>
    <x v="3"/>
    <x v="3"/>
    <x v="3"/>
  </r>
  <r>
    <n v="769"/>
    <x v="751"/>
    <s v="Devolved 24hour forecast"/>
    <n v="125600"/>
    <n v="109106"/>
    <n v="87"/>
    <x v="0"/>
    <n v="3410"/>
    <n v="32"/>
    <x v="1"/>
    <s v="USD"/>
    <n v="1376542800"/>
    <n v="1378789200"/>
    <b v="0"/>
    <b v="0"/>
    <x v="11"/>
    <x v="6"/>
    <x v="11"/>
  </r>
  <r>
    <n v="770"/>
    <x v="752"/>
    <s v="User-centric attitude-oriented intranet"/>
    <n v="4300"/>
    <n v="11642"/>
    <n v="271"/>
    <x v="1"/>
    <n v="216"/>
    <n v="54"/>
    <x v="6"/>
    <s v="EUR"/>
    <n v="1397451600"/>
    <n v="1398056400"/>
    <b v="0"/>
    <b v="1"/>
    <x v="3"/>
    <x v="3"/>
    <x v="3"/>
  </r>
  <r>
    <n v="771"/>
    <x v="753"/>
    <s v="Self-enabling 5thgeneration paradigm"/>
    <n v="5600"/>
    <n v="2769"/>
    <n v="50"/>
    <x v="3"/>
    <n v="26"/>
    <n v="107"/>
    <x v="1"/>
    <s v="USD"/>
    <n v="1548482400"/>
    <n v="1550815200"/>
    <b v="0"/>
    <b v="0"/>
    <x v="3"/>
    <x v="3"/>
    <x v="3"/>
  </r>
  <r>
    <n v="772"/>
    <x v="754"/>
    <s v="Persistent 3rdgeneration moratorium"/>
    <n v="149600"/>
    <n v="169586"/>
    <n v="114"/>
    <x v="1"/>
    <n v="5139"/>
    <n v="33"/>
    <x v="1"/>
    <s v="USD"/>
    <n v="1549692000"/>
    <n v="1550037600"/>
    <b v="0"/>
    <b v="0"/>
    <x v="7"/>
    <x v="1"/>
    <x v="7"/>
  </r>
  <r>
    <n v="773"/>
    <x v="755"/>
    <s v="Cross-platform empowering project"/>
    <n v="53100"/>
    <n v="101185"/>
    <n v="191"/>
    <x v="1"/>
    <n v="2353"/>
    <n v="44"/>
    <x v="1"/>
    <s v="USD"/>
    <n v="1492059600"/>
    <n v="1492923600"/>
    <b v="0"/>
    <b v="0"/>
    <x v="3"/>
    <x v="3"/>
    <x v="3"/>
  </r>
  <r>
    <n v="774"/>
    <x v="756"/>
    <s v="Polarized user-facing interface"/>
    <n v="5000"/>
    <n v="6775"/>
    <n v="136"/>
    <x v="1"/>
    <n v="78"/>
    <n v="87"/>
    <x v="6"/>
    <s v="EUR"/>
    <n v="1463979600"/>
    <n v="1467522000"/>
    <b v="0"/>
    <b v="0"/>
    <x v="2"/>
    <x v="2"/>
    <x v="2"/>
  </r>
  <r>
    <n v="775"/>
    <x v="757"/>
    <s v="Customer-focused non-volatile framework"/>
    <n v="9400"/>
    <n v="968"/>
    <n v="11"/>
    <x v="0"/>
    <n v="10"/>
    <n v="97"/>
    <x v="1"/>
    <s v="USD"/>
    <n v="1415253600"/>
    <n v="1416117600"/>
    <b v="0"/>
    <b v="0"/>
    <x v="1"/>
    <x v="1"/>
    <x v="1"/>
  </r>
  <r>
    <n v="776"/>
    <x v="758"/>
    <s v="Synchronized multimedia frame"/>
    <n v="110800"/>
    <n v="72623"/>
    <n v="66"/>
    <x v="0"/>
    <n v="2201"/>
    <n v="33"/>
    <x v="1"/>
    <s v="USD"/>
    <n v="1562216400"/>
    <n v="1563771600"/>
    <b v="0"/>
    <b v="0"/>
    <x v="3"/>
    <x v="3"/>
    <x v="3"/>
  </r>
  <r>
    <n v="777"/>
    <x v="759"/>
    <s v="Open-architected stable algorithm"/>
    <n v="93800"/>
    <n v="45987"/>
    <n v="50"/>
    <x v="0"/>
    <n v="676"/>
    <n v="69"/>
    <x v="1"/>
    <s v="USD"/>
    <n v="1316754000"/>
    <n v="1319259600"/>
    <b v="0"/>
    <b v="0"/>
    <x v="3"/>
    <x v="3"/>
    <x v="3"/>
  </r>
  <r>
    <n v="778"/>
    <x v="760"/>
    <s v="Cross-platform optimizing website"/>
    <n v="1300"/>
    <n v="10243"/>
    <n v="788"/>
    <x v="1"/>
    <n v="174"/>
    <n v="59"/>
    <x v="5"/>
    <s v="CHF"/>
    <n v="1313211600"/>
    <n v="1313643600"/>
    <b v="0"/>
    <b v="0"/>
    <x v="10"/>
    <x v="4"/>
    <x v="10"/>
  </r>
  <r>
    <n v="779"/>
    <x v="761"/>
    <s v="Public-key actuating projection"/>
    <n v="108700"/>
    <n v="87293"/>
    <n v="81"/>
    <x v="0"/>
    <n v="831"/>
    <n v="106"/>
    <x v="1"/>
    <s v="USD"/>
    <n v="1439528400"/>
    <n v="1440306000"/>
    <b v="0"/>
    <b v="1"/>
    <x v="3"/>
    <x v="3"/>
    <x v="3"/>
  </r>
  <r>
    <n v="780"/>
    <x v="762"/>
    <s v="Implemented intangible instruction set"/>
    <n v="5100"/>
    <n v="5421"/>
    <n v="107"/>
    <x v="1"/>
    <n v="164"/>
    <n v="34"/>
    <x v="1"/>
    <s v="USD"/>
    <n v="1469163600"/>
    <n v="1470805200"/>
    <b v="0"/>
    <b v="1"/>
    <x v="6"/>
    <x v="4"/>
    <x v="6"/>
  </r>
  <r>
    <n v="781"/>
    <x v="763"/>
    <s v="Cross-group interactive architecture"/>
    <n v="8700"/>
    <n v="4414"/>
    <n v="51"/>
    <x v="3"/>
    <n v="56"/>
    <n v="79"/>
    <x v="5"/>
    <s v="CHF"/>
    <n v="1288501200"/>
    <n v="1292911200"/>
    <b v="0"/>
    <b v="0"/>
    <x v="3"/>
    <x v="3"/>
    <x v="3"/>
  </r>
  <r>
    <n v="782"/>
    <x v="764"/>
    <s v="Centralized asymmetric framework"/>
    <n v="5100"/>
    <n v="10981"/>
    <n v="216"/>
    <x v="1"/>
    <n v="161"/>
    <n v="69"/>
    <x v="1"/>
    <s v="USD"/>
    <n v="1298959200"/>
    <n v="1301374800"/>
    <b v="0"/>
    <b v="1"/>
    <x v="10"/>
    <x v="4"/>
    <x v="10"/>
  </r>
  <r>
    <n v="783"/>
    <x v="765"/>
    <s v="Down-sized systematic utilization"/>
    <n v="7400"/>
    <n v="10451"/>
    <n v="142"/>
    <x v="1"/>
    <n v="138"/>
    <n v="76"/>
    <x v="1"/>
    <s v="USD"/>
    <n v="1387260000"/>
    <n v="1387864800"/>
    <b v="0"/>
    <b v="0"/>
    <x v="1"/>
    <x v="1"/>
    <x v="1"/>
  </r>
  <r>
    <n v="784"/>
    <x v="766"/>
    <s v="Profound fault-tolerant model"/>
    <n v="88900"/>
    <n v="102535"/>
    <n v="116"/>
    <x v="1"/>
    <n v="3308"/>
    <n v="31"/>
    <x v="1"/>
    <s v="USD"/>
    <n v="1457244000"/>
    <n v="1458190800"/>
    <b v="0"/>
    <b v="0"/>
    <x v="2"/>
    <x v="2"/>
    <x v="2"/>
  </r>
  <r>
    <n v="785"/>
    <x v="767"/>
    <s v="Multi-channeled bi-directional moratorium"/>
    <n v="6700"/>
    <n v="12939"/>
    <n v="194"/>
    <x v="1"/>
    <n v="127"/>
    <n v="102"/>
    <x v="2"/>
    <s v="AUD"/>
    <n v="1556341200"/>
    <n v="1559278800"/>
    <b v="0"/>
    <b v="1"/>
    <x v="10"/>
    <x v="4"/>
    <x v="10"/>
  </r>
  <r>
    <n v="786"/>
    <x v="768"/>
    <s v="Object-based content-based ability"/>
    <n v="1500"/>
    <n v="10946"/>
    <n v="730"/>
    <x v="1"/>
    <n v="207"/>
    <n v="53"/>
    <x v="6"/>
    <s v="EUR"/>
    <n v="1522126800"/>
    <n v="1522731600"/>
    <b v="0"/>
    <b v="1"/>
    <x v="17"/>
    <x v="1"/>
    <x v="17"/>
  </r>
  <r>
    <n v="787"/>
    <x v="769"/>
    <s v="Progressive coherent secured line"/>
    <n v="61200"/>
    <n v="60994"/>
    <n v="100"/>
    <x v="0"/>
    <n v="859"/>
    <n v="72"/>
    <x v="0"/>
    <s v="CAD"/>
    <n v="1305954000"/>
    <n v="1306731600"/>
    <b v="0"/>
    <b v="0"/>
    <x v="1"/>
    <x v="1"/>
    <x v="1"/>
  </r>
  <r>
    <n v="788"/>
    <x v="770"/>
    <s v="Synchronized directional capability"/>
    <n v="3600"/>
    <n v="3174"/>
    <n v="89"/>
    <x v="2"/>
    <n v="31"/>
    <n v="103"/>
    <x v="1"/>
    <s v="USD"/>
    <n v="1350709200"/>
    <n v="1352527200"/>
    <b v="0"/>
    <b v="0"/>
    <x v="10"/>
    <x v="4"/>
    <x v="10"/>
  </r>
  <r>
    <n v="789"/>
    <x v="771"/>
    <s v="Cross-platform composite migration"/>
    <n v="9000"/>
    <n v="3351"/>
    <n v="38"/>
    <x v="0"/>
    <n v="45"/>
    <n v="75"/>
    <x v="1"/>
    <s v="USD"/>
    <n v="1401166800"/>
    <n v="1404363600"/>
    <b v="0"/>
    <b v="0"/>
    <x v="3"/>
    <x v="3"/>
    <x v="3"/>
  </r>
  <r>
    <n v="790"/>
    <x v="772"/>
    <s v="Operative local pricing structure"/>
    <n v="185900"/>
    <n v="56774"/>
    <n v="31"/>
    <x v="3"/>
    <n v="1113"/>
    <n v="52"/>
    <x v="1"/>
    <s v="USD"/>
    <n v="1266127200"/>
    <n v="1266645600"/>
    <b v="0"/>
    <b v="0"/>
    <x v="3"/>
    <x v="3"/>
    <x v="3"/>
  </r>
  <r>
    <n v="791"/>
    <x v="773"/>
    <s v="Optional web-enabled extranet"/>
    <n v="2100"/>
    <n v="540"/>
    <n v="26"/>
    <x v="0"/>
    <n v="6"/>
    <n v="90"/>
    <x v="1"/>
    <s v="USD"/>
    <n v="1481436000"/>
    <n v="1482818400"/>
    <b v="0"/>
    <b v="0"/>
    <x v="0"/>
    <x v="0"/>
    <x v="0"/>
  </r>
  <r>
    <n v="792"/>
    <x v="774"/>
    <s v="Reduced 6thgeneration intranet"/>
    <n v="2000"/>
    <n v="680"/>
    <n v="34"/>
    <x v="0"/>
    <n v="7"/>
    <n v="98"/>
    <x v="1"/>
    <s v="USD"/>
    <n v="1372222800"/>
    <n v="1374642000"/>
    <b v="0"/>
    <b v="1"/>
    <x v="3"/>
    <x v="3"/>
    <x v="3"/>
  </r>
  <r>
    <n v="793"/>
    <x v="775"/>
    <s v="Networked disintermediate leverage"/>
    <n v="1100"/>
    <n v="13045"/>
    <n v="1186"/>
    <x v="1"/>
    <n v="181"/>
    <n v="73"/>
    <x v="5"/>
    <s v="CHF"/>
    <n v="1372136400"/>
    <n v="1372482000"/>
    <b v="0"/>
    <b v="0"/>
    <x v="9"/>
    <x v="5"/>
    <x v="9"/>
  </r>
  <r>
    <n v="794"/>
    <x v="776"/>
    <s v="Optional optimal website"/>
    <n v="6600"/>
    <n v="8276"/>
    <n v="126"/>
    <x v="1"/>
    <n v="110"/>
    <n v="76"/>
    <x v="1"/>
    <s v="USD"/>
    <n v="1513922400"/>
    <n v="1514959200"/>
    <b v="0"/>
    <b v="0"/>
    <x v="1"/>
    <x v="1"/>
    <x v="1"/>
  </r>
  <r>
    <n v="795"/>
    <x v="777"/>
    <s v="Stand-alone asynchronous functionalities"/>
    <n v="7100"/>
    <n v="1022"/>
    <n v="15"/>
    <x v="0"/>
    <n v="31"/>
    <n v="33"/>
    <x v="1"/>
    <s v="USD"/>
    <n v="1477976400"/>
    <n v="1478235600"/>
    <b v="0"/>
    <b v="0"/>
    <x v="6"/>
    <x v="4"/>
    <x v="6"/>
  </r>
  <r>
    <n v="796"/>
    <x v="778"/>
    <s v="Profound full-range open system"/>
    <n v="7800"/>
    <n v="4275"/>
    <n v="55"/>
    <x v="0"/>
    <n v="78"/>
    <n v="55"/>
    <x v="1"/>
    <s v="USD"/>
    <n v="1407474000"/>
    <n v="1408078800"/>
    <b v="0"/>
    <b v="1"/>
    <x v="20"/>
    <x v="6"/>
    <x v="20"/>
  </r>
  <r>
    <n v="797"/>
    <x v="779"/>
    <s v="Optional tangible utilization"/>
    <n v="7600"/>
    <n v="8332"/>
    <n v="110"/>
    <x v="1"/>
    <n v="185"/>
    <n v="46"/>
    <x v="1"/>
    <s v="USD"/>
    <n v="1546149600"/>
    <n v="1548136800"/>
    <b v="0"/>
    <b v="0"/>
    <x v="2"/>
    <x v="2"/>
    <x v="2"/>
  </r>
  <r>
    <n v="798"/>
    <x v="780"/>
    <s v="Seamless maximized product"/>
    <n v="3400"/>
    <n v="6408"/>
    <n v="189"/>
    <x v="1"/>
    <n v="121"/>
    <n v="53"/>
    <x v="1"/>
    <s v="USD"/>
    <n v="1338440400"/>
    <n v="1340859600"/>
    <b v="0"/>
    <b v="1"/>
    <x v="3"/>
    <x v="3"/>
    <x v="3"/>
  </r>
  <r>
    <n v="799"/>
    <x v="781"/>
    <s v="Devolved tertiary time-frame"/>
    <n v="84500"/>
    <n v="73522"/>
    <n v="88"/>
    <x v="0"/>
    <n v="1225"/>
    <n v="61"/>
    <x v="4"/>
    <s v="GBP"/>
    <n v="1454133600"/>
    <n v="1454479200"/>
    <b v="0"/>
    <b v="0"/>
    <x v="3"/>
    <x v="3"/>
    <x v="3"/>
  </r>
  <r>
    <n v="800"/>
    <x v="782"/>
    <s v="Centralized regional function"/>
    <n v="100"/>
    <n v="1"/>
    <n v="1"/>
    <x v="0"/>
    <n v="1"/>
    <n v="1"/>
    <x v="5"/>
    <s v="CHF"/>
    <n v="1434085200"/>
    <n v="1434430800"/>
    <b v="0"/>
    <b v="0"/>
    <x v="1"/>
    <x v="1"/>
    <x v="1"/>
  </r>
  <r>
    <n v="801"/>
    <x v="783"/>
    <s v="User-friendly high-level initiative"/>
    <n v="2300"/>
    <n v="4667"/>
    <n v="203"/>
    <x v="1"/>
    <n v="106"/>
    <n v="45"/>
    <x v="1"/>
    <s v="USD"/>
    <n v="1577772000"/>
    <n v="1579672800"/>
    <b v="0"/>
    <b v="1"/>
    <x v="14"/>
    <x v="7"/>
    <x v="14"/>
  </r>
  <r>
    <n v="802"/>
    <x v="784"/>
    <s v="Reverse-engineered zero-defect infrastructure"/>
    <n v="6200"/>
    <n v="12216"/>
    <n v="198"/>
    <x v="1"/>
    <n v="142"/>
    <n v="87"/>
    <x v="1"/>
    <s v="USD"/>
    <n v="1562216400"/>
    <n v="1562389200"/>
    <b v="0"/>
    <b v="0"/>
    <x v="14"/>
    <x v="7"/>
    <x v="14"/>
  </r>
  <r>
    <n v="803"/>
    <x v="785"/>
    <s v="Stand-alone background customer loyalty"/>
    <n v="6100"/>
    <n v="6527"/>
    <n v="107"/>
    <x v="1"/>
    <n v="233"/>
    <n v="29"/>
    <x v="1"/>
    <s v="USD"/>
    <n v="1548568800"/>
    <n v="1551506400"/>
    <b v="0"/>
    <b v="0"/>
    <x v="3"/>
    <x v="3"/>
    <x v="3"/>
  </r>
  <r>
    <n v="804"/>
    <x v="786"/>
    <s v="Business-focused discrete software"/>
    <n v="2600"/>
    <n v="6987"/>
    <n v="269"/>
    <x v="1"/>
    <n v="218"/>
    <n v="33"/>
    <x v="1"/>
    <s v="USD"/>
    <n v="1514872800"/>
    <n v="1516600800"/>
    <b v="0"/>
    <b v="0"/>
    <x v="1"/>
    <x v="1"/>
    <x v="1"/>
  </r>
  <r>
    <n v="805"/>
    <x v="787"/>
    <s v="Advanced intermediate Graphic Interface"/>
    <n v="9700"/>
    <n v="4932"/>
    <n v="51"/>
    <x v="0"/>
    <n v="67"/>
    <n v="74"/>
    <x v="2"/>
    <s v="AUD"/>
    <n v="1416031200"/>
    <n v="1420437600"/>
    <b v="0"/>
    <b v="0"/>
    <x v="4"/>
    <x v="4"/>
    <x v="4"/>
  </r>
  <r>
    <n v="806"/>
    <x v="788"/>
    <s v="Adaptive holistic hub"/>
    <n v="700"/>
    <n v="8262"/>
    <n v="1181"/>
    <x v="1"/>
    <n v="76"/>
    <n v="109"/>
    <x v="1"/>
    <s v="USD"/>
    <n v="1330927200"/>
    <n v="1332997200"/>
    <b v="0"/>
    <b v="1"/>
    <x v="6"/>
    <x v="4"/>
    <x v="6"/>
  </r>
  <r>
    <n v="807"/>
    <x v="789"/>
    <s v="Automated uniform concept"/>
    <n v="700"/>
    <n v="1848"/>
    <n v="264"/>
    <x v="1"/>
    <n v="43"/>
    <n v="43"/>
    <x v="1"/>
    <s v="USD"/>
    <n v="1571115600"/>
    <n v="1574920800"/>
    <b v="0"/>
    <b v="1"/>
    <x v="3"/>
    <x v="3"/>
    <x v="3"/>
  </r>
  <r>
    <n v="808"/>
    <x v="790"/>
    <s v="Enhanced regional flexibility"/>
    <n v="5200"/>
    <n v="1583"/>
    <n v="31"/>
    <x v="0"/>
    <n v="19"/>
    <n v="84"/>
    <x v="1"/>
    <s v="USD"/>
    <n v="1463461200"/>
    <n v="1464930000"/>
    <b v="0"/>
    <b v="0"/>
    <x v="0"/>
    <x v="0"/>
    <x v="0"/>
  </r>
  <r>
    <n v="809"/>
    <x v="764"/>
    <s v="Public-key bottom-line algorithm"/>
    <n v="140800"/>
    <n v="88536"/>
    <n v="63"/>
    <x v="0"/>
    <n v="2108"/>
    <n v="42"/>
    <x v="5"/>
    <s v="CHF"/>
    <n v="1344920400"/>
    <n v="1345006800"/>
    <b v="0"/>
    <b v="0"/>
    <x v="4"/>
    <x v="4"/>
    <x v="4"/>
  </r>
  <r>
    <n v="810"/>
    <x v="791"/>
    <s v="Multi-layered intangible instruction set"/>
    <n v="6400"/>
    <n v="12360"/>
    <n v="194"/>
    <x v="1"/>
    <n v="221"/>
    <n v="56"/>
    <x v="1"/>
    <s v="USD"/>
    <n v="1511848800"/>
    <n v="1512712800"/>
    <b v="0"/>
    <b v="1"/>
    <x v="3"/>
    <x v="3"/>
    <x v="3"/>
  </r>
  <r>
    <n v="811"/>
    <x v="792"/>
    <s v="Fundamental methodical emulation"/>
    <n v="92500"/>
    <n v="71320"/>
    <n v="78"/>
    <x v="0"/>
    <n v="679"/>
    <n v="106"/>
    <x v="1"/>
    <s v="USD"/>
    <n v="1452319200"/>
    <n v="1452492000"/>
    <b v="0"/>
    <b v="1"/>
    <x v="11"/>
    <x v="6"/>
    <x v="11"/>
  </r>
  <r>
    <n v="812"/>
    <x v="793"/>
    <s v="Expanded value-added hardware"/>
    <n v="59700"/>
    <n v="134640"/>
    <n v="226"/>
    <x v="1"/>
    <n v="2805"/>
    <n v="48"/>
    <x v="0"/>
    <s v="CAD"/>
    <n v="1523854800"/>
    <n v="1524286800"/>
    <b v="0"/>
    <b v="0"/>
    <x v="9"/>
    <x v="5"/>
    <x v="9"/>
  </r>
  <r>
    <n v="813"/>
    <x v="794"/>
    <s v="Diverse high-level attitude"/>
    <n v="3200"/>
    <n v="7661"/>
    <n v="240"/>
    <x v="1"/>
    <n v="68"/>
    <n v="113"/>
    <x v="1"/>
    <s v="USD"/>
    <n v="1346043600"/>
    <n v="1346907600"/>
    <b v="0"/>
    <b v="0"/>
    <x v="11"/>
    <x v="6"/>
    <x v="11"/>
  </r>
  <r>
    <n v="814"/>
    <x v="795"/>
    <s v="Visionary 24hour analyzer"/>
    <n v="3200"/>
    <n v="2950"/>
    <n v="93"/>
    <x v="0"/>
    <n v="36"/>
    <n v="82"/>
    <x v="3"/>
    <s v="DKK"/>
    <n v="1464325200"/>
    <n v="1464498000"/>
    <b v="0"/>
    <b v="1"/>
    <x v="1"/>
    <x v="1"/>
    <x v="1"/>
  </r>
  <r>
    <n v="815"/>
    <x v="796"/>
    <s v="Centralized bandwidth-monitored leverage"/>
    <n v="9000"/>
    <n v="11721"/>
    <n v="131"/>
    <x v="1"/>
    <n v="183"/>
    <n v="65"/>
    <x v="0"/>
    <s v="CAD"/>
    <n v="1511935200"/>
    <n v="1514181600"/>
    <b v="0"/>
    <b v="0"/>
    <x v="1"/>
    <x v="1"/>
    <x v="1"/>
  </r>
  <r>
    <n v="816"/>
    <x v="797"/>
    <s v="Ergonomic mission-critical moratorium"/>
    <n v="2300"/>
    <n v="14150"/>
    <n v="616"/>
    <x v="1"/>
    <n v="133"/>
    <n v="107"/>
    <x v="1"/>
    <s v="USD"/>
    <n v="1392012000"/>
    <n v="1392184800"/>
    <b v="1"/>
    <b v="1"/>
    <x v="3"/>
    <x v="3"/>
    <x v="3"/>
  </r>
  <r>
    <n v="817"/>
    <x v="798"/>
    <s v="Front-line intermediate moderator"/>
    <n v="51300"/>
    <n v="189192"/>
    <n v="369"/>
    <x v="1"/>
    <n v="2489"/>
    <n v="77"/>
    <x v="6"/>
    <s v="EUR"/>
    <n v="1556946000"/>
    <n v="1559365200"/>
    <b v="0"/>
    <b v="1"/>
    <x v="9"/>
    <x v="5"/>
    <x v="9"/>
  </r>
  <r>
    <n v="818"/>
    <x v="311"/>
    <s v="Automated local secured line"/>
    <n v="700"/>
    <n v="7664"/>
    <n v="1095"/>
    <x v="1"/>
    <n v="69"/>
    <n v="112"/>
    <x v="1"/>
    <s v="USD"/>
    <n v="1548050400"/>
    <n v="1549173600"/>
    <b v="0"/>
    <b v="1"/>
    <x v="3"/>
    <x v="3"/>
    <x v="3"/>
  </r>
  <r>
    <n v="819"/>
    <x v="799"/>
    <s v="Integrated bandwidth-monitored alliance"/>
    <n v="8900"/>
    <n v="4509"/>
    <n v="51"/>
    <x v="0"/>
    <n v="47"/>
    <n v="96"/>
    <x v="1"/>
    <s v="USD"/>
    <n v="1353736800"/>
    <n v="1355032800"/>
    <b v="1"/>
    <b v="0"/>
    <x v="11"/>
    <x v="6"/>
    <x v="11"/>
  </r>
  <r>
    <n v="820"/>
    <x v="800"/>
    <s v="Cross-group heuristic forecast"/>
    <n v="1500"/>
    <n v="12009"/>
    <n v="801"/>
    <x v="1"/>
    <n v="279"/>
    <n v="44"/>
    <x v="4"/>
    <s v="GBP"/>
    <n v="1532840400"/>
    <n v="1533963600"/>
    <b v="0"/>
    <b v="1"/>
    <x v="1"/>
    <x v="1"/>
    <x v="1"/>
  </r>
  <r>
    <n v="821"/>
    <x v="801"/>
    <s v="Extended impactful secured line"/>
    <n v="4900"/>
    <n v="14273"/>
    <n v="292"/>
    <x v="1"/>
    <n v="210"/>
    <n v="68"/>
    <x v="1"/>
    <s v="USD"/>
    <n v="1488261600"/>
    <n v="1489381200"/>
    <b v="0"/>
    <b v="0"/>
    <x v="4"/>
    <x v="4"/>
    <x v="4"/>
  </r>
  <r>
    <n v="822"/>
    <x v="802"/>
    <s v="Distributed optimizing protocol"/>
    <n v="54000"/>
    <n v="188982"/>
    <n v="350"/>
    <x v="1"/>
    <n v="2100"/>
    <n v="90"/>
    <x v="1"/>
    <s v="USD"/>
    <n v="1393567200"/>
    <n v="1395032400"/>
    <b v="0"/>
    <b v="0"/>
    <x v="1"/>
    <x v="1"/>
    <x v="1"/>
  </r>
  <r>
    <n v="823"/>
    <x v="803"/>
    <s v="Secured well-modulated system engine"/>
    <n v="4100"/>
    <n v="14640"/>
    <n v="358"/>
    <x v="1"/>
    <n v="252"/>
    <n v="59"/>
    <x v="1"/>
    <s v="USD"/>
    <n v="1410325200"/>
    <n v="1412485200"/>
    <b v="1"/>
    <b v="1"/>
    <x v="1"/>
    <x v="1"/>
    <x v="1"/>
  </r>
  <r>
    <n v="824"/>
    <x v="804"/>
    <s v="Streamlined national benchmark"/>
    <n v="85000"/>
    <n v="107516"/>
    <n v="127"/>
    <x v="1"/>
    <n v="1280"/>
    <n v="84"/>
    <x v="1"/>
    <s v="USD"/>
    <n v="1276923600"/>
    <n v="1279688400"/>
    <b v="0"/>
    <b v="1"/>
    <x v="9"/>
    <x v="5"/>
    <x v="9"/>
  </r>
  <r>
    <n v="825"/>
    <x v="805"/>
    <s v="Open-architected 24/7 infrastructure"/>
    <n v="3600"/>
    <n v="13950"/>
    <n v="388"/>
    <x v="1"/>
    <n v="157"/>
    <n v="89"/>
    <x v="4"/>
    <s v="GBP"/>
    <n v="1500958800"/>
    <n v="1501995600"/>
    <b v="0"/>
    <b v="0"/>
    <x v="12"/>
    <x v="4"/>
    <x v="12"/>
  </r>
  <r>
    <n v="826"/>
    <x v="806"/>
    <s v="Digitized 6thgeneration Local Area Network"/>
    <n v="2800"/>
    <n v="12797"/>
    <n v="458"/>
    <x v="1"/>
    <n v="194"/>
    <n v="66"/>
    <x v="1"/>
    <s v="USD"/>
    <n v="1292220000"/>
    <n v="1294639200"/>
    <b v="0"/>
    <b v="1"/>
    <x v="3"/>
    <x v="3"/>
    <x v="3"/>
  </r>
  <r>
    <n v="827"/>
    <x v="807"/>
    <s v="Innovative actuating artificial intelligence"/>
    <n v="2300"/>
    <n v="6134"/>
    <n v="267"/>
    <x v="1"/>
    <n v="82"/>
    <n v="75"/>
    <x v="2"/>
    <s v="AUD"/>
    <n v="1304398800"/>
    <n v="1305435600"/>
    <b v="0"/>
    <b v="1"/>
    <x v="6"/>
    <x v="4"/>
    <x v="6"/>
  </r>
  <r>
    <n v="828"/>
    <x v="808"/>
    <s v="Cross-platform reciprocal budgetary management"/>
    <n v="7100"/>
    <n v="4899"/>
    <n v="69"/>
    <x v="0"/>
    <n v="70"/>
    <n v="70"/>
    <x v="1"/>
    <s v="USD"/>
    <n v="1535432400"/>
    <n v="1537592400"/>
    <b v="0"/>
    <b v="0"/>
    <x v="3"/>
    <x v="3"/>
    <x v="3"/>
  </r>
  <r>
    <n v="829"/>
    <x v="809"/>
    <s v="Vision-oriented scalable portal"/>
    <n v="9600"/>
    <n v="4929"/>
    <n v="52"/>
    <x v="0"/>
    <n v="154"/>
    <n v="33"/>
    <x v="1"/>
    <s v="USD"/>
    <n v="1433826000"/>
    <n v="1435122000"/>
    <b v="0"/>
    <b v="0"/>
    <x v="3"/>
    <x v="3"/>
    <x v="3"/>
  </r>
  <r>
    <n v="830"/>
    <x v="810"/>
    <s v="Persevering zero administration knowledge user"/>
    <n v="121600"/>
    <n v="1424"/>
    <n v="2"/>
    <x v="0"/>
    <n v="22"/>
    <n v="65"/>
    <x v="1"/>
    <s v="USD"/>
    <n v="1514959200"/>
    <n v="1520056800"/>
    <b v="0"/>
    <b v="0"/>
    <x v="3"/>
    <x v="3"/>
    <x v="3"/>
  </r>
  <r>
    <n v="831"/>
    <x v="811"/>
    <s v="Front-line bottom-line Graphic Interface"/>
    <n v="97100"/>
    <n v="105817"/>
    <n v="109"/>
    <x v="1"/>
    <n v="4233"/>
    <n v="25"/>
    <x v="1"/>
    <s v="USD"/>
    <n v="1332738000"/>
    <n v="1335675600"/>
    <b v="0"/>
    <b v="0"/>
    <x v="14"/>
    <x v="7"/>
    <x v="14"/>
  </r>
  <r>
    <n v="832"/>
    <x v="812"/>
    <s v="Synergized fault-tolerant hierarchy"/>
    <n v="43200"/>
    <n v="136156"/>
    <n v="316"/>
    <x v="1"/>
    <n v="1297"/>
    <n v="105"/>
    <x v="3"/>
    <s v="DKK"/>
    <n v="1445490000"/>
    <n v="1448431200"/>
    <b v="1"/>
    <b v="0"/>
    <x v="18"/>
    <x v="5"/>
    <x v="18"/>
  </r>
  <r>
    <n v="833"/>
    <x v="813"/>
    <s v="Expanded asynchronous groupware"/>
    <n v="6800"/>
    <n v="10723"/>
    <n v="158"/>
    <x v="1"/>
    <n v="165"/>
    <n v="65"/>
    <x v="3"/>
    <s v="DKK"/>
    <n v="1297663200"/>
    <n v="1298613600"/>
    <b v="0"/>
    <b v="0"/>
    <x v="18"/>
    <x v="5"/>
    <x v="18"/>
  </r>
  <r>
    <n v="834"/>
    <x v="814"/>
    <s v="Expanded fault-tolerant emulation"/>
    <n v="7300"/>
    <n v="11228"/>
    <n v="154"/>
    <x v="1"/>
    <n v="119"/>
    <n v="95"/>
    <x v="1"/>
    <s v="USD"/>
    <n v="1371963600"/>
    <n v="1372482000"/>
    <b v="0"/>
    <b v="0"/>
    <x v="3"/>
    <x v="3"/>
    <x v="3"/>
  </r>
  <r>
    <n v="835"/>
    <x v="815"/>
    <s v="Future-proofed 24hour model"/>
    <n v="86200"/>
    <n v="77355"/>
    <n v="90"/>
    <x v="0"/>
    <n v="1758"/>
    <n v="45"/>
    <x v="1"/>
    <s v="USD"/>
    <n v="1425103200"/>
    <n v="1425621600"/>
    <b v="0"/>
    <b v="0"/>
    <x v="2"/>
    <x v="2"/>
    <x v="2"/>
  </r>
  <r>
    <n v="836"/>
    <x v="816"/>
    <s v="Optimized didactic intranet"/>
    <n v="8100"/>
    <n v="6086"/>
    <n v="76"/>
    <x v="0"/>
    <n v="94"/>
    <n v="65"/>
    <x v="1"/>
    <s v="USD"/>
    <n v="1265349600"/>
    <n v="1266300000"/>
    <b v="0"/>
    <b v="0"/>
    <x v="7"/>
    <x v="1"/>
    <x v="7"/>
  </r>
  <r>
    <n v="837"/>
    <x v="817"/>
    <s v="Right-sized dedicated standardization"/>
    <n v="17700"/>
    <n v="150960"/>
    <n v="853"/>
    <x v="1"/>
    <n v="1797"/>
    <n v="85"/>
    <x v="1"/>
    <s v="USD"/>
    <n v="1301202000"/>
    <n v="1305867600"/>
    <b v="0"/>
    <b v="0"/>
    <x v="17"/>
    <x v="1"/>
    <x v="17"/>
  </r>
  <r>
    <n v="838"/>
    <x v="818"/>
    <s v="Vision-oriented high-level extranet"/>
    <n v="6400"/>
    <n v="8890"/>
    <n v="139"/>
    <x v="1"/>
    <n v="261"/>
    <n v="35"/>
    <x v="1"/>
    <s v="USD"/>
    <n v="1538024400"/>
    <n v="1538802000"/>
    <b v="0"/>
    <b v="0"/>
    <x v="3"/>
    <x v="3"/>
    <x v="3"/>
  </r>
  <r>
    <n v="839"/>
    <x v="819"/>
    <s v="Organized scalable initiative"/>
    <n v="7700"/>
    <n v="14644"/>
    <n v="191"/>
    <x v="1"/>
    <n v="157"/>
    <n v="94"/>
    <x v="1"/>
    <s v="USD"/>
    <n v="1395032400"/>
    <n v="1398920400"/>
    <b v="0"/>
    <b v="1"/>
    <x v="4"/>
    <x v="4"/>
    <x v="4"/>
  </r>
  <r>
    <n v="840"/>
    <x v="820"/>
    <s v="Enhanced regional moderator"/>
    <n v="116300"/>
    <n v="116583"/>
    <n v="101"/>
    <x v="1"/>
    <n v="3533"/>
    <n v="33"/>
    <x v="1"/>
    <s v="USD"/>
    <n v="1405486800"/>
    <n v="1405659600"/>
    <b v="0"/>
    <b v="1"/>
    <x v="3"/>
    <x v="3"/>
    <x v="3"/>
  </r>
  <r>
    <n v="841"/>
    <x v="821"/>
    <s v="Automated even-keeled emulation"/>
    <n v="9100"/>
    <n v="12991"/>
    <n v="143"/>
    <x v="1"/>
    <n v="155"/>
    <n v="84"/>
    <x v="1"/>
    <s v="USD"/>
    <n v="1455861600"/>
    <n v="1457244000"/>
    <b v="0"/>
    <b v="0"/>
    <x v="2"/>
    <x v="2"/>
    <x v="2"/>
  </r>
  <r>
    <n v="842"/>
    <x v="822"/>
    <s v="Reverse-engineered multi-tasking product"/>
    <n v="1500"/>
    <n v="8447"/>
    <n v="564"/>
    <x v="1"/>
    <n v="132"/>
    <n v="64"/>
    <x v="6"/>
    <s v="EUR"/>
    <n v="1529038800"/>
    <n v="1529298000"/>
    <b v="0"/>
    <b v="0"/>
    <x v="8"/>
    <x v="2"/>
    <x v="8"/>
  </r>
  <r>
    <n v="843"/>
    <x v="823"/>
    <s v="De-engineered next generation parallelism"/>
    <n v="8800"/>
    <n v="2703"/>
    <n v="31"/>
    <x v="0"/>
    <n v="33"/>
    <n v="82"/>
    <x v="1"/>
    <s v="USD"/>
    <n v="1535259600"/>
    <n v="1535778000"/>
    <b v="0"/>
    <b v="0"/>
    <x v="14"/>
    <x v="7"/>
    <x v="14"/>
  </r>
  <r>
    <n v="844"/>
    <x v="824"/>
    <s v="Intuitive cohesive groupware"/>
    <n v="8800"/>
    <n v="8747"/>
    <n v="100"/>
    <x v="3"/>
    <n v="94"/>
    <n v="94"/>
    <x v="1"/>
    <s v="USD"/>
    <n v="1327212000"/>
    <n v="1327471200"/>
    <b v="0"/>
    <b v="0"/>
    <x v="4"/>
    <x v="4"/>
    <x v="4"/>
  </r>
  <r>
    <n v="845"/>
    <x v="825"/>
    <s v="Up-sized high-level access"/>
    <n v="69900"/>
    <n v="138087"/>
    <n v="198"/>
    <x v="1"/>
    <n v="1354"/>
    <n v="102"/>
    <x v="4"/>
    <s v="GBP"/>
    <n v="1526360400"/>
    <n v="1529557200"/>
    <b v="0"/>
    <b v="0"/>
    <x v="2"/>
    <x v="2"/>
    <x v="2"/>
  </r>
  <r>
    <n v="846"/>
    <x v="826"/>
    <s v="Phased empowering success"/>
    <n v="1000"/>
    <n v="5085"/>
    <n v="509"/>
    <x v="1"/>
    <n v="48"/>
    <n v="106"/>
    <x v="1"/>
    <s v="USD"/>
    <n v="1532149200"/>
    <n v="1535259600"/>
    <b v="1"/>
    <b v="1"/>
    <x v="2"/>
    <x v="2"/>
    <x v="2"/>
  </r>
  <r>
    <n v="847"/>
    <x v="827"/>
    <s v="Distributed actuating project"/>
    <n v="4700"/>
    <n v="11174"/>
    <n v="238"/>
    <x v="1"/>
    <n v="110"/>
    <n v="102"/>
    <x v="1"/>
    <s v="USD"/>
    <n v="1515304800"/>
    <n v="1515564000"/>
    <b v="0"/>
    <b v="0"/>
    <x v="0"/>
    <x v="0"/>
    <x v="0"/>
  </r>
  <r>
    <n v="848"/>
    <x v="828"/>
    <s v="Robust motivating orchestration"/>
    <n v="3200"/>
    <n v="10831"/>
    <n v="339"/>
    <x v="1"/>
    <n v="172"/>
    <n v="63"/>
    <x v="1"/>
    <s v="USD"/>
    <n v="1276318800"/>
    <n v="1277096400"/>
    <b v="0"/>
    <b v="0"/>
    <x v="6"/>
    <x v="4"/>
    <x v="6"/>
  </r>
  <r>
    <n v="849"/>
    <x v="829"/>
    <s v="Vision-oriented uniform instruction set"/>
    <n v="6700"/>
    <n v="8917"/>
    <n v="134"/>
    <x v="1"/>
    <n v="307"/>
    <n v="30"/>
    <x v="1"/>
    <s v="USD"/>
    <n v="1328767200"/>
    <n v="1329026400"/>
    <b v="0"/>
    <b v="1"/>
    <x v="7"/>
    <x v="1"/>
    <x v="7"/>
  </r>
  <r>
    <n v="850"/>
    <x v="830"/>
    <s v="Cross-group upward-trending hierarchy"/>
    <n v="100"/>
    <n v="1"/>
    <n v="1"/>
    <x v="0"/>
    <n v="1"/>
    <n v="1"/>
    <x v="1"/>
    <s v="USD"/>
    <n v="1321682400"/>
    <n v="1322978400"/>
    <b v="1"/>
    <b v="0"/>
    <x v="1"/>
    <x v="1"/>
    <x v="1"/>
  </r>
  <r>
    <n v="851"/>
    <x v="831"/>
    <s v="Object-based needs-based info-mediaries"/>
    <n v="6000"/>
    <n v="12468"/>
    <n v="208"/>
    <x v="1"/>
    <n v="160"/>
    <n v="78"/>
    <x v="1"/>
    <s v="USD"/>
    <n v="1335934800"/>
    <n v="1338786000"/>
    <b v="0"/>
    <b v="0"/>
    <x v="5"/>
    <x v="1"/>
    <x v="5"/>
  </r>
  <r>
    <n v="852"/>
    <x v="832"/>
    <s v="Open-source reciprocal standardization"/>
    <n v="4900"/>
    <n v="2505"/>
    <n v="52"/>
    <x v="0"/>
    <n v="31"/>
    <n v="81"/>
    <x v="1"/>
    <s v="USD"/>
    <n v="1310792400"/>
    <n v="1311656400"/>
    <b v="0"/>
    <b v="1"/>
    <x v="11"/>
    <x v="6"/>
    <x v="11"/>
  </r>
  <r>
    <n v="853"/>
    <x v="833"/>
    <s v="Secured well-modulated projection"/>
    <n v="17100"/>
    <n v="111502"/>
    <n v="653"/>
    <x v="1"/>
    <n v="1467"/>
    <n v="77"/>
    <x v="0"/>
    <s v="CAD"/>
    <n v="1308546000"/>
    <n v="1308978000"/>
    <b v="0"/>
    <b v="1"/>
    <x v="7"/>
    <x v="1"/>
    <x v="7"/>
  </r>
  <r>
    <n v="854"/>
    <x v="834"/>
    <s v="Multi-channeled secondary middleware"/>
    <n v="171000"/>
    <n v="194309"/>
    <n v="114"/>
    <x v="1"/>
    <n v="2662"/>
    <n v="73"/>
    <x v="0"/>
    <s v="CAD"/>
    <n v="1574056800"/>
    <n v="1576389600"/>
    <b v="0"/>
    <b v="0"/>
    <x v="13"/>
    <x v="5"/>
    <x v="13"/>
  </r>
  <r>
    <n v="855"/>
    <x v="835"/>
    <s v="Horizontal clear-thinking framework"/>
    <n v="23400"/>
    <n v="23956"/>
    <n v="103"/>
    <x v="1"/>
    <n v="452"/>
    <n v="53"/>
    <x v="2"/>
    <s v="AUD"/>
    <n v="1308373200"/>
    <n v="1311051600"/>
    <b v="0"/>
    <b v="0"/>
    <x v="3"/>
    <x v="3"/>
    <x v="3"/>
  </r>
  <r>
    <n v="856"/>
    <x v="764"/>
    <s v="Profound composite core"/>
    <n v="2400"/>
    <n v="8558"/>
    <n v="357"/>
    <x v="1"/>
    <n v="158"/>
    <n v="55"/>
    <x v="1"/>
    <s v="USD"/>
    <n v="1335243600"/>
    <n v="1336712400"/>
    <b v="0"/>
    <b v="0"/>
    <x v="0"/>
    <x v="0"/>
    <x v="0"/>
  </r>
  <r>
    <n v="857"/>
    <x v="836"/>
    <s v="Programmable disintermediate matrices"/>
    <n v="5300"/>
    <n v="7413"/>
    <n v="140"/>
    <x v="1"/>
    <n v="225"/>
    <n v="33"/>
    <x v="5"/>
    <s v="CHF"/>
    <n v="1328421600"/>
    <n v="1330408800"/>
    <b v="1"/>
    <b v="0"/>
    <x v="12"/>
    <x v="4"/>
    <x v="12"/>
  </r>
  <r>
    <n v="858"/>
    <x v="837"/>
    <s v="Realigned 5thgeneration knowledge user"/>
    <n v="4000"/>
    <n v="2778"/>
    <n v="70"/>
    <x v="0"/>
    <n v="35"/>
    <n v="80"/>
    <x v="1"/>
    <s v="USD"/>
    <n v="1524286800"/>
    <n v="1524891600"/>
    <b v="1"/>
    <b v="0"/>
    <x v="0"/>
    <x v="0"/>
    <x v="0"/>
  </r>
  <r>
    <n v="859"/>
    <x v="838"/>
    <s v="Multi-layered upward-trending groupware"/>
    <n v="7300"/>
    <n v="2594"/>
    <n v="36"/>
    <x v="0"/>
    <n v="63"/>
    <n v="42"/>
    <x v="1"/>
    <s v="USD"/>
    <n v="1362117600"/>
    <n v="1363669200"/>
    <b v="0"/>
    <b v="1"/>
    <x v="3"/>
    <x v="3"/>
    <x v="3"/>
  </r>
  <r>
    <n v="860"/>
    <x v="839"/>
    <s v="Re-contextualized leadingedge firmware"/>
    <n v="2000"/>
    <n v="5033"/>
    <n v="252"/>
    <x v="1"/>
    <n v="65"/>
    <n v="78"/>
    <x v="1"/>
    <s v="USD"/>
    <n v="1550556000"/>
    <n v="1551420000"/>
    <b v="0"/>
    <b v="1"/>
    <x v="8"/>
    <x v="2"/>
    <x v="8"/>
  </r>
  <r>
    <n v="861"/>
    <x v="840"/>
    <s v="Devolved disintermediate analyzer"/>
    <n v="8800"/>
    <n v="9317"/>
    <n v="106"/>
    <x v="1"/>
    <n v="163"/>
    <n v="58"/>
    <x v="1"/>
    <s v="USD"/>
    <n v="1269147600"/>
    <n v="1269838800"/>
    <b v="0"/>
    <b v="0"/>
    <x v="3"/>
    <x v="3"/>
    <x v="3"/>
  </r>
  <r>
    <n v="862"/>
    <x v="841"/>
    <s v="Profound disintermediate open system"/>
    <n v="3500"/>
    <n v="6560"/>
    <n v="188"/>
    <x v="1"/>
    <n v="85"/>
    <n v="78"/>
    <x v="1"/>
    <s v="USD"/>
    <n v="1312174800"/>
    <n v="1312520400"/>
    <b v="0"/>
    <b v="0"/>
    <x v="3"/>
    <x v="3"/>
    <x v="3"/>
  </r>
  <r>
    <n v="863"/>
    <x v="842"/>
    <s v="Automated reciprocal protocol"/>
    <n v="1400"/>
    <n v="5415"/>
    <n v="387"/>
    <x v="1"/>
    <n v="217"/>
    <n v="25"/>
    <x v="1"/>
    <s v="USD"/>
    <n v="1434517200"/>
    <n v="1436504400"/>
    <b v="0"/>
    <b v="1"/>
    <x v="19"/>
    <x v="4"/>
    <x v="19"/>
  </r>
  <r>
    <n v="864"/>
    <x v="843"/>
    <s v="Automated static workforce"/>
    <n v="4200"/>
    <n v="14577"/>
    <n v="348"/>
    <x v="1"/>
    <n v="150"/>
    <n v="98"/>
    <x v="1"/>
    <s v="USD"/>
    <n v="1471582800"/>
    <n v="1472014800"/>
    <b v="0"/>
    <b v="0"/>
    <x v="12"/>
    <x v="4"/>
    <x v="12"/>
  </r>
  <r>
    <n v="865"/>
    <x v="844"/>
    <s v="Horizontal attitude-oriented help-desk"/>
    <n v="81000"/>
    <n v="150515"/>
    <n v="186"/>
    <x v="1"/>
    <n v="3272"/>
    <n v="47"/>
    <x v="1"/>
    <s v="USD"/>
    <n v="1410757200"/>
    <n v="1411534800"/>
    <b v="0"/>
    <b v="0"/>
    <x v="3"/>
    <x v="3"/>
    <x v="3"/>
  </r>
  <r>
    <n v="866"/>
    <x v="845"/>
    <s v="Versatile 5thgeneration matrices"/>
    <n v="182800"/>
    <n v="79045"/>
    <n v="44"/>
    <x v="3"/>
    <n v="898"/>
    <n v="89"/>
    <x v="1"/>
    <s v="USD"/>
    <n v="1304830800"/>
    <n v="1304917200"/>
    <b v="0"/>
    <b v="0"/>
    <x v="14"/>
    <x v="7"/>
    <x v="14"/>
  </r>
  <r>
    <n v="867"/>
    <x v="846"/>
    <s v="Cross-platform next generation service-desk"/>
    <n v="4800"/>
    <n v="7797"/>
    <n v="163"/>
    <x v="1"/>
    <n v="300"/>
    <n v="26"/>
    <x v="1"/>
    <s v="USD"/>
    <n v="1539061200"/>
    <n v="1539579600"/>
    <b v="0"/>
    <b v="0"/>
    <x v="0"/>
    <x v="0"/>
    <x v="0"/>
  </r>
  <r>
    <n v="868"/>
    <x v="847"/>
    <s v="Front-line web-enabled installation"/>
    <n v="7000"/>
    <n v="12939"/>
    <n v="185"/>
    <x v="1"/>
    <n v="126"/>
    <n v="103"/>
    <x v="1"/>
    <s v="USD"/>
    <n v="1381554000"/>
    <n v="1382504400"/>
    <b v="0"/>
    <b v="0"/>
    <x v="3"/>
    <x v="3"/>
    <x v="3"/>
  </r>
  <r>
    <n v="869"/>
    <x v="848"/>
    <s v="Multi-channeled responsive product"/>
    <n v="161900"/>
    <n v="38376"/>
    <n v="24"/>
    <x v="0"/>
    <n v="526"/>
    <n v="73"/>
    <x v="1"/>
    <s v="USD"/>
    <n v="1277096400"/>
    <n v="1278306000"/>
    <b v="0"/>
    <b v="0"/>
    <x v="6"/>
    <x v="4"/>
    <x v="6"/>
  </r>
  <r>
    <n v="870"/>
    <x v="849"/>
    <s v="Adaptive demand-driven encryption"/>
    <n v="7700"/>
    <n v="6920"/>
    <n v="90"/>
    <x v="0"/>
    <n v="121"/>
    <n v="58"/>
    <x v="1"/>
    <s v="USD"/>
    <n v="1440392400"/>
    <n v="1442552400"/>
    <b v="0"/>
    <b v="0"/>
    <x v="3"/>
    <x v="3"/>
    <x v="3"/>
  </r>
  <r>
    <n v="871"/>
    <x v="850"/>
    <s v="Re-engineered client-driven knowledge user"/>
    <n v="71500"/>
    <n v="194912"/>
    <n v="273"/>
    <x v="1"/>
    <n v="2320"/>
    <n v="85"/>
    <x v="1"/>
    <s v="USD"/>
    <n v="1509512400"/>
    <n v="1511071200"/>
    <b v="0"/>
    <b v="1"/>
    <x v="3"/>
    <x v="3"/>
    <x v="3"/>
  </r>
  <r>
    <n v="872"/>
    <x v="851"/>
    <s v="Compatible logistical paradigm"/>
    <n v="4700"/>
    <n v="7992"/>
    <n v="171"/>
    <x v="1"/>
    <n v="81"/>
    <n v="99"/>
    <x v="2"/>
    <s v="AUD"/>
    <n v="1535950800"/>
    <n v="1536382800"/>
    <b v="0"/>
    <b v="0"/>
    <x v="22"/>
    <x v="4"/>
    <x v="22"/>
  </r>
  <r>
    <n v="873"/>
    <x v="852"/>
    <s v="Intuitive value-added installation"/>
    <n v="42100"/>
    <n v="79268"/>
    <n v="189"/>
    <x v="1"/>
    <n v="1887"/>
    <n v="43"/>
    <x v="1"/>
    <s v="USD"/>
    <n v="1389160800"/>
    <n v="1389592800"/>
    <b v="0"/>
    <b v="0"/>
    <x v="14"/>
    <x v="7"/>
    <x v="14"/>
  </r>
  <r>
    <n v="874"/>
    <x v="853"/>
    <s v="Managed discrete parallelism"/>
    <n v="40200"/>
    <n v="139468"/>
    <n v="347"/>
    <x v="1"/>
    <n v="4358"/>
    <n v="33"/>
    <x v="1"/>
    <s v="USD"/>
    <n v="1271998800"/>
    <n v="1275282000"/>
    <b v="0"/>
    <b v="1"/>
    <x v="14"/>
    <x v="7"/>
    <x v="14"/>
  </r>
  <r>
    <n v="875"/>
    <x v="854"/>
    <s v="Implemented tangible approach"/>
    <n v="7900"/>
    <n v="5465"/>
    <n v="70"/>
    <x v="0"/>
    <n v="67"/>
    <n v="82"/>
    <x v="1"/>
    <s v="USD"/>
    <n v="1294898400"/>
    <n v="1294984800"/>
    <b v="0"/>
    <b v="0"/>
    <x v="1"/>
    <x v="1"/>
    <x v="1"/>
  </r>
  <r>
    <n v="876"/>
    <x v="855"/>
    <s v="Re-engineered encompassing definition"/>
    <n v="8300"/>
    <n v="2111"/>
    <n v="26"/>
    <x v="0"/>
    <n v="57"/>
    <n v="38"/>
    <x v="0"/>
    <s v="CAD"/>
    <n v="1559970000"/>
    <n v="1562043600"/>
    <b v="0"/>
    <b v="0"/>
    <x v="14"/>
    <x v="7"/>
    <x v="14"/>
  </r>
  <r>
    <n v="877"/>
    <x v="856"/>
    <s v="Multi-lateral uniform collaboration"/>
    <n v="163600"/>
    <n v="126628"/>
    <n v="78"/>
    <x v="0"/>
    <n v="1229"/>
    <n v="104"/>
    <x v="1"/>
    <s v="USD"/>
    <n v="1469509200"/>
    <n v="1469595600"/>
    <b v="0"/>
    <b v="0"/>
    <x v="0"/>
    <x v="0"/>
    <x v="0"/>
  </r>
  <r>
    <n v="878"/>
    <x v="857"/>
    <s v="Enterprise-wide foreground paradigm"/>
    <n v="2700"/>
    <n v="1012"/>
    <n v="38"/>
    <x v="0"/>
    <n v="12"/>
    <n v="85"/>
    <x v="6"/>
    <s v="EUR"/>
    <n v="1579068000"/>
    <n v="1581141600"/>
    <b v="0"/>
    <b v="0"/>
    <x v="16"/>
    <x v="1"/>
    <x v="16"/>
  </r>
  <r>
    <n v="879"/>
    <x v="858"/>
    <s v="Stand-alone incremental parallelism"/>
    <n v="1000"/>
    <n v="5438"/>
    <n v="544"/>
    <x v="1"/>
    <n v="53"/>
    <n v="103"/>
    <x v="1"/>
    <s v="USD"/>
    <n v="1487743200"/>
    <n v="1488520800"/>
    <b v="0"/>
    <b v="0"/>
    <x v="9"/>
    <x v="5"/>
    <x v="9"/>
  </r>
  <r>
    <n v="880"/>
    <x v="859"/>
    <s v="Persevering 5thgeneration throughput"/>
    <n v="84500"/>
    <n v="193101"/>
    <n v="229"/>
    <x v="1"/>
    <n v="2414"/>
    <n v="80"/>
    <x v="1"/>
    <s v="USD"/>
    <n v="1563685200"/>
    <n v="1563858000"/>
    <b v="0"/>
    <b v="0"/>
    <x v="5"/>
    <x v="1"/>
    <x v="5"/>
  </r>
  <r>
    <n v="881"/>
    <x v="860"/>
    <s v="Implemented object-oriented synergy"/>
    <n v="81300"/>
    <n v="31665"/>
    <n v="39"/>
    <x v="0"/>
    <n v="452"/>
    <n v="71"/>
    <x v="1"/>
    <s v="USD"/>
    <n v="1436418000"/>
    <n v="1438923600"/>
    <b v="0"/>
    <b v="1"/>
    <x v="3"/>
    <x v="3"/>
    <x v="3"/>
  </r>
  <r>
    <n v="882"/>
    <x v="861"/>
    <s v="Balanced demand-driven definition"/>
    <n v="800"/>
    <n v="2960"/>
    <n v="370"/>
    <x v="1"/>
    <n v="80"/>
    <n v="37"/>
    <x v="1"/>
    <s v="USD"/>
    <n v="1421820000"/>
    <n v="1422165600"/>
    <b v="0"/>
    <b v="0"/>
    <x v="3"/>
    <x v="3"/>
    <x v="3"/>
  </r>
  <r>
    <n v="883"/>
    <x v="862"/>
    <s v="Customer-focused mobile Graphic Interface"/>
    <n v="3400"/>
    <n v="8089"/>
    <n v="238"/>
    <x v="1"/>
    <n v="193"/>
    <n v="42"/>
    <x v="1"/>
    <s v="USD"/>
    <n v="1274763600"/>
    <n v="1277874000"/>
    <b v="0"/>
    <b v="0"/>
    <x v="12"/>
    <x v="4"/>
    <x v="12"/>
  </r>
  <r>
    <n v="884"/>
    <x v="863"/>
    <s v="Horizontal secondary interface"/>
    <n v="170800"/>
    <n v="109374"/>
    <n v="65"/>
    <x v="0"/>
    <n v="1886"/>
    <n v="58"/>
    <x v="1"/>
    <s v="USD"/>
    <n v="1399179600"/>
    <n v="1399352400"/>
    <b v="0"/>
    <b v="1"/>
    <x v="3"/>
    <x v="3"/>
    <x v="3"/>
  </r>
  <r>
    <n v="885"/>
    <x v="864"/>
    <s v="Virtual analyzing collaboration"/>
    <n v="1800"/>
    <n v="2129"/>
    <n v="119"/>
    <x v="1"/>
    <n v="52"/>
    <n v="41"/>
    <x v="1"/>
    <s v="USD"/>
    <n v="1275800400"/>
    <n v="1279083600"/>
    <b v="0"/>
    <b v="0"/>
    <x v="3"/>
    <x v="3"/>
    <x v="3"/>
  </r>
  <r>
    <n v="886"/>
    <x v="865"/>
    <s v="Multi-tiered explicit focus group"/>
    <n v="150600"/>
    <n v="127745"/>
    <n v="85"/>
    <x v="0"/>
    <n v="1825"/>
    <n v="70"/>
    <x v="1"/>
    <s v="USD"/>
    <n v="1282798800"/>
    <n v="1284354000"/>
    <b v="0"/>
    <b v="0"/>
    <x v="7"/>
    <x v="1"/>
    <x v="7"/>
  </r>
  <r>
    <n v="887"/>
    <x v="866"/>
    <s v="Multi-layered systematic knowledgebase"/>
    <n v="7800"/>
    <n v="2289"/>
    <n v="30"/>
    <x v="0"/>
    <n v="31"/>
    <n v="74"/>
    <x v="1"/>
    <s v="USD"/>
    <n v="1437109200"/>
    <n v="1441170000"/>
    <b v="0"/>
    <b v="1"/>
    <x v="3"/>
    <x v="3"/>
    <x v="3"/>
  </r>
  <r>
    <n v="888"/>
    <x v="867"/>
    <s v="Reverse-engineered uniform knowledge user"/>
    <n v="5800"/>
    <n v="12174"/>
    <n v="210"/>
    <x v="1"/>
    <n v="290"/>
    <n v="42"/>
    <x v="1"/>
    <s v="USD"/>
    <n v="1491886800"/>
    <n v="1493528400"/>
    <b v="0"/>
    <b v="0"/>
    <x v="3"/>
    <x v="3"/>
    <x v="3"/>
  </r>
  <r>
    <n v="889"/>
    <x v="868"/>
    <s v="Secured dynamic capacity"/>
    <n v="5600"/>
    <n v="9508"/>
    <n v="170"/>
    <x v="1"/>
    <n v="122"/>
    <n v="78"/>
    <x v="1"/>
    <s v="USD"/>
    <n v="1394600400"/>
    <n v="1395205200"/>
    <b v="0"/>
    <b v="1"/>
    <x v="5"/>
    <x v="1"/>
    <x v="5"/>
  </r>
  <r>
    <n v="890"/>
    <x v="869"/>
    <s v="Devolved foreground throughput"/>
    <n v="134400"/>
    <n v="155849"/>
    <n v="116"/>
    <x v="1"/>
    <n v="1470"/>
    <n v="107"/>
    <x v="1"/>
    <s v="USD"/>
    <n v="1561352400"/>
    <n v="1561438800"/>
    <b v="0"/>
    <b v="0"/>
    <x v="7"/>
    <x v="1"/>
    <x v="7"/>
  </r>
  <r>
    <n v="891"/>
    <x v="870"/>
    <s v="Synchronized demand-driven infrastructure"/>
    <n v="3000"/>
    <n v="7758"/>
    <n v="259"/>
    <x v="1"/>
    <n v="165"/>
    <n v="48"/>
    <x v="0"/>
    <s v="CAD"/>
    <n v="1322892000"/>
    <n v="1326693600"/>
    <b v="0"/>
    <b v="0"/>
    <x v="4"/>
    <x v="4"/>
    <x v="4"/>
  </r>
  <r>
    <n v="892"/>
    <x v="871"/>
    <s v="Realigned discrete structure"/>
    <n v="6000"/>
    <n v="13835"/>
    <n v="231"/>
    <x v="1"/>
    <n v="182"/>
    <n v="77"/>
    <x v="1"/>
    <s v="USD"/>
    <n v="1274418000"/>
    <n v="1277960400"/>
    <b v="0"/>
    <b v="0"/>
    <x v="18"/>
    <x v="5"/>
    <x v="18"/>
  </r>
  <r>
    <n v="893"/>
    <x v="872"/>
    <s v="Progressive grid-enabled website"/>
    <n v="8400"/>
    <n v="10770"/>
    <n v="129"/>
    <x v="1"/>
    <n v="199"/>
    <n v="55"/>
    <x v="6"/>
    <s v="EUR"/>
    <n v="1434344400"/>
    <n v="1434690000"/>
    <b v="0"/>
    <b v="1"/>
    <x v="4"/>
    <x v="4"/>
    <x v="4"/>
  </r>
  <r>
    <n v="894"/>
    <x v="873"/>
    <s v="Organic cohesive neural-net"/>
    <n v="1700"/>
    <n v="3208"/>
    <n v="189"/>
    <x v="1"/>
    <n v="56"/>
    <n v="58"/>
    <x v="4"/>
    <s v="GBP"/>
    <n v="1373518800"/>
    <n v="1376110800"/>
    <b v="0"/>
    <b v="1"/>
    <x v="19"/>
    <x v="4"/>
    <x v="19"/>
  </r>
  <r>
    <n v="895"/>
    <x v="874"/>
    <s v="Integrated demand-driven info-mediaries"/>
    <n v="159800"/>
    <n v="11108"/>
    <n v="7"/>
    <x v="0"/>
    <n v="107"/>
    <n v="104"/>
    <x v="1"/>
    <s v="USD"/>
    <n v="1517637600"/>
    <n v="1518415200"/>
    <b v="0"/>
    <b v="0"/>
    <x v="3"/>
    <x v="3"/>
    <x v="3"/>
  </r>
  <r>
    <n v="896"/>
    <x v="875"/>
    <s v="Reverse-engineered client-server extranet"/>
    <n v="19800"/>
    <n v="153338"/>
    <n v="775"/>
    <x v="1"/>
    <n v="1460"/>
    <n v="106"/>
    <x v="2"/>
    <s v="AUD"/>
    <n v="1310619600"/>
    <n v="1310878800"/>
    <b v="0"/>
    <b v="1"/>
    <x v="0"/>
    <x v="0"/>
    <x v="0"/>
  </r>
  <r>
    <n v="897"/>
    <x v="876"/>
    <s v="Organized discrete encoding"/>
    <n v="8800"/>
    <n v="2437"/>
    <n v="28"/>
    <x v="0"/>
    <n v="27"/>
    <n v="91"/>
    <x v="1"/>
    <s v="USD"/>
    <n v="1556427600"/>
    <n v="1556600400"/>
    <b v="0"/>
    <b v="0"/>
    <x v="3"/>
    <x v="3"/>
    <x v="3"/>
  </r>
  <r>
    <n v="898"/>
    <x v="877"/>
    <s v="Balanced regional flexibility"/>
    <n v="179100"/>
    <n v="93991"/>
    <n v="53"/>
    <x v="0"/>
    <n v="1221"/>
    <n v="77"/>
    <x v="1"/>
    <s v="USD"/>
    <n v="1576476000"/>
    <n v="1576994400"/>
    <b v="0"/>
    <b v="0"/>
    <x v="4"/>
    <x v="4"/>
    <x v="4"/>
  </r>
  <r>
    <n v="899"/>
    <x v="878"/>
    <s v="Implemented multimedia time-frame"/>
    <n v="3100"/>
    <n v="12620"/>
    <n v="408"/>
    <x v="1"/>
    <n v="123"/>
    <n v="103"/>
    <x v="5"/>
    <s v="CHF"/>
    <n v="1381122000"/>
    <n v="1382677200"/>
    <b v="0"/>
    <b v="0"/>
    <x v="17"/>
    <x v="1"/>
    <x v="17"/>
  </r>
  <r>
    <n v="900"/>
    <x v="879"/>
    <s v="Enhanced uniform service-desk"/>
    <n v="100"/>
    <n v="2"/>
    <n v="2"/>
    <x v="0"/>
    <n v="1"/>
    <n v="2"/>
    <x v="1"/>
    <s v="USD"/>
    <n v="1411102800"/>
    <n v="1411189200"/>
    <b v="0"/>
    <b v="1"/>
    <x v="2"/>
    <x v="2"/>
    <x v="2"/>
  </r>
  <r>
    <n v="901"/>
    <x v="880"/>
    <s v="Versatile bottom-line definition"/>
    <n v="5600"/>
    <n v="8746"/>
    <n v="157"/>
    <x v="1"/>
    <n v="159"/>
    <n v="56"/>
    <x v="1"/>
    <s v="USD"/>
    <n v="1531803600"/>
    <n v="1534654800"/>
    <b v="0"/>
    <b v="1"/>
    <x v="1"/>
    <x v="1"/>
    <x v="1"/>
  </r>
  <r>
    <n v="902"/>
    <x v="881"/>
    <s v="Integrated bifurcated software"/>
    <n v="1400"/>
    <n v="3534"/>
    <n v="253"/>
    <x v="1"/>
    <n v="110"/>
    <n v="33"/>
    <x v="1"/>
    <s v="USD"/>
    <n v="1454133600"/>
    <n v="1457762400"/>
    <b v="0"/>
    <b v="0"/>
    <x v="2"/>
    <x v="2"/>
    <x v="2"/>
  </r>
  <r>
    <n v="903"/>
    <x v="882"/>
    <s v="Assimilated next generation instruction set"/>
    <n v="41000"/>
    <n v="709"/>
    <n v="2"/>
    <x v="2"/>
    <n v="14"/>
    <n v="51"/>
    <x v="1"/>
    <s v="USD"/>
    <n v="1336194000"/>
    <n v="1337490000"/>
    <b v="0"/>
    <b v="1"/>
    <x v="9"/>
    <x v="5"/>
    <x v="9"/>
  </r>
  <r>
    <n v="904"/>
    <x v="883"/>
    <s v="Digitized foreground array"/>
    <n v="6500"/>
    <n v="795"/>
    <n v="13"/>
    <x v="0"/>
    <n v="16"/>
    <n v="50"/>
    <x v="1"/>
    <s v="USD"/>
    <n v="1349326800"/>
    <n v="1349672400"/>
    <b v="0"/>
    <b v="0"/>
    <x v="15"/>
    <x v="5"/>
    <x v="15"/>
  </r>
  <r>
    <n v="905"/>
    <x v="884"/>
    <s v="Re-engineered clear-thinking project"/>
    <n v="7900"/>
    <n v="12955"/>
    <n v="164"/>
    <x v="1"/>
    <n v="236"/>
    <n v="55"/>
    <x v="1"/>
    <s v="USD"/>
    <n v="1379566800"/>
    <n v="1379826000"/>
    <b v="0"/>
    <b v="0"/>
    <x v="3"/>
    <x v="3"/>
    <x v="3"/>
  </r>
  <r>
    <n v="906"/>
    <x v="885"/>
    <s v="Implemented even-keeled standardization"/>
    <n v="5500"/>
    <n v="8964"/>
    <n v="163"/>
    <x v="1"/>
    <n v="191"/>
    <n v="47"/>
    <x v="1"/>
    <s v="USD"/>
    <n v="1494651600"/>
    <n v="1497762000"/>
    <b v="1"/>
    <b v="1"/>
    <x v="4"/>
    <x v="4"/>
    <x v="4"/>
  </r>
  <r>
    <n v="907"/>
    <x v="886"/>
    <s v="Quality-focused asymmetric adapter"/>
    <n v="9100"/>
    <n v="1843"/>
    <n v="21"/>
    <x v="0"/>
    <n v="41"/>
    <n v="45"/>
    <x v="1"/>
    <s v="USD"/>
    <n v="1303880400"/>
    <n v="1304485200"/>
    <b v="0"/>
    <b v="0"/>
    <x v="3"/>
    <x v="3"/>
    <x v="3"/>
  </r>
  <r>
    <n v="908"/>
    <x v="887"/>
    <s v="Networked intangible help-desk"/>
    <n v="38200"/>
    <n v="121950"/>
    <n v="320"/>
    <x v="1"/>
    <n v="3934"/>
    <n v="31"/>
    <x v="1"/>
    <s v="USD"/>
    <n v="1335934800"/>
    <n v="1336885200"/>
    <b v="0"/>
    <b v="0"/>
    <x v="11"/>
    <x v="6"/>
    <x v="11"/>
  </r>
  <r>
    <n v="909"/>
    <x v="888"/>
    <s v="Synchronized attitude-oriented frame"/>
    <n v="1800"/>
    <n v="8621"/>
    <n v="479"/>
    <x v="1"/>
    <n v="80"/>
    <n v="108"/>
    <x v="0"/>
    <s v="CAD"/>
    <n v="1528088400"/>
    <n v="1530421200"/>
    <b v="0"/>
    <b v="1"/>
    <x v="3"/>
    <x v="3"/>
    <x v="3"/>
  </r>
  <r>
    <n v="910"/>
    <x v="889"/>
    <s v="Proactive incremental architecture"/>
    <n v="154500"/>
    <n v="30215"/>
    <n v="20"/>
    <x v="3"/>
    <n v="296"/>
    <n v="103"/>
    <x v="1"/>
    <s v="USD"/>
    <n v="1421906400"/>
    <n v="1421992800"/>
    <b v="0"/>
    <b v="0"/>
    <x v="3"/>
    <x v="3"/>
    <x v="3"/>
  </r>
  <r>
    <n v="911"/>
    <x v="890"/>
    <s v="Cloned responsive standardization"/>
    <n v="5800"/>
    <n v="11539"/>
    <n v="199"/>
    <x v="1"/>
    <n v="462"/>
    <n v="25"/>
    <x v="1"/>
    <s v="USD"/>
    <n v="1568005200"/>
    <n v="1568178000"/>
    <b v="1"/>
    <b v="0"/>
    <x v="2"/>
    <x v="2"/>
    <x v="2"/>
  </r>
  <r>
    <n v="912"/>
    <x v="891"/>
    <s v="Reduced bifurcated pricing structure"/>
    <n v="1800"/>
    <n v="14310"/>
    <n v="795"/>
    <x v="1"/>
    <n v="179"/>
    <n v="80"/>
    <x v="1"/>
    <s v="USD"/>
    <n v="1346821200"/>
    <n v="1347944400"/>
    <b v="1"/>
    <b v="0"/>
    <x v="6"/>
    <x v="4"/>
    <x v="6"/>
  </r>
  <r>
    <n v="913"/>
    <x v="892"/>
    <s v="Re-engineered asymmetric challenge"/>
    <n v="70200"/>
    <n v="35536"/>
    <n v="51"/>
    <x v="0"/>
    <n v="523"/>
    <n v="68"/>
    <x v="2"/>
    <s v="AUD"/>
    <n v="1557637200"/>
    <n v="1558760400"/>
    <b v="0"/>
    <b v="0"/>
    <x v="6"/>
    <x v="4"/>
    <x v="6"/>
  </r>
  <r>
    <n v="914"/>
    <x v="893"/>
    <s v="Diverse client-driven conglomeration"/>
    <n v="6400"/>
    <n v="3676"/>
    <n v="58"/>
    <x v="0"/>
    <n v="141"/>
    <n v="27"/>
    <x v="4"/>
    <s v="GBP"/>
    <n v="1375592400"/>
    <n v="1376629200"/>
    <b v="0"/>
    <b v="0"/>
    <x v="3"/>
    <x v="3"/>
    <x v="3"/>
  </r>
  <r>
    <n v="915"/>
    <x v="894"/>
    <s v="Configurable upward-trending solution"/>
    <n v="125900"/>
    <n v="195936"/>
    <n v="156"/>
    <x v="1"/>
    <n v="1866"/>
    <n v="106"/>
    <x v="4"/>
    <s v="GBP"/>
    <n v="1503982800"/>
    <n v="1504760400"/>
    <b v="0"/>
    <b v="0"/>
    <x v="19"/>
    <x v="4"/>
    <x v="19"/>
  </r>
  <r>
    <n v="916"/>
    <x v="895"/>
    <s v="Persistent bandwidth-monitored framework"/>
    <n v="3700"/>
    <n v="1343"/>
    <n v="37"/>
    <x v="0"/>
    <n v="52"/>
    <n v="26"/>
    <x v="1"/>
    <s v="USD"/>
    <n v="1418882400"/>
    <n v="1419660000"/>
    <b v="0"/>
    <b v="0"/>
    <x v="14"/>
    <x v="7"/>
    <x v="14"/>
  </r>
  <r>
    <n v="917"/>
    <x v="896"/>
    <s v="Polarized discrete product"/>
    <n v="3600"/>
    <n v="2097"/>
    <n v="59"/>
    <x v="2"/>
    <n v="27"/>
    <n v="78"/>
    <x v="4"/>
    <s v="GBP"/>
    <n v="1309237200"/>
    <n v="1311310800"/>
    <b v="0"/>
    <b v="1"/>
    <x v="12"/>
    <x v="4"/>
    <x v="12"/>
  </r>
  <r>
    <n v="918"/>
    <x v="897"/>
    <s v="Seamless dynamic website"/>
    <n v="3800"/>
    <n v="9021"/>
    <n v="238"/>
    <x v="1"/>
    <n v="156"/>
    <n v="58"/>
    <x v="5"/>
    <s v="CHF"/>
    <n v="1343365200"/>
    <n v="1344315600"/>
    <b v="0"/>
    <b v="0"/>
    <x v="15"/>
    <x v="5"/>
    <x v="15"/>
  </r>
  <r>
    <n v="919"/>
    <x v="898"/>
    <s v="Extended multimedia firmware"/>
    <n v="35600"/>
    <n v="20915"/>
    <n v="59"/>
    <x v="0"/>
    <n v="225"/>
    <n v="93"/>
    <x v="2"/>
    <s v="AUD"/>
    <n v="1507957200"/>
    <n v="1510725600"/>
    <b v="0"/>
    <b v="1"/>
    <x v="3"/>
    <x v="3"/>
    <x v="3"/>
  </r>
  <r>
    <n v="920"/>
    <x v="899"/>
    <s v="Versatile directional project"/>
    <n v="5300"/>
    <n v="9676"/>
    <n v="183"/>
    <x v="1"/>
    <n v="255"/>
    <n v="38"/>
    <x v="1"/>
    <s v="USD"/>
    <n v="1549519200"/>
    <n v="1551247200"/>
    <b v="1"/>
    <b v="0"/>
    <x v="10"/>
    <x v="4"/>
    <x v="10"/>
  </r>
  <r>
    <n v="921"/>
    <x v="900"/>
    <s v="Profound directional knowledge user"/>
    <n v="160400"/>
    <n v="1210"/>
    <n v="1"/>
    <x v="0"/>
    <n v="38"/>
    <n v="32"/>
    <x v="1"/>
    <s v="USD"/>
    <n v="1329026400"/>
    <n v="1330236000"/>
    <b v="0"/>
    <b v="0"/>
    <x v="2"/>
    <x v="2"/>
    <x v="2"/>
  </r>
  <r>
    <n v="922"/>
    <x v="901"/>
    <s v="Ameliorated logistical capability"/>
    <n v="51400"/>
    <n v="90440"/>
    <n v="176"/>
    <x v="1"/>
    <n v="2261"/>
    <n v="40"/>
    <x v="1"/>
    <s v="USD"/>
    <n v="1544335200"/>
    <n v="1545112800"/>
    <b v="0"/>
    <b v="1"/>
    <x v="21"/>
    <x v="1"/>
    <x v="21"/>
  </r>
  <r>
    <n v="923"/>
    <x v="902"/>
    <s v="Sharable discrete definition"/>
    <n v="1700"/>
    <n v="4044"/>
    <n v="238"/>
    <x v="1"/>
    <n v="40"/>
    <n v="102"/>
    <x v="1"/>
    <s v="USD"/>
    <n v="1279083600"/>
    <n v="1279170000"/>
    <b v="0"/>
    <b v="0"/>
    <x v="3"/>
    <x v="3"/>
    <x v="3"/>
  </r>
  <r>
    <n v="924"/>
    <x v="903"/>
    <s v="User-friendly next generation core"/>
    <n v="39400"/>
    <n v="192292"/>
    <n v="489"/>
    <x v="1"/>
    <n v="2289"/>
    <n v="85"/>
    <x v="6"/>
    <s v="EUR"/>
    <n v="1572498000"/>
    <n v="1573452000"/>
    <b v="0"/>
    <b v="0"/>
    <x v="3"/>
    <x v="3"/>
    <x v="3"/>
  </r>
  <r>
    <n v="925"/>
    <x v="904"/>
    <s v="Profit-focused empowering system engine"/>
    <n v="3000"/>
    <n v="6722"/>
    <n v="225"/>
    <x v="1"/>
    <n v="65"/>
    <n v="104"/>
    <x v="1"/>
    <s v="USD"/>
    <n v="1506056400"/>
    <n v="1507093200"/>
    <b v="0"/>
    <b v="0"/>
    <x v="3"/>
    <x v="3"/>
    <x v="3"/>
  </r>
  <r>
    <n v="926"/>
    <x v="905"/>
    <s v="Synchronized cohesive encoding"/>
    <n v="8700"/>
    <n v="1577"/>
    <n v="19"/>
    <x v="0"/>
    <n v="15"/>
    <n v="106"/>
    <x v="1"/>
    <s v="USD"/>
    <n v="1463029200"/>
    <n v="1463374800"/>
    <b v="0"/>
    <b v="0"/>
    <x v="0"/>
    <x v="0"/>
    <x v="0"/>
  </r>
  <r>
    <n v="927"/>
    <x v="906"/>
    <s v="Synergistic dynamic utilization"/>
    <n v="7200"/>
    <n v="3301"/>
    <n v="46"/>
    <x v="0"/>
    <n v="37"/>
    <n v="90"/>
    <x v="1"/>
    <s v="USD"/>
    <n v="1342069200"/>
    <n v="1344574800"/>
    <b v="0"/>
    <b v="0"/>
    <x v="3"/>
    <x v="3"/>
    <x v="3"/>
  </r>
  <r>
    <n v="928"/>
    <x v="907"/>
    <s v="Triple-buffered bi-directional model"/>
    <n v="167400"/>
    <n v="196386"/>
    <n v="118"/>
    <x v="1"/>
    <n v="3777"/>
    <n v="52"/>
    <x v="6"/>
    <s v="EUR"/>
    <n v="1388296800"/>
    <n v="1389074400"/>
    <b v="0"/>
    <b v="0"/>
    <x v="2"/>
    <x v="2"/>
    <x v="2"/>
  </r>
  <r>
    <n v="929"/>
    <x v="908"/>
    <s v="Polarized tertiary function"/>
    <n v="5500"/>
    <n v="11952"/>
    <n v="218"/>
    <x v="1"/>
    <n v="184"/>
    <n v="65"/>
    <x v="4"/>
    <s v="GBP"/>
    <n v="1493787600"/>
    <n v="1494997200"/>
    <b v="0"/>
    <b v="0"/>
    <x v="3"/>
    <x v="3"/>
    <x v="3"/>
  </r>
  <r>
    <n v="930"/>
    <x v="909"/>
    <s v="Configurable fault-tolerant structure"/>
    <n v="3500"/>
    <n v="3930"/>
    <n v="113"/>
    <x v="1"/>
    <n v="85"/>
    <n v="47"/>
    <x v="1"/>
    <s v="USD"/>
    <n v="1424844000"/>
    <n v="1425448800"/>
    <b v="0"/>
    <b v="1"/>
    <x v="3"/>
    <x v="3"/>
    <x v="3"/>
  </r>
  <r>
    <n v="931"/>
    <x v="910"/>
    <s v="Digitized 24/7 budgetary management"/>
    <n v="7900"/>
    <n v="5729"/>
    <n v="73"/>
    <x v="0"/>
    <n v="112"/>
    <n v="52"/>
    <x v="1"/>
    <s v="USD"/>
    <n v="1403931600"/>
    <n v="1404104400"/>
    <b v="0"/>
    <b v="1"/>
    <x v="3"/>
    <x v="3"/>
    <x v="3"/>
  </r>
  <r>
    <n v="932"/>
    <x v="911"/>
    <s v="Stand-alone zero tolerance algorithm"/>
    <n v="2300"/>
    <n v="4883"/>
    <n v="213"/>
    <x v="1"/>
    <n v="144"/>
    <n v="34"/>
    <x v="1"/>
    <s v="USD"/>
    <n v="1394514000"/>
    <n v="1394773200"/>
    <b v="0"/>
    <b v="0"/>
    <x v="1"/>
    <x v="1"/>
    <x v="1"/>
  </r>
  <r>
    <n v="933"/>
    <x v="912"/>
    <s v="Implemented tangible support"/>
    <n v="73000"/>
    <n v="175015"/>
    <n v="240"/>
    <x v="1"/>
    <n v="1902"/>
    <n v="93"/>
    <x v="1"/>
    <s v="USD"/>
    <n v="1365397200"/>
    <n v="1366520400"/>
    <b v="0"/>
    <b v="0"/>
    <x v="3"/>
    <x v="3"/>
    <x v="3"/>
  </r>
  <r>
    <n v="934"/>
    <x v="913"/>
    <s v="Reactive radical framework"/>
    <n v="6200"/>
    <n v="11280"/>
    <n v="182"/>
    <x v="1"/>
    <n v="105"/>
    <n v="108"/>
    <x v="1"/>
    <s v="USD"/>
    <n v="1456120800"/>
    <n v="1456639200"/>
    <b v="0"/>
    <b v="0"/>
    <x v="3"/>
    <x v="3"/>
    <x v="3"/>
  </r>
  <r>
    <n v="935"/>
    <x v="914"/>
    <s v="Object-based full-range knowledge user"/>
    <n v="6100"/>
    <n v="10012"/>
    <n v="165"/>
    <x v="1"/>
    <n v="132"/>
    <n v="76"/>
    <x v="1"/>
    <s v="USD"/>
    <n v="1437714000"/>
    <n v="1438318800"/>
    <b v="0"/>
    <b v="0"/>
    <x v="3"/>
    <x v="3"/>
    <x v="3"/>
  </r>
  <r>
    <n v="936"/>
    <x v="591"/>
    <s v="Enhanced composite contingency"/>
    <n v="103200"/>
    <n v="1690"/>
    <n v="2"/>
    <x v="0"/>
    <n v="21"/>
    <n v="81"/>
    <x v="1"/>
    <s v="USD"/>
    <n v="1563771600"/>
    <n v="1564030800"/>
    <b v="1"/>
    <b v="0"/>
    <x v="3"/>
    <x v="3"/>
    <x v="3"/>
  </r>
  <r>
    <n v="937"/>
    <x v="915"/>
    <s v="Cloned fresh-thinking model"/>
    <n v="171000"/>
    <n v="84891"/>
    <n v="50"/>
    <x v="3"/>
    <n v="976"/>
    <n v="87"/>
    <x v="1"/>
    <s v="USD"/>
    <n v="1448517600"/>
    <n v="1449295200"/>
    <b v="0"/>
    <b v="0"/>
    <x v="4"/>
    <x v="4"/>
    <x v="4"/>
  </r>
  <r>
    <n v="938"/>
    <x v="916"/>
    <s v="Total dedicated benchmark"/>
    <n v="9200"/>
    <n v="10093"/>
    <n v="110"/>
    <x v="1"/>
    <n v="96"/>
    <n v="106"/>
    <x v="1"/>
    <s v="USD"/>
    <n v="1528779600"/>
    <n v="1531890000"/>
    <b v="0"/>
    <b v="1"/>
    <x v="13"/>
    <x v="5"/>
    <x v="13"/>
  </r>
  <r>
    <n v="939"/>
    <x v="917"/>
    <s v="Streamlined human-resource Graphic Interface"/>
    <n v="7800"/>
    <n v="3839"/>
    <n v="50"/>
    <x v="0"/>
    <n v="67"/>
    <n v="58"/>
    <x v="1"/>
    <s v="USD"/>
    <n v="1304744400"/>
    <n v="1306213200"/>
    <b v="0"/>
    <b v="1"/>
    <x v="11"/>
    <x v="6"/>
    <x v="11"/>
  </r>
  <r>
    <n v="940"/>
    <x v="918"/>
    <s v="Upgradable analyzing core"/>
    <n v="9900"/>
    <n v="6161"/>
    <n v="63"/>
    <x v="2"/>
    <n v="66"/>
    <n v="94"/>
    <x v="0"/>
    <s v="CAD"/>
    <n v="1354341600"/>
    <n v="1356242400"/>
    <b v="0"/>
    <b v="0"/>
    <x v="2"/>
    <x v="2"/>
    <x v="2"/>
  </r>
  <r>
    <n v="941"/>
    <x v="919"/>
    <s v="Profound exuding pricing structure"/>
    <n v="43000"/>
    <n v="5615"/>
    <n v="14"/>
    <x v="0"/>
    <n v="78"/>
    <n v="72"/>
    <x v="1"/>
    <s v="USD"/>
    <n v="1294552800"/>
    <n v="1297576800"/>
    <b v="1"/>
    <b v="0"/>
    <x v="3"/>
    <x v="3"/>
    <x v="3"/>
  </r>
  <r>
    <n v="942"/>
    <x v="916"/>
    <s v="Horizontal optimizing model"/>
    <n v="9600"/>
    <n v="6205"/>
    <n v="65"/>
    <x v="0"/>
    <n v="67"/>
    <n v="93"/>
    <x v="2"/>
    <s v="AUD"/>
    <n v="1295935200"/>
    <n v="1296194400"/>
    <b v="0"/>
    <b v="0"/>
    <x v="3"/>
    <x v="3"/>
    <x v="3"/>
  </r>
  <r>
    <n v="943"/>
    <x v="920"/>
    <s v="Synchronized fault-tolerant algorithm"/>
    <n v="7500"/>
    <n v="11969"/>
    <n v="160"/>
    <x v="1"/>
    <n v="114"/>
    <n v="105"/>
    <x v="1"/>
    <s v="USD"/>
    <n v="1411534800"/>
    <n v="1414558800"/>
    <b v="0"/>
    <b v="0"/>
    <x v="0"/>
    <x v="0"/>
    <x v="0"/>
  </r>
  <r>
    <n v="944"/>
    <x v="921"/>
    <s v="Streamlined 5thgeneration intranet"/>
    <n v="10000"/>
    <n v="8142"/>
    <n v="82"/>
    <x v="0"/>
    <n v="263"/>
    <n v="31"/>
    <x v="2"/>
    <s v="AUD"/>
    <n v="1486706400"/>
    <n v="1488348000"/>
    <b v="0"/>
    <b v="0"/>
    <x v="14"/>
    <x v="7"/>
    <x v="14"/>
  </r>
  <r>
    <n v="945"/>
    <x v="922"/>
    <s v="Cross-group clear-thinking task-force"/>
    <n v="172000"/>
    <n v="55805"/>
    <n v="33"/>
    <x v="0"/>
    <n v="1691"/>
    <n v="34"/>
    <x v="1"/>
    <s v="USD"/>
    <n v="1333602000"/>
    <n v="1334898000"/>
    <b v="1"/>
    <b v="0"/>
    <x v="14"/>
    <x v="7"/>
    <x v="14"/>
  </r>
  <r>
    <n v="946"/>
    <x v="923"/>
    <s v="Public-key bandwidth-monitored intranet"/>
    <n v="153700"/>
    <n v="15238"/>
    <n v="10"/>
    <x v="0"/>
    <n v="181"/>
    <n v="85"/>
    <x v="1"/>
    <s v="USD"/>
    <n v="1308200400"/>
    <n v="1308373200"/>
    <b v="0"/>
    <b v="0"/>
    <x v="3"/>
    <x v="3"/>
    <x v="3"/>
  </r>
  <r>
    <n v="947"/>
    <x v="924"/>
    <s v="Upgradable clear-thinking hardware"/>
    <n v="3600"/>
    <n v="961"/>
    <n v="27"/>
    <x v="0"/>
    <n v="13"/>
    <n v="74"/>
    <x v="1"/>
    <s v="USD"/>
    <n v="1411707600"/>
    <n v="1412312400"/>
    <b v="0"/>
    <b v="0"/>
    <x v="3"/>
    <x v="3"/>
    <x v="3"/>
  </r>
  <r>
    <n v="948"/>
    <x v="925"/>
    <s v="Integrated holistic paradigm"/>
    <n v="9400"/>
    <n v="5918"/>
    <n v="63"/>
    <x v="3"/>
    <n v="160"/>
    <n v="37"/>
    <x v="1"/>
    <s v="USD"/>
    <n v="1418364000"/>
    <n v="1419228000"/>
    <b v="1"/>
    <b v="1"/>
    <x v="4"/>
    <x v="4"/>
    <x v="4"/>
  </r>
  <r>
    <n v="949"/>
    <x v="926"/>
    <s v="Seamless clear-thinking conglomeration"/>
    <n v="5900"/>
    <n v="9520"/>
    <n v="162"/>
    <x v="1"/>
    <n v="203"/>
    <n v="47"/>
    <x v="1"/>
    <s v="USD"/>
    <n v="1429333200"/>
    <n v="1430974800"/>
    <b v="0"/>
    <b v="0"/>
    <x v="2"/>
    <x v="2"/>
    <x v="2"/>
  </r>
  <r>
    <n v="950"/>
    <x v="927"/>
    <s v="Persistent content-based methodology"/>
    <n v="100"/>
    <n v="5"/>
    <n v="5"/>
    <x v="0"/>
    <n v="1"/>
    <n v="5"/>
    <x v="1"/>
    <s v="USD"/>
    <n v="1555390800"/>
    <n v="1555822800"/>
    <b v="0"/>
    <b v="1"/>
    <x v="3"/>
    <x v="3"/>
    <x v="3"/>
  </r>
  <r>
    <n v="951"/>
    <x v="928"/>
    <s v="Re-engineered 24hour matrix"/>
    <n v="14500"/>
    <n v="159056"/>
    <n v="1097"/>
    <x v="1"/>
    <n v="1559"/>
    <n v="103"/>
    <x v="1"/>
    <s v="USD"/>
    <n v="1482732000"/>
    <n v="1482818400"/>
    <b v="0"/>
    <b v="1"/>
    <x v="1"/>
    <x v="1"/>
    <x v="1"/>
  </r>
  <r>
    <n v="952"/>
    <x v="929"/>
    <s v="Virtual multi-tasking core"/>
    <n v="145500"/>
    <n v="101987"/>
    <n v="71"/>
    <x v="3"/>
    <n v="2266"/>
    <n v="46"/>
    <x v="1"/>
    <s v="USD"/>
    <n v="1470718800"/>
    <n v="1471928400"/>
    <b v="0"/>
    <b v="0"/>
    <x v="4"/>
    <x v="4"/>
    <x v="4"/>
  </r>
  <r>
    <n v="953"/>
    <x v="930"/>
    <s v="Streamlined fault-tolerant conglomeration"/>
    <n v="3300"/>
    <n v="1980"/>
    <n v="60"/>
    <x v="0"/>
    <n v="21"/>
    <n v="95"/>
    <x v="1"/>
    <s v="USD"/>
    <n v="1450591200"/>
    <n v="1453701600"/>
    <b v="0"/>
    <b v="1"/>
    <x v="22"/>
    <x v="4"/>
    <x v="22"/>
  </r>
  <r>
    <n v="954"/>
    <x v="931"/>
    <s v="Enterprise-wide client-driven policy"/>
    <n v="42600"/>
    <n v="156384"/>
    <n v="368"/>
    <x v="1"/>
    <n v="1548"/>
    <n v="102"/>
    <x v="2"/>
    <s v="AUD"/>
    <n v="1348290000"/>
    <n v="1350363600"/>
    <b v="0"/>
    <b v="0"/>
    <x v="2"/>
    <x v="2"/>
    <x v="2"/>
  </r>
  <r>
    <n v="955"/>
    <x v="932"/>
    <s v="Function-based next generation emulation"/>
    <n v="700"/>
    <n v="7763"/>
    <n v="1109"/>
    <x v="1"/>
    <n v="80"/>
    <n v="98"/>
    <x v="1"/>
    <s v="USD"/>
    <n v="1353823200"/>
    <n v="1353996000"/>
    <b v="0"/>
    <b v="0"/>
    <x v="3"/>
    <x v="3"/>
    <x v="3"/>
  </r>
  <r>
    <n v="956"/>
    <x v="933"/>
    <s v="Re-engineered composite focus group"/>
    <n v="187600"/>
    <n v="35698"/>
    <n v="20"/>
    <x v="0"/>
    <n v="830"/>
    <n v="44"/>
    <x v="1"/>
    <s v="USD"/>
    <n v="1450764000"/>
    <n v="1451109600"/>
    <b v="0"/>
    <b v="0"/>
    <x v="22"/>
    <x v="4"/>
    <x v="22"/>
  </r>
  <r>
    <n v="957"/>
    <x v="934"/>
    <s v="Profound mission-critical function"/>
    <n v="9800"/>
    <n v="12434"/>
    <n v="127"/>
    <x v="1"/>
    <n v="131"/>
    <n v="95"/>
    <x v="1"/>
    <s v="USD"/>
    <n v="1329372000"/>
    <n v="1329631200"/>
    <b v="0"/>
    <b v="0"/>
    <x v="3"/>
    <x v="3"/>
    <x v="3"/>
  </r>
  <r>
    <n v="958"/>
    <x v="935"/>
    <s v="De-engineered zero-defect open system"/>
    <n v="1100"/>
    <n v="8081"/>
    <n v="735"/>
    <x v="1"/>
    <n v="112"/>
    <n v="73"/>
    <x v="1"/>
    <s v="USD"/>
    <n v="1277096400"/>
    <n v="1278997200"/>
    <b v="0"/>
    <b v="0"/>
    <x v="10"/>
    <x v="4"/>
    <x v="10"/>
  </r>
  <r>
    <n v="959"/>
    <x v="936"/>
    <s v="Operative hybrid utilization"/>
    <n v="145000"/>
    <n v="6631"/>
    <n v="5"/>
    <x v="0"/>
    <n v="130"/>
    <n v="52"/>
    <x v="1"/>
    <s v="USD"/>
    <n v="1277701200"/>
    <n v="1280120400"/>
    <b v="0"/>
    <b v="0"/>
    <x v="18"/>
    <x v="5"/>
    <x v="18"/>
  </r>
  <r>
    <n v="960"/>
    <x v="937"/>
    <s v="Function-based interactive matrix"/>
    <n v="5500"/>
    <n v="4678"/>
    <n v="86"/>
    <x v="0"/>
    <n v="55"/>
    <n v="86"/>
    <x v="1"/>
    <s v="USD"/>
    <n v="1454911200"/>
    <n v="1458104400"/>
    <b v="0"/>
    <b v="0"/>
    <x v="2"/>
    <x v="2"/>
    <x v="2"/>
  </r>
  <r>
    <n v="961"/>
    <x v="938"/>
    <s v="Optimized content-based collaboration"/>
    <n v="5700"/>
    <n v="6800"/>
    <n v="120"/>
    <x v="1"/>
    <n v="155"/>
    <n v="44"/>
    <x v="1"/>
    <s v="USD"/>
    <n v="1297922400"/>
    <n v="1298268000"/>
    <b v="0"/>
    <b v="0"/>
    <x v="18"/>
    <x v="5"/>
    <x v="18"/>
  </r>
  <r>
    <n v="962"/>
    <x v="939"/>
    <s v="User-centric cohesive policy"/>
    <n v="3600"/>
    <n v="10657"/>
    <n v="297"/>
    <x v="1"/>
    <n v="266"/>
    <n v="41"/>
    <x v="1"/>
    <s v="USD"/>
    <n v="1384408800"/>
    <n v="1386223200"/>
    <b v="0"/>
    <b v="0"/>
    <x v="0"/>
    <x v="0"/>
    <x v="0"/>
  </r>
  <r>
    <n v="963"/>
    <x v="940"/>
    <s v="Ergonomic methodical hub"/>
    <n v="5900"/>
    <n v="4997"/>
    <n v="85"/>
    <x v="0"/>
    <n v="114"/>
    <n v="44"/>
    <x v="6"/>
    <s v="EUR"/>
    <n v="1299304800"/>
    <n v="1299823200"/>
    <b v="0"/>
    <b v="1"/>
    <x v="14"/>
    <x v="7"/>
    <x v="14"/>
  </r>
  <r>
    <n v="964"/>
    <x v="941"/>
    <s v="Devolved disintermediate encryption"/>
    <n v="3700"/>
    <n v="13164"/>
    <n v="356"/>
    <x v="1"/>
    <n v="155"/>
    <n v="85"/>
    <x v="1"/>
    <s v="USD"/>
    <n v="1431320400"/>
    <n v="1431752400"/>
    <b v="0"/>
    <b v="0"/>
    <x v="3"/>
    <x v="3"/>
    <x v="3"/>
  </r>
  <r>
    <n v="965"/>
    <x v="942"/>
    <s v="Phased clear-thinking policy"/>
    <n v="2200"/>
    <n v="8501"/>
    <n v="387"/>
    <x v="1"/>
    <n v="207"/>
    <n v="42"/>
    <x v="4"/>
    <s v="GBP"/>
    <n v="1264399200"/>
    <n v="1267855200"/>
    <b v="0"/>
    <b v="0"/>
    <x v="1"/>
    <x v="1"/>
    <x v="1"/>
  </r>
  <r>
    <n v="966"/>
    <x v="411"/>
    <s v="Seamless solution-oriented capacity"/>
    <n v="1700"/>
    <n v="13468"/>
    <n v="793"/>
    <x v="1"/>
    <n v="245"/>
    <n v="55"/>
    <x v="1"/>
    <s v="USD"/>
    <n v="1497502800"/>
    <n v="1497675600"/>
    <b v="0"/>
    <b v="0"/>
    <x v="3"/>
    <x v="3"/>
    <x v="3"/>
  </r>
  <r>
    <n v="967"/>
    <x v="943"/>
    <s v="Organized human-resource attitude"/>
    <n v="88400"/>
    <n v="121138"/>
    <n v="138"/>
    <x v="1"/>
    <n v="1573"/>
    <n v="78"/>
    <x v="1"/>
    <s v="USD"/>
    <n v="1333688400"/>
    <n v="1336885200"/>
    <b v="0"/>
    <b v="0"/>
    <x v="21"/>
    <x v="1"/>
    <x v="21"/>
  </r>
  <r>
    <n v="968"/>
    <x v="944"/>
    <s v="Open-architected disintermediate budgetary management"/>
    <n v="2400"/>
    <n v="8117"/>
    <n v="339"/>
    <x v="1"/>
    <n v="114"/>
    <n v="72"/>
    <x v="1"/>
    <s v="USD"/>
    <n v="1293861600"/>
    <n v="1295157600"/>
    <b v="0"/>
    <b v="0"/>
    <x v="0"/>
    <x v="0"/>
    <x v="0"/>
  </r>
  <r>
    <n v="969"/>
    <x v="945"/>
    <s v="Multi-lateral radical solution"/>
    <n v="7900"/>
    <n v="8550"/>
    <n v="109"/>
    <x v="1"/>
    <n v="93"/>
    <n v="92"/>
    <x v="1"/>
    <s v="USD"/>
    <n v="1576994400"/>
    <n v="1577599200"/>
    <b v="0"/>
    <b v="0"/>
    <x v="3"/>
    <x v="3"/>
    <x v="3"/>
  </r>
  <r>
    <n v="970"/>
    <x v="946"/>
    <s v="Inverse context-sensitive info-mediaries"/>
    <n v="94900"/>
    <n v="57659"/>
    <n v="61"/>
    <x v="0"/>
    <n v="594"/>
    <n v="98"/>
    <x v="1"/>
    <s v="USD"/>
    <n v="1304917200"/>
    <n v="1305003600"/>
    <b v="0"/>
    <b v="0"/>
    <x v="3"/>
    <x v="3"/>
    <x v="3"/>
  </r>
  <r>
    <n v="971"/>
    <x v="947"/>
    <s v="Versatile neutral workforce"/>
    <n v="5100"/>
    <n v="1414"/>
    <n v="28"/>
    <x v="0"/>
    <n v="24"/>
    <n v="59"/>
    <x v="1"/>
    <s v="USD"/>
    <n v="1381208400"/>
    <n v="1381726800"/>
    <b v="0"/>
    <b v="0"/>
    <x v="19"/>
    <x v="4"/>
    <x v="19"/>
  </r>
  <r>
    <n v="972"/>
    <x v="948"/>
    <s v="Multi-tiered systematic knowledge user"/>
    <n v="42700"/>
    <n v="97524"/>
    <n v="229"/>
    <x v="1"/>
    <n v="1681"/>
    <n v="59"/>
    <x v="1"/>
    <s v="USD"/>
    <n v="1401685200"/>
    <n v="1402462800"/>
    <b v="0"/>
    <b v="1"/>
    <x v="2"/>
    <x v="2"/>
    <x v="2"/>
  </r>
  <r>
    <n v="973"/>
    <x v="949"/>
    <s v="Programmable multi-state algorithm"/>
    <n v="121100"/>
    <n v="26176"/>
    <n v="22"/>
    <x v="0"/>
    <n v="252"/>
    <n v="104"/>
    <x v="1"/>
    <s v="USD"/>
    <n v="1291960800"/>
    <n v="1292133600"/>
    <b v="0"/>
    <b v="1"/>
    <x v="3"/>
    <x v="3"/>
    <x v="3"/>
  </r>
  <r>
    <n v="974"/>
    <x v="950"/>
    <s v="Multi-channeled reciprocal interface"/>
    <n v="800"/>
    <n v="2991"/>
    <n v="374"/>
    <x v="1"/>
    <n v="32"/>
    <n v="94"/>
    <x v="1"/>
    <s v="USD"/>
    <n v="1368853200"/>
    <n v="1368939600"/>
    <b v="0"/>
    <b v="0"/>
    <x v="7"/>
    <x v="1"/>
    <x v="7"/>
  </r>
  <r>
    <n v="975"/>
    <x v="951"/>
    <s v="Right-sized maximized migration"/>
    <n v="5400"/>
    <n v="8366"/>
    <n v="155"/>
    <x v="1"/>
    <n v="135"/>
    <n v="62"/>
    <x v="1"/>
    <s v="USD"/>
    <n v="1448776800"/>
    <n v="1452146400"/>
    <b v="0"/>
    <b v="1"/>
    <x v="3"/>
    <x v="3"/>
    <x v="3"/>
  </r>
  <r>
    <n v="976"/>
    <x v="952"/>
    <s v="Self-enabling value-added artificial intelligence"/>
    <n v="4000"/>
    <n v="12886"/>
    <n v="323"/>
    <x v="1"/>
    <n v="140"/>
    <n v="93"/>
    <x v="1"/>
    <s v="USD"/>
    <n v="1296194400"/>
    <n v="1296712800"/>
    <b v="0"/>
    <b v="1"/>
    <x v="3"/>
    <x v="3"/>
    <x v="3"/>
  </r>
  <r>
    <n v="977"/>
    <x v="597"/>
    <s v="Vision-oriented interactive solution"/>
    <n v="7000"/>
    <n v="5177"/>
    <n v="74"/>
    <x v="0"/>
    <n v="67"/>
    <n v="78"/>
    <x v="1"/>
    <s v="USD"/>
    <n v="1517983200"/>
    <n v="1520748000"/>
    <b v="0"/>
    <b v="0"/>
    <x v="0"/>
    <x v="0"/>
    <x v="0"/>
  </r>
  <r>
    <n v="978"/>
    <x v="953"/>
    <s v="Fundamental user-facing productivity"/>
    <n v="1000"/>
    <n v="8641"/>
    <n v="865"/>
    <x v="1"/>
    <n v="92"/>
    <n v="94"/>
    <x v="1"/>
    <s v="USD"/>
    <n v="1478930400"/>
    <n v="1480831200"/>
    <b v="0"/>
    <b v="0"/>
    <x v="11"/>
    <x v="6"/>
    <x v="11"/>
  </r>
  <r>
    <n v="979"/>
    <x v="954"/>
    <s v="Innovative well-modulated capability"/>
    <n v="60200"/>
    <n v="86244"/>
    <n v="144"/>
    <x v="1"/>
    <n v="1015"/>
    <n v="85"/>
    <x v="4"/>
    <s v="GBP"/>
    <n v="1426395600"/>
    <n v="1426914000"/>
    <b v="0"/>
    <b v="0"/>
    <x v="3"/>
    <x v="3"/>
    <x v="3"/>
  </r>
  <r>
    <n v="980"/>
    <x v="955"/>
    <s v="Universal fault-tolerant orchestration"/>
    <n v="195200"/>
    <n v="78630"/>
    <n v="41"/>
    <x v="0"/>
    <n v="742"/>
    <n v="106"/>
    <x v="1"/>
    <s v="USD"/>
    <n v="1446181200"/>
    <n v="1446616800"/>
    <b v="1"/>
    <b v="0"/>
    <x v="9"/>
    <x v="5"/>
    <x v="9"/>
  </r>
  <r>
    <n v="981"/>
    <x v="956"/>
    <s v="Grass-roots executive synergy"/>
    <n v="6700"/>
    <n v="11941"/>
    <n v="179"/>
    <x v="1"/>
    <n v="323"/>
    <n v="37"/>
    <x v="1"/>
    <s v="USD"/>
    <n v="1514181600"/>
    <n v="1517032800"/>
    <b v="0"/>
    <b v="0"/>
    <x v="2"/>
    <x v="2"/>
    <x v="2"/>
  </r>
  <r>
    <n v="982"/>
    <x v="957"/>
    <s v="Multi-layered optimal application"/>
    <n v="7200"/>
    <n v="6115"/>
    <n v="85"/>
    <x v="0"/>
    <n v="75"/>
    <n v="82"/>
    <x v="1"/>
    <s v="USD"/>
    <n v="1311051600"/>
    <n v="1311224400"/>
    <b v="0"/>
    <b v="1"/>
    <x v="4"/>
    <x v="4"/>
    <x v="4"/>
  </r>
  <r>
    <n v="983"/>
    <x v="958"/>
    <s v="Business-focused full-range core"/>
    <n v="129100"/>
    <n v="188404"/>
    <n v="146"/>
    <x v="1"/>
    <n v="2326"/>
    <n v="81"/>
    <x v="1"/>
    <s v="USD"/>
    <n v="1564894800"/>
    <n v="1566190800"/>
    <b v="0"/>
    <b v="0"/>
    <x v="4"/>
    <x v="4"/>
    <x v="4"/>
  </r>
  <r>
    <n v="984"/>
    <x v="959"/>
    <s v="Exclusive system-worthy Graphic Interface"/>
    <n v="6500"/>
    <n v="9910"/>
    <n v="153"/>
    <x v="1"/>
    <n v="381"/>
    <n v="27"/>
    <x v="1"/>
    <s v="USD"/>
    <n v="1567918800"/>
    <n v="1570165200"/>
    <b v="0"/>
    <b v="0"/>
    <x v="3"/>
    <x v="3"/>
    <x v="3"/>
  </r>
  <r>
    <n v="985"/>
    <x v="960"/>
    <s v="Enhanced optimal ability"/>
    <n v="170600"/>
    <n v="114523"/>
    <n v="68"/>
    <x v="0"/>
    <n v="4405"/>
    <n v="26"/>
    <x v="1"/>
    <s v="USD"/>
    <n v="1386309600"/>
    <n v="1388556000"/>
    <b v="0"/>
    <b v="1"/>
    <x v="1"/>
    <x v="1"/>
    <x v="1"/>
  </r>
  <r>
    <n v="986"/>
    <x v="961"/>
    <s v="Optional zero administration neural-net"/>
    <n v="7800"/>
    <n v="3144"/>
    <n v="41"/>
    <x v="0"/>
    <n v="92"/>
    <n v="35"/>
    <x v="1"/>
    <s v="USD"/>
    <n v="1301979600"/>
    <n v="1303189200"/>
    <b v="0"/>
    <b v="0"/>
    <x v="1"/>
    <x v="1"/>
    <x v="1"/>
  </r>
  <r>
    <n v="987"/>
    <x v="962"/>
    <s v="Ameliorated foreground focus group"/>
    <n v="6200"/>
    <n v="13441"/>
    <n v="217"/>
    <x v="1"/>
    <n v="480"/>
    <n v="29"/>
    <x v="1"/>
    <s v="USD"/>
    <n v="1493269200"/>
    <n v="1494478800"/>
    <b v="0"/>
    <b v="0"/>
    <x v="4"/>
    <x v="4"/>
    <x v="4"/>
  </r>
  <r>
    <n v="988"/>
    <x v="963"/>
    <s v="Triple-buffered multi-tasking matrices"/>
    <n v="9400"/>
    <n v="4899"/>
    <n v="53"/>
    <x v="0"/>
    <n v="64"/>
    <n v="77"/>
    <x v="1"/>
    <s v="USD"/>
    <n v="1478930400"/>
    <n v="1480744800"/>
    <b v="0"/>
    <b v="0"/>
    <x v="15"/>
    <x v="5"/>
    <x v="15"/>
  </r>
  <r>
    <n v="989"/>
    <x v="964"/>
    <s v="Versatile dedicated migration"/>
    <n v="2400"/>
    <n v="11990"/>
    <n v="500"/>
    <x v="1"/>
    <n v="226"/>
    <n v="54"/>
    <x v="1"/>
    <s v="USD"/>
    <n v="1555390800"/>
    <n v="1555822800"/>
    <b v="0"/>
    <b v="0"/>
    <x v="18"/>
    <x v="5"/>
    <x v="18"/>
  </r>
  <r>
    <n v="990"/>
    <x v="965"/>
    <s v="Devolved foreground customer loyalty"/>
    <n v="7800"/>
    <n v="6839"/>
    <n v="88"/>
    <x v="0"/>
    <n v="64"/>
    <n v="107"/>
    <x v="1"/>
    <s v="USD"/>
    <n v="1456984800"/>
    <n v="1458882000"/>
    <b v="0"/>
    <b v="1"/>
    <x v="6"/>
    <x v="4"/>
    <x v="6"/>
  </r>
  <r>
    <n v="991"/>
    <x v="509"/>
    <s v="Reduced reciprocal focus group"/>
    <n v="9800"/>
    <n v="11091"/>
    <n v="114"/>
    <x v="1"/>
    <n v="241"/>
    <n v="47"/>
    <x v="1"/>
    <s v="USD"/>
    <n v="1411621200"/>
    <n v="1411966800"/>
    <b v="0"/>
    <b v="1"/>
    <x v="1"/>
    <x v="1"/>
    <x v="1"/>
  </r>
  <r>
    <n v="992"/>
    <x v="966"/>
    <s v="Networked global migration"/>
    <n v="3100"/>
    <n v="13223"/>
    <n v="427"/>
    <x v="1"/>
    <n v="132"/>
    <n v="101"/>
    <x v="1"/>
    <s v="USD"/>
    <n v="1525669200"/>
    <n v="1526878800"/>
    <b v="0"/>
    <b v="1"/>
    <x v="6"/>
    <x v="4"/>
    <x v="6"/>
  </r>
  <r>
    <n v="993"/>
    <x v="967"/>
    <s v="De-engineered even-keeled definition"/>
    <n v="9800"/>
    <n v="7608"/>
    <n v="78"/>
    <x v="3"/>
    <n v="75"/>
    <n v="102"/>
    <x v="6"/>
    <s v="EUR"/>
    <n v="1450936800"/>
    <n v="1452405600"/>
    <b v="0"/>
    <b v="1"/>
    <x v="14"/>
    <x v="7"/>
    <x v="14"/>
  </r>
  <r>
    <n v="994"/>
    <x v="968"/>
    <s v="Implemented bi-directional flexibility"/>
    <n v="141100"/>
    <n v="74073"/>
    <n v="53"/>
    <x v="0"/>
    <n v="842"/>
    <n v="88"/>
    <x v="1"/>
    <s v="USD"/>
    <n v="1413522000"/>
    <n v="1414040400"/>
    <b v="0"/>
    <b v="1"/>
    <x v="18"/>
    <x v="5"/>
    <x v="18"/>
  </r>
  <r>
    <n v="995"/>
    <x v="969"/>
    <s v="Vision-oriented scalable definition"/>
    <n v="97300"/>
    <n v="153216"/>
    <n v="158"/>
    <x v="1"/>
    <n v="2043"/>
    <n v="75"/>
    <x v="1"/>
    <s v="USD"/>
    <n v="1541307600"/>
    <n v="1543816800"/>
    <b v="0"/>
    <b v="1"/>
    <x v="0"/>
    <x v="0"/>
    <x v="0"/>
  </r>
  <r>
    <n v="996"/>
    <x v="970"/>
    <s v="Future-proofed upward-trending migration"/>
    <n v="6600"/>
    <n v="4814"/>
    <n v="73"/>
    <x v="0"/>
    <n v="112"/>
    <n v="43"/>
    <x v="1"/>
    <s v="USD"/>
    <n v="1357106400"/>
    <n v="1359698400"/>
    <b v="0"/>
    <b v="0"/>
    <x v="3"/>
    <x v="3"/>
    <x v="3"/>
  </r>
  <r>
    <n v="997"/>
    <x v="971"/>
    <s v="Right-sized full-range throughput"/>
    <n v="7600"/>
    <n v="4603"/>
    <n v="61"/>
    <x v="3"/>
    <n v="139"/>
    <n v="34"/>
    <x v="6"/>
    <s v="EUR"/>
    <n v="1390197600"/>
    <n v="1390629600"/>
    <b v="0"/>
    <b v="0"/>
    <x v="3"/>
    <x v="3"/>
    <x v="3"/>
  </r>
  <r>
    <n v="998"/>
    <x v="972"/>
    <s v="Polarized composite customer loyalty"/>
    <n v="66600"/>
    <n v="37823"/>
    <n v="57"/>
    <x v="0"/>
    <n v="374"/>
    <n v="102"/>
    <x v="1"/>
    <s v="USD"/>
    <n v="1265868000"/>
    <n v="1267077600"/>
    <b v="0"/>
    <b v="1"/>
    <x v="7"/>
    <x v="1"/>
    <x v="7"/>
  </r>
  <r>
    <n v="999"/>
    <x v="973"/>
    <s v="Expanded eco-centric policy"/>
    <n v="111100"/>
    <n v="62819"/>
    <n v="57"/>
    <x v="3"/>
    <n v="1122"/>
    <n v="56"/>
    <x v="1"/>
    <s v="USD"/>
    <n v="1467176400"/>
    <n v="1467781200"/>
    <b v="0"/>
    <b v="0"/>
    <x v="0"/>
    <x v="0"/>
    <x v="0"/>
  </r>
  <r>
    <m/>
    <x v="974"/>
    <m/>
    <m/>
    <m/>
    <m/>
    <x v="4"/>
    <m/>
    <m/>
    <x v="7"/>
    <m/>
    <m/>
    <m/>
    <m/>
    <m/>
    <x v="24"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C35F4A-70B0-4309-A4C9-4F4D4434985D}" name="Pivo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3:G14" firstHeaderRow="1" firstDataRow="2" firstDataCol="1" rowPageCount="1" colPageCount="1"/>
  <pivotFields count="18">
    <pivotField showAll="0"/>
    <pivotField showAll="0">
      <items count="976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x="974"/>
        <item t="default"/>
      </items>
    </pivotField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dataField="1" showAll="0">
      <items count="26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x="24"/>
        <item t="default"/>
      </items>
    </pivotField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category &amp; sub-category" fld="1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417006-B54C-48A5-A248-6FCA1874F50B}" name="Pivo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B4:G30" firstHeaderRow="1" firstDataRow="2" firstDataCol="1" rowPageCount="2" colPageCount="1"/>
  <pivotFields count="18">
    <pivotField showAll="0"/>
    <pivotField showAll="0">
      <items count="976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x="974"/>
        <item t="default"/>
      </items>
    </pivotField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dataField="1" showAll="0">
      <items count="26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x="24"/>
        <item t="default"/>
      </items>
    </pivotField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category &amp; sub-category" fld="15" subtotal="count" baseField="0" baseItem="0"/>
  </dataFields>
  <chartFormats count="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1A16B7-AD6A-45A2-8A3D-0EAE8D58A54B}" name="PivotTable6" cacheId="1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5">
    <pivotField axis="axisCol" allDrilled="1" showAll="0" dataSourceSort="1" defaultAttributeDrillState="1">
      <items count="4">
        <item s="1" x="0"/>
        <item s="1" x="1"/>
        <item s="1" x="2"/>
        <item t="default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2">
    <pageField fld="2" hier="20" name="[Range].[date created conversion (Year)].[All]" cap="All"/>
    <pageField fld="3" hier="18" name="[Range].[parent category].[All]" cap="All"/>
  </pageFields>
  <dataFields count="1">
    <dataField name="Count of category &amp; sub-category" fld="4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>
      <members count="4" level="1">
        <member name="[Range].[outcome].&amp;"/>
        <member name=""/>
        <member name=""/>
        <member name="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:$T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C1" workbookViewId="0">
      <selection activeCell="G489" sqref="G489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8" max="8" width="13" bestFit="1" customWidth="1"/>
    <col min="9" max="9" width="13" customWidth="1"/>
    <col min="12" max="13" width="11.125" bestFit="1" customWidth="1"/>
    <col min="14" max="15" width="11.125" customWidth="1"/>
    <col min="18" max="18" width="28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ROUNDUP(SUM($E2/$D2)*100, 0)</f>
        <v>0</v>
      </c>
      <c r="G2" t="s">
        <v>14</v>
      </c>
      <c r="H2">
        <v>0</v>
      </c>
      <c r="I2" t="e">
        <f>ROUNDUP(E2/H2, 0)</f>
        <v>#DIV/0!</v>
      </c>
      <c r="J2" t="s">
        <v>15</v>
      </c>
      <c r="K2" t="s">
        <v>16</v>
      </c>
      <c r="L2">
        <v>1448690400</v>
      </c>
      <c r="M2">
        <v>1450159200</v>
      </c>
      <c r="N2" s="7">
        <f>(((L2/60)/60)/24)+DATE(1970,1,1)</f>
        <v>42336.25</v>
      </c>
      <c r="O2" s="7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LEFT(R2,FIND("/",R2)-1)</f>
        <v>food</v>
      </c>
      <c r="T2" t="str">
        <f>RIGHT(R2,LEN(R2)-FIND("/",R2))</f>
        <v>food trucks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>ROUNDUP(SUM($E3/$D3)*100, 0)</f>
        <v>1040</v>
      </c>
      <c r="G3" t="s">
        <v>20</v>
      </c>
      <c r="H3">
        <v>158</v>
      </c>
      <c r="I3">
        <f>ROUNDUP(E3/H3, 0)</f>
        <v>93</v>
      </c>
      <c r="J3" t="s">
        <v>21</v>
      </c>
      <c r="K3" t="s">
        <v>22</v>
      </c>
      <c r="L3">
        <v>1408424400</v>
      </c>
      <c r="M3">
        <v>1408597200</v>
      </c>
      <c r="N3" s="7">
        <f>(((L3/60)/60)/24)+DATE(1970,1,1)</f>
        <v>41870.208333333336</v>
      </c>
      <c r="O3" s="7">
        <f>(((M3/60)/60)/24)+DATE(1970,1,1)</f>
        <v>41872.208333333336</v>
      </c>
      <c r="P3" t="b">
        <v>0</v>
      </c>
      <c r="Q3" t="b">
        <v>1</v>
      </c>
      <c r="R3" t="s">
        <v>23</v>
      </c>
      <c r="S3" t="str">
        <f>LEFT(R3,FIND("/",R3)-1)</f>
        <v>music</v>
      </c>
      <c r="T3" t="str">
        <f>RIGHT(R3,LEN(R3)-FIND("/",R3))</f>
        <v>rock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>ROUNDUP(SUM($E4/$D4)*100, 0)</f>
        <v>132</v>
      </c>
      <c r="G4" t="s">
        <v>20</v>
      </c>
      <c r="H4">
        <v>1425</v>
      </c>
      <c r="I4">
        <f>ROUNDUP(E4/H4, 0)</f>
        <v>101</v>
      </c>
      <c r="J4" t="s">
        <v>26</v>
      </c>
      <c r="K4" t="s">
        <v>27</v>
      </c>
      <c r="L4">
        <v>1384668000</v>
      </c>
      <c r="M4">
        <v>1384840800</v>
      </c>
      <c r="N4" s="7">
        <f>(((L4/60)/60)/24)+DATE(1970,1,1)</f>
        <v>41595.25</v>
      </c>
      <c r="O4" s="7">
        <f>(((M4/60)/60)/24)+DATE(1970,1,1)</f>
        <v>41597.25</v>
      </c>
      <c r="P4" t="b">
        <v>0</v>
      </c>
      <c r="Q4" t="b">
        <v>0</v>
      </c>
      <c r="R4" t="s">
        <v>28</v>
      </c>
      <c r="S4" t="str">
        <f>LEFT(R4,FIND("/",R4)-1)</f>
        <v>technology</v>
      </c>
      <c r="T4" t="str">
        <f>RIGHT(R4,LEN(R4)-FIND("/",R4))</f>
        <v>web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>ROUNDUP(SUM($E5/$D5)*100, 0)</f>
        <v>59</v>
      </c>
      <c r="G5" t="s">
        <v>14</v>
      </c>
      <c r="H5">
        <v>24</v>
      </c>
      <c r="I5">
        <f>ROUNDUP(E5/H5, 0)</f>
        <v>104</v>
      </c>
      <c r="J5" t="s">
        <v>21</v>
      </c>
      <c r="K5" t="s">
        <v>22</v>
      </c>
      <c r="L5">
        <v>1565499600</v>
      </c>
      <c r="M5">
        <v>1568955600</v>
      </c>
      <c r="N5" s="7">
        <f>(((L5/60)/60)/24)+DATE(1970,1,1)</f>
        <v>43688.208333333328</v>
      </c>
      <c r="O5" s="7">
        <f>(((M5/60)/60)/24)+DATE(1970,1,1)</f>
        <v>43728.208333333328</v>
      </c>
      <c r="P5" t="b">
        <v>0</v>
      </c>
      <c r="Q5" t="b">
        <v>0</v>
      </c>
      <c r="R5" t="s">
        <v>23</v>
      </c>
      <c r="S5" t="str">
        <f>LEFT(R5,FIND("/",R5)-1)</f>
        <v>music</v>
      </c>
      <c r="T5" t="str">
        <f>RIGHT(R5,LEN(R5)-FIND("/",R5))</f>
        <v>rock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>ROUNDUP(SUM($E6/$D6)*100, 0)</f>
        <v>70</v>
      </c>
      <c r="G6" t="s">
        <v>14</v>
      </c>
      <c r="H6">
        <v>53</v>
      </c>
      <c r="I6">
        <f>ROUNDUP(E6/H6, 0)</f>
        <v>100</v>
      </c>
      <c r="J6" t="s">
        <v>21</v>
      </c>
      <c r="K6" t="s">
        <v>22</v>
      </c>
      <c r="L6">
        <v>1547964000</v>
      </c>
      <c r="M6">
        <v>1548309600</v>
      </c>
      <c r="N6" s="7">
        <f>(((L6/60)/60)/24)+DATE(1970,1,1)</f>
        <v>43485.25</v>
      </c>
      <c r="O6" s="7">
        <f>(((M6/60)/60)/24)+DATE(1970,1,1)</f>
        <v>43489.25</v>
      </c>
      <c r="P6" t="b">
        <v>0</v>
      </c>
      <c r="Q6" t="b">
        <v>0</v>
      </c>
      <c r="R6" t="s">
        <v>33</v>
      </c>
      <c r="S6" t="str">
        <f>LEFT(R6,FIND("/",R6)-1)</f>
        <v>theater</v>
      </c>
      <c r="T6" t="str">
        <f>RIGHT(R6,LEN(R6)-FIND("/",R6))</f>
        <v>plays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>ROUNDUP(SUM($E7/$D7)*100, 0)</f>
        <v>174</v>
      </c>
      <c r="G7" t="s">
        <v>20</v>
      </c>
      <c r="H7">
        <v>174</v>
      </c>
      <c r="I7">
        <f>ROUNDUP(E7/H7, 0)</f>
        <v>76</v>
      </c>
      <c r="J7" t="s">
        <v>36</v>
      </c>
      <c r="K7" t="s">
        <v>37</v>
      </c>
      <c r="L7">
        <v>1346130000</v>
      </c>
      <c r="M7">
        <v>1347080400</v>
      </c>
      <c r="N7" s="7">
        <f>(((L7/60)/60)/24)+DATE(1970,1,1)</f>
        <v>41149.208333333336</v>
      </c>
      <c r="O7" s="7">
        <f>(((M7/60)/60)/24)+DATE(1970,1,1)</f>
        <v>41160.208333333336</v>
      </c>
      <c r="P7" t="b">
        <v>0</v>
      </c>
      <c r="Q7" t="b">
        <v>0</v>
      </c>
      <c r="R7" t="s">
        <v>33</v>
      </c>
      <c r="S7" t="str">
        <f>LEFT(R7,FIND("/",R7)-1)</f>
        <v>theater</v>
      </c>
      <c r="T7" t="str">
        <f>RIGHT(R7,LEN(R7)-FIND("/",R7))</f>
        <v>plays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>ROUNDUP(SUM($E8/$D8)*100, 0)</f>
        <v>21</v>
      </c>
      <c r="G8" t="s">
        <v>14</v>
      </c>
      <c r="H8">
        <v>18</v>
      </c>
      <c r="I8">
        <f>ROUNDUP(E8/H8, 0)</f>
        <v>61</v>
      </c>
      <c r="J8" t="s">
        <v>40</v>
      </c>
      <c r="K8" t="s">
        <v>41</v>
      </c>
      <c r="L8">
        <v>1505278800</v>
      </c>
      <c r="M8">
        <v>1505365200</v>
      </c>
      <c r="N8" s="7">
        <f>(((L8/60)/60)/24)+DATE(1970,1,1)</f>
        <v>42991.208333333328</v>
      </c>
      <c r="O8" s="7">
        <f>(((M8/60)/60)/24)+DATE(1970,1,1)</f>
        <v>42992.208333333328</v>
      </c>
      <c r="P8" t="b">
        <v>0</v>
      </c>
      <c r="Q8" t="b">
        <v>0</v>
      </c>
      <c r="R8" t="s">
        <v>42</v>
      </c>
      <c r="S8" t="str">
        <f>LEFT(R8,FIND("/",R8)-1)</f>
        <v>film &amp; video</v>
      </c>
      <c r="T8" t="str">
        <f>RIGHT(R8,LEN(R8)-FIND("/",R8))</f>
        <v>documentary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>ROUNDUP(SUM($E9/$D9)*100, 0)</f>
        <v>328</v>
      </c>
      <c r="G9" t="s">
        <v>20</v>
      </c>
      <c r="H9">
        <v>227</v>
      </c>
      <c r="I9">
        <f>ROUNDUP(E9/H9, 0)</f>
        <v>65</v>
      </c>
      <c r="J9" t="s">
        <v>36</v>
      </c>
      <c r="K9" t="s">
        <v>37</v>
      </c>
      <c r="L9">
        <v>1439442000</v>
      </c>
      <c r="M9">
        <v>1439614800</v>
      </c>
      <c r="N9" s="7">
        <f>(((L9/60)/60)/24)+DATE(1970,1,1)</f>
        <v>42229.208333333328</v>
      </c>
      <c r="O9" s="7">
        <f>(((M9/60)/60)/24)+DATE(1970,1,1)</f>
        <v>42231.208333333328</v>
      </c>
      <c r="P9" t="b">
        <v>0</v>
      </c>
      <c r="Q9" t="b">
        <v>0</v>
      </c>
      <c r="R9" t="s">
        <v>33</v>
      </c>
      <c r="S9" t="str">
        <f>LEFT(R9,FIND("/",R9)-1)</f>
        <v>theater</v>
      </c>
      <c r="T9" t="str">
        <f>RIGHT(R9,LEN(R9)-FIND("/",R9))</f>
        <v>plays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>ROUNDUP(SUM($E10/$D10)*100, 0)</f>
        <v>20</v>
      </c>
      <c r="G10" t="s">
        <v>47</v>
      </c>
      <c r="H10">
        <v>708</v>
      </c>
      <c r="I10">
        <f>ROUNDUP(E10/H10, 0)</f>
        <v>31</v>
      </c>
      <c r="J10" t="s">
        <v>36</v>
      </c>
      <c r="K10" t="s">
        <v>37</v>
      </c>
      <c r="L10">
        <v>1281330000</v>
      </c>
      <c r="M10">
        <v>1281502800</v>
      </c>
      <c r="N10" s="7">
        <f>(((L10/60)/60)/24)+DATE(1970,1,1)</f>
        <v>40399.208333333336</v>
      </c>
      <c r="O10" s="7">
        <f>(((M10/60)/60)/24)+DATE(1970,1,1)</f>
        <v>40401.208333333336</v>
      </c>
      <c r="P10" t="b">
        <v>0</v>
      </c>
      <c r="Q10" t="b">
        <v>0</v>
      </c>
      <c r="R10" t="s">
        <v>33</v>
      </c>
      <c r="S10" t="str">
        <f>LEFT(R10,FIND("/",R10)-1)</f>
        <v>theater</v>
      </c>
      <c r="T10" t="str">
        <f>RIGHT(R10,LEN(R10)-FIND("/",R10))</f>
        <v>plays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>ROUNDUP(SUM($E11/$D11)*100, 0)</f>
        <v>52</v>
      </c>
      <c r="G11" t="s">
        <v>14</v>
      </c>
      <c r="H11">
        <v>44</v>
      </c>
      <c r="I11">
        <f>ROUNDUP(E11/H11, 0)</f>
        <v>73</v>
      </c>
      <c r="J11" t="s">
        <v>21</v>
      </c>
      <c r="K11" t="s">
        <v>22</v>
      </c>
      <c r="L11">
        <v>1379566800</v>
      </c>
      <c r="M11">
        <v>1383804000</v>
      </c>
      <c r="N11" s="7">
        <f>(((L11/60)/60)/24)+DATE(1970,1,1)</f>
        <v>41536.208333333336</v>
      </c>
      <c r="O11" s="7">
        <f>(((M11/60)/60)/24)+DATE(1970,1,1)</f>
        <v>41585.25</v>
      </c>
      <c r="P11" t="b">
        <v>0</v>
      </c>
      <c r="Q11" t="b">
        <v>0</v>
      </c>
      <c r="R11" t="s">
        <v>50</v>
      </c>
      <c r="S11" t="str">
        <f>LEFT(R11,FIND("/",R11)-1)</f>
        <v>music</v>
      </c>
      <c r="T11" t="str">
        <f>RIGHT(R11,LEN(R11)-FIND("/",R11))</f>
        <v>electric music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>ROUNDUP(SUM($E12/$D12)*100, 0)</f>
        <v>267</v>
      </c>
      <c r="G12" t="s">
        <v>20</v>
      </c>
      <c r="H12">
        <v>220</v>
      </c>
      <c r="I12">
        <f>ROUNDUP(E12/H12, 0)</f>
        <v>63</v>
      </c>
      <c r="J12" t="s">
        <v>21</v>
      </c>
      <c r="K12" t="s">
        <v>22</v>
      </c>
      <c r="L12">
        <v>1281762000</v>
      </c>
      <c r="M12">
        <v>1285909200</v>
      </c>
      <c r="N12" s="7">
        <f>(((L12/60)/60)/24)+DATE(1970,1,1)</f>
        <v>40404.208333333336</v>
      </c>
      <c r="O12" s="7">
        <f>(((M12/60)/60)/24)+DATE(1970,1,1)</f>
        <v>40452.208333333336</v>
      </c>
      <c r="P12" t="b">
        <v>0</v>
      </c>
      <c r="Q12" t="b">
        <v>0</v>
      </c>
      <c r="R12" t="s">
        <v>53</v>
      </c>
      <c r="S12" t="str">
        <f>LEFT(R12,FIND("/",R12)-1)</f>
        <v>film &amp; video</v>
      </c>
      <c r="T12" t="str">
        <f>RIGHT(R12,LEN(R12)-FIND("/",R12))</f>
        <v>drama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>ROUNDUP(SUM($E13/$D13)*100, 0)</f>
        <v>49</v>
      </c>
      <c r="G13" t="s">
        <v>14</v>
      </c>
      <c r="H13">
        <v>27</v>
      </c>
      <c r="I13">
        <f>ROUNDUP(E13/H13, 0)</f>
        <v>113</v>
      </c>
      <c r="J13" t="s">
        <v>21</v>
      </c>
      <c r="K13" t="s">
        <v>22</v>
      </c>
      <c r="L13">
        <v>1285045200</v>
      </c>
      <c r="M13">
        <v>1285563600</v>
      </c>
      <c r="N13" s="7">
        <f>(((L13/60)/60)/24)+DATE(1970,1,1)</f>
        <v>40442.208333333336</v>
      </c>
      <c r="O13" s="7">
        <f>(((M13/60)/60)/24)+DATE(1970,1,1)</f>
        <v>40448.208333333336</v>
      </c>
      <c r="P13" t="b">
        <v>0</v>
      </c>
      <c r="Q13" t="b">
        <v>1</v>
      </c>
      <c r="R13" t="s">
        <v>33</v>
      </c>
      <c r="S13" t="str">
        <f>LEFT(R13,FIND("/",R13)-1)</f>
        <v>theater</v>
      </c>
      <c r="T13" t="str">
        <f>RIGHT(R13,LEN(R13)-FIND("/",R13))</f>
        <v>plays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>ROUNDUP(SUM($E14/$D14)*100, 0)</f>
        <v>90</v>
      </c>
      <c r="G14" t="s">
        <v>14</v>
      </c>
      <c r="H14">
        <v>55</v>
      </c>
      <c r="I14">
        <f>ROUNDUP(E14/H14, 0)</f>
        <v>103</v>
      </c>
      <c r="J14" t="s">
        <v>21</v>
      </c>
      <c r="K14" t="s">
        <v>22</v>
      </c>
      <c r="L14">
        <v>1571720400</v>
      </c>
      <c r="M14">
        <v>1572411600</v>
      </c>
      <c r="N14" s="7">
        <f>(((L14/60)/60)/24)+DATE(1970,1,1)</f>
        <v>43760.208333333328</v>
      </c>
      <c r="O14" s="7">
        <f>(((M14/60)/60)/24)+DATE(1970,1,1)</f>
        <v>43768.208333333328</v>
      </c>
      <c r="P14" t="b">
        <v>0</v>
      </c>
      <c r="Q14" t="b">
        <v>0</v>
      </c>
      <c r="R14" t="s">
        <v>53</v>
      </c>
      <c r="S14" t="str">
        <f>LEFT(R14,FIND("/",R14)-1)</f>
        <v>film &amp; video</v>
      </c>
      <c r="T14" t="str">
        <f>RIGHT(R14,LEN(R14)-FIND("/",R14))</f>
        <v>drama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>ROUNDUP(SUM($E15/$D15)*100, 0)</f>
        <v>246</v>
      </c>
      <c r="G15" t="s">
        <v>20</v>
      </c>
      <c r="H15">
        <v>98</v>
      </c>
      <c r="I15">
        <f>ROUNDUP(E15/H15, 0)</f>
        <v>106</v>
      </c>
      <c r="J15" t="s">
        <v>21</v>
      </c>
      <c r="K15" t="s">
        <v>22</v>
      </c>
      <c r="L15">
        <v>1465621200</v>
      </c>
      <c r="M15">
        <v>1466658000</v>
      </c>
      <c r="N15" s="7">
        <f>(((L15/60)/60)/24)+DATE(1970,1,1)</f>
        <v>42532.208333333328</v>
      </c>
      <c r="O15" s="7">
        <f>(((M15/60)/60)/24)+DATE(1970,1,1)</f>
        <v>42544.208333333328</v>
      </c>
      <c r="P15" t="b">
        <v>0</v>
      </c>
      <c r="Q15" t="b">
        <v>0</v>
      </c>
      <c r="R15" t="s">
        <v>60</v>
      </c>
      <c r="S15" t="str">
        <f>LEFT(R15,FIND("/",R15)-1)</f>
        <v>music</v>
      </c>
      <c r="T15" t="str">
        <f>RIGHT(R15,LEN(R15)-FIND("/",R15))</f>
        <v>indie rock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>ROUNDUP(SUM($E16/$D16)*100, 0)</f>
        <v>67</v>
      </c>
      <c r="G16" t="s">
        <v>14</v>
      </c>
      <c r="H16">
        <v>200</v>
      </c>
      <c r="I16">
        <f>ROUNDUP(E16/H16, 0)</f>
        <v>95</v>
      </c>
      <c r="J16" t="s">
        <v>21</v>
      </c>
      <c r="K16" t="s">
        <v>22</v>
      </c>
      <c r="L16">
        <v>1331013600</v>
      </c>
      <c r="M16">
        <v>1333342800</v>
      </c>
      <c r="N16" s="7">
        <f>(((L16/60)/60)/24)+DATE(1970,1,1)</f>
        <v>40974.25</v>
      </c>
      <c r="O16" s="7">
        <f>(((M16/60)/60)/24)+DATE(1970,1,1)</f>
        <v>41001.208333333336</v>
      </c>
      <c r="P16" t="b">
        <v>0</v>
      </c>
      <c r="Q16" t="b">
        <v>0</v>
      </c>
      <c r="R16" t="s">
        <v>60</v>
      </c>
      <c r="S16" t="str">
        <f>LEFT(R16,FIND("/",R16)-1)</f>
        <v>music</v>
      </c>
      <c r="T16" t="str">
        <f>RIGHT(R16,LEN(R16)-FIND("/",R16))</f>
        <v>indie rock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>ROUNDUP(SUM($E17/$D17)*100, 0)</f>
        <v>48</v>
      </c>
      <c r="G17" t="s">
        <v>14</v>
      </c>
      <c r="H17">
        <v>452</v>
      </c>
      <c r="I17">
        <f>ROUNDUP(E17/H17, 0)</f>
        <v>85</v>
      </c>
      <c r="J17" t="s">
        <v>21</v>
      </c>
      <c r="K17" t="s">
        <v>22</v>
      </c>
      <c r="L17">
        <v>1575957600</v>
      </c>
      <c r="M17">
        <v>1576303200</v>
      </c>
      <c r="N17" s="7">
        <f>(((L17/60)/60)/24)+DATE(1970,1,1)</f>
        <v>43809.25</v>
      </c>
      <c r="O17" s="7">
        <f>(((M17/60)/60)/24)+DATE(1970,1,1)</f>
        <v>43813.25</v>
      </c>
      <c r="P17" t="b">
        <v>0</v>
      </c>
      <c r="Q17" t="b">
        <v>0</v>
      </c>
      <c r="R17" t="s">
        <v>65</v>
      </c>
      <c r="S17" t="str">
        <f>LEFT(R17,FIND("/",R17)-1)</f>
        <v>technology</v>
      </c>
      <c r="T17" t="str">
        <f>RIGHT(R17,LEN(R17)-FIND("/",R17))</f>
        <v>wearables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>ROUNDUP(SUM($E18/$D18)*100, 0)</f>
        <v>650</v>
      </c>
      <c r="G18" t="s">
        <v>20</v>
      </c>
      <c r="H18">
        <v>100</v>
      </c>
      <c r="I18">
        <f>ROUNDUP(E18/H18, 0)</f>
        <v>111</v>
      </c>
      <c r="J18" t="s">
        <v>21</v>
      </c>
      <c r="K18" t="s">
        <v>22</v>
      </c>
      <c r="L18">
        <v>1390370400</v>
      </c>
      <c r="M18">
        <v>1392271200</v>
      </c>
      <c r="N18" s="7">
        <f>(((L18/60)/60)/24)+DATE(1970,1,1)</f>
        <v>41661.25</v>
      </c>
      <c r="O18" s="7">
        <f>(((M18/60)/60)/24)+DATE(1970,1,1)</f>
        <v>41683.25</v>
      </c>
      <c r="P18" t="b">
        <v>0</v>
      </c>
      <c r="Q18" t="b">
        <v>0</v>
      </c>
      <c r="R18" t="s">
        <v>68</v>
      </c>
      <c r="S18" t="str">
        <f>LEFT(R18,FIND("/",R18)-1)</f>
        <v>publishing</v>
      </c>
      <c r="T18" t="str">
        <f>RIGHT(R18,LEN(R18)-FIND("/",R18))</f>
        <v>nonfiction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>ROUNDUP(SUM($E19/$D19)*100, 0)</f>
        <v>160</v>
      </c>
      <c r="G19" t="s">
        <v>20</v>
      </c>
      <c r="H19">
        <v>1249</v>
      </c>
      <c r="I19">
        <f>ROUNDUP(E19/H19, 0)</f>
        <v>108</v>
      </c>
      <c r="J19" t="s">
        <v>21</v>
      </c>
      <c r="K19" t="s">
        <v>22</v>
      </c>
      <c r="L19">
        <v>1294812000</v>
      </c>
      <c r="M19">
        <v>1294898400</v>
      </c>
      <c r="N19" s="7">
        <f>(((L19/60)/60)/24)+DATE(1970,1,1)</f>
        <v>40555.25</v>
      </c>
      <c r="O19" s="7">
        <f>(((M19/60)/60)/24)+DATE(1970,1,1)</f>
        <v>40556.25</v>
      </c>
      <c r="P19" t="b">
        <v>0</v>
      </c>
      <c r="Q19" t="b">
        <v>0</v>
      </c>
      <c r="R19" t="s">
        <v>71</v>
      </c>
      <c r="S19" t="str">
        <f>LEFT(R19,FIND("/",R19)-1)</f>
        <v>film &amp; video</v>
      </c>
      <c r="T19" t="str">
        <f>RIGHT(R19,LEN(R19)-FIND("/",R19))</f>
        <v>animation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>ROUNDUP(SUM($E20/$D20)*100, 0)</f>
        <v>67</v>
      </c>
      <c r="G20" t="s">
        <v>74</v>
      </c>
      <c r="H20">
        <v>135</v>
      </c>
      <c r="I20">
        <f>ROUNDUP(E20/H20, 0)</f>
        <v>46</v>
      </c>
      <c r="J20" t="s">
        <v>21</v>
      </c>
      <c r="K20" t="s">
        <v>22</v>
      </c>
      <c r="L20">
        <v>1536382800</v>
      </c>
      <c r="M20">
        <v>1537074000</v>
      </c>
      <c r="N20" s="7">
        <f>(((L20/60)/60)/24)+DATE(1970,1,1)</f>
        <v>43351.208333333328</v>
      </c>
      <c r="O20" s="7">
        <f>(((M20/60)/60)/24)+DATE(1970,1,1)</f>
        <v>43359.208333333328</v>
      </c>
      <c r="P20" t="b">
        <v>0</v>
      </c>
      <c r="Q20" t="b">
        <v>0</v>
      </c>
      <c r="R20" t="s">
        <v>33</v>
      </c>
      <c r="S20" t="str">
        <f>LEFT(R20,FIND("/",R20)-1)</f>
        <v>theater</v>
      </c>
      <c r="T20" t="str">
        <f>RIGHT(R20,LEN(R20)-FIND("/",R20))</f>
        <v>plays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>ROUNDUP(SUM($E21/$D21)*100, 0)</f>
        <v>49</v>
      </c>
      <c r="G21" t="s">
        <v>14</v>
      </c>
      <c r="H21">
        <v>674</v>
      </c>
      <c r="I21">
        <f>ROUNDUP(E21/H21, 0)</f>
        <v>46</v>
      </c>
      <c r="J21" t="s">
        <v>21</v>
      </c>
      <c r="K21" t="s">
        <v>22</v>
      </c>
      <c r="L21">
        <v>1551679200</v>
      </c>
      <c r="M21">
        <v>1553490000</v>
      </c>
      <c r="N21" s="7">
        <f>(((L21/60)/60)/24)+DATE(1970,1,1)</f>
        <v>43528.25</v>
      </c>
      <c r="O21" s="7">
        <f>(((M21/60)/60)/24)+DATE(1970,1,1)</f>
        <v>43549.208333333328</v>
      </c>
      <c r="P21" t="b">
        <v>0</v>
      </c>
      <c r="Q21" t="b">
        <v>1</v>
      </c>
      <c r="R21" t="s">
        <v>33</v>
      </c>
      <c r="S21" t="str">
        <f>LEFT(R21,FIND("/",R21)-1)</f>
        <v>theater</v>
      </c>
      <c r="T21" t="str">
        <f>RIGHT(R21,LEN(R21)-FIND("/",R21))</f>
        <v>plays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>ROUNDUP(SUM($E22/$D22)*100, 0)</f>
        <v>113</v>
      </c>
      <c r="G22" t="s">
        <v>20</v>
      </c>
      <c r="H22">
        <v>1396</v>
      </c>
      <c r="I22">
        <f>ROUNDUP(E22/H22, 0)</f>
        <v>106</v>
      </c>
      <c r="J22" t="s">
        <v>21</v>
      </c>
      <c r="K22" t="s">
        <v>22</v>
      </c>
      <c r="L22">
        <v>1406523600</v>
      </c>
      <c r="M22">
        <v>1406523600</v>
      </c>
      <c r="N22" s="7">
        <f>(((L22/60)/60)/24)+DATE(1970,1,1)</f>
        <v>41848.208333333336</v>
      </c>
      <c r="O22" s="7">
        <f>(((M22/60)/60)/24)+DATE(1970,1,1)</f>
        <v>41848.208333333336</v>
      </c>
      <c r="P22" t="b">
        <v>0</v>
      </c>
      <c r="Q22" t="b">
        <v>0</v>
      </c>
      <c r="R22" t="s">
        <v>53</v>
      </c>
      <c r="S22" t="str">
        <f>LEFT(R22,FIND("/",R22)-1)</f>
        <v>film &amp; video</v>
      </c>
      <c r="T22" t="str">
        <f>RIGHT(R22,LEN(R22)-FIND("/",R22))</f>
        <v>drama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>ROUNDUP(SUM($E23/$D23)*100, 0)</f>
        <v>41</v>
      </c>
      <c r="G23" t="s">
        <v>14</v>
      </c>
      <c r="H23">
        <v>558</v>
      </c>
      <c r="I23">
        <f>ROUNDUP(E23/H23, 0)</f>
        <v>70</v>
      </c>
      <c r="J23" t="s">
        <v>21</v>
      </c>
      <c r="K23" t="s">
        <v>22</v>
      </c>
      <c r="L23">
        <v>1313384400</v>
      </c>
      <c r="M23">
        <v>1316322000</v>
      </c>
      <c r="N23" s="7">
        <f>(((L23/60)/60)/24)+DATE(1970,1,1)</f>
        <v>40770.208333333336</v>
      </c>
      <c r="O23" s="7">
        <f>(((M23/60)/60)/24)+DATE(1970,1,1)</f>
        <v>40804.208333333336</v>
      </c>
      <c r="P23" t="b">
        <v>0</v>
      </c>
      <c r="Q23" t="b">
        <v>0</v>
      </c>
      <c r="R23" t="s">
        <v>33</v>
      </c>
      <c r="S23" t="str">
        <f>LEFT(R23,FIND("/",R23)-1)</f>
        <v>theater</v>
      </c>
      <c r="T23" t="str">
        <f>RIGHT(R23,LEN(R23)-FIND("/",R23))</f>
        <v>plays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>ROUNDUP(SUM($E24/$D24)*100, 0)</f>
        <v>129</v>
      </c>
      <c r="G24" t="s">
        <v>20</v>
      </c>
      <c r="H24">
        <v>890</v>
      </c>
      <c r="I24">
        <f>ROUNDUP(E24/H24, 0)</f>
        <v>86</v>
      </c>
      <c r="J24" t="s">
        <v>21</v>
      </c>
      <c r="K24" t="s">
        <v>22</v>
      </c>
      <c r="L24">
        <v>1522731600</v>
      </c>
      <c r="M24">
        <v>1524027600</v>
      </c>
      <c r="N24" s="7">
        <f>(((L24/60)/60)/24)+DATE(1970,1,1)</f>
        <v>43193.208333333328</v>
      </c>
      <c r="O24" s="7">
        <f>(((M24/60)/60)/24)+DATE(1970,1,1)</f>
        <v>43208.208333333328</v>
      </c>
      <c r="P24" t="b">
        <v>0</v>
      </c>
      <c r="Q24" t="b">
        <v>0</v>
      </c>
      <c r="R24" t="s">
        <v>33</v>
      </c>
      <c r="S24" t="str">
        <f>LEFT(R24,FIND("/",R24)-1)</f>
        <v>theater</v>
      </c>
      <c r="T24" t="str">
        <f>RIGHT(R24,LEN(R24)-FIND("/",R24))</f>
        <v>plays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>ROUNDUP(SUM($E25/$D25)*100, 0)</f>
        <v>333</v>
      </c>
      <c r="G25" t="s">
        <v>20</v>
      </c>
      <c r="H25">
        <v>142</v>
      </c>
      <c r="I25">
        <f>ROUNDUP(E25/H25, 0)</f>
        <v>106</v>
      </c>
      <c r="J25" t="s">
        <v>40</v>
      </c>
      <c r="K25" t="s">
        <v>41</v>
      </c>
      <c r="L25">
        <v>1550124000</v>
      </c>
      <c r="M25">
        <v>1554699600</v>
      </c>
      <c r="N25" s="7">
        <f>(((L25/60)/60)/24)+DATE(1970,1,1)</f>
        <v>43510.25</v>
      </c>
      <c r="O25" s="7">
        <f>(((M25/60)/60)/24)+DATE(1970,1,1)</f>
        <v>43563.208333333328</v>
      </c>
      <c r="P25" t="b">
        <v>0</v>
      </c>
      <c r="Q25" t="b">
        <v>0</v>
      </c>
      <c r="R25" t="s">
        <v>42</v>
      </c>
      <c r="S25" t="str">
        <f>LEFT(R25,FIND("/",R25)-1)</f>
        <v>film &amp; video</v>
      </c>
      <c r="T25" t="str">
        <f>RIGHT(R25,LEN(R25)-FIND("/",R25))</f>
        <v>documentary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>ROUNDUP(SUM($E26/$D26)*100, 0)</f>
        <v>113</v>
      </c>
      <c r="G26" t="s">
        <v>20</v>
      </c>
      <c r="H26">
        <v>2673</v>
      </c>
      <c r="I26">
        <f>ROUNDUP(E26/H26, 0)</f>
        <v>40</v>
      </c>
      <c r="J26" t="s">
        <v>21</v>
      </c>
      <c r="K26" t="s">
        <v>22</v>
      </c>
      <c r="L26">
        <v>1403326800</v>
      </c>
      <c r="M26">
        <v>1403499600</v>
      </c>
      <c r="N26" s="7">
        <f>(((L26/60)/60)/24)+DATE(1970,1,1)</f>
        <v>41811.208333333336</v>
      </c>
      <c r="O26" s="7">
        <f>(((M26/60)/60)/24)+DATE(1970,1,1)</f>
        <v>41813.208333333336</v>
      </c>
      <c r="P26" t="b">
        <v>0</v>
      </c>
      <c r="Q26" t="b">
        <v>0</v>
      </c>
      <c r="R26" t="s">
        <v>65</v>
      </c>
      <c r="S26" t="str">
        <f>LEFT(R26,FIND("/",R26)-1)</f>
        <v>technology</v>
      </c>
      <c r="T26" t="str">
        <f>RIGHT(R26,LEN(R26)-FIND("/",R26))</f>
        <v>wearables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>ROUNDUP(SUM($E27/$D27)*100, 0)</f>
        <v>217</v>
      </c>
      <c r="G27" t="s">
        <v>20</v>
      </c>
      <c r="H27">
        <v>163</v>
      </c>
      <c r="I27">
        <f>ROUNDUP(E27/H27, 0)</f>
        <v>74</v>
      </c>
      <c r="J27" t="s">
        <v>21</v>
      </c>
      <c r="K27" t="s">
        <v>22</v>
      </c>
      <c r="L27">
        <v>1305694800</v>
      </c>
      <c r="M27">
        <v>1307422800</v>
      </c>
      <c r="N27" s="7">
        <f>(((L27/60)/60)/24)+DATE(1970,1,1)</f>
        <v>40681.208333333336</v>
      </c>
      <c r="O27" s="7">
        <f>(((M27/60)/60)/24)+DATE(1970,1,1)</f>
        <v>40701.208333333336</v>
      </c>
      <c r="P27" t="b">
        <v>0</v>
      </c>
      <c r="Q27" t="b">
        <v>1</v>
      </c>
      <c r="R27" t="s">
        <v>89</v>
      </c>
      <c r="S27" t="str">
        <f>LEFT(R27,FIND("/",R27)-1)</f>
        <v>games</v>
      </c>
      <c r="T27" t="str">
        <f>RIGHT(R27,LEN(R27)-FIND("/",R27))</f>
        <v>video games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>ROUNDUP(SUM($E28/$D28)*100, 0)</f>
        <v>49</v>
      </c>
      <c r="G28" t="s">
        <v>74</v>
      </c>
      <c r="H28">
        <v>1480</v>
      </c>
      <c r="I28">
        <f>ROUNDUP(E28/H28, 0)</f>
        <v>36</v>
      </c>
      <c r="J28" t="s">
        <v>21</v>
      </c>
      <c r="K28" t="s">
        <v>22</v>
      </c>
      <c r="L28">
        <v>1533013200</v>
      </c>
      <c r="M28">
        <v>1535346000</v>
      </c>
      <c r="N28" s="7">
        <f>(((L28/60)/60)/24)+DATE(1970,1,1)</f>
        <v>43312.208333333328</v>
      </c>
      <c r="O28" s="7">
        <f>(((M28/60)/60)/24)+DATE(1970,1,1)</f>
        <v>43339.208333333328</v>
      </c>
      <c r="P28" t="b">
        <v>0</v>
      </c>
      <c r="Q28" t="b">
        <v>0</v>
      </c>
      <c r="R28" t="s">
        <v>33</v>
      </c>
      <c r="S28" t="str">
        <f>LEFT(R28,FIND("/",R28)-1)</f>
        <v>theater</v>
      </c>
      <c r="T28" t="str">
        <f>RIGHT(R28,LEN(R28)-FIND("/",R28))</f>
        <v>plays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>ROUNDUP(SUM($E29/$D29)*100, 0)</f>
        <v>80</v>
      </c>
      <c r="G29" t="s">
        <v>14</v>
      </c>
      <c r="H29">
        <v>15</v>
      </c>
      <c r="I29">
        <f>ROUNDUP(E29/H29, 0)</f>
        <v>107</v>
      </c>
      <c r="J29" t="s">
        <v>21</v>
      </c>
      <c r="K29" t="s">
        <v>22</v>
      </c>
      <c r="L29">
        <v>1443848400</v>
      </c>
      <c r="M29">
        <v>1444539600</v>
      </c>
      <c r="N29" s="7">
        <f>(((L29/60)/60)/24)+DATE(1970,1,1)</f>
        <v>42280.208333333328</v>
      </c>
      <c r="O29" s="7">
        <f>(((M29/60)/60)/24)+DATE(1970,1,1)</f>
        <v>42288.208333333328</v>
      </c>
      <c r="P29" t="b">
        <v>0</v>
      </c>
      <c r="Q29" t="b">
        <v>0</v>
      </c>
      <c r="R29" t="s">
        <v>23</v>
      </c>
      <c r="S29" t="str">
        <f>LEFT(R29,FIND("/",R29)-1)</f>
        <v>music</v>
      </c>
      <c r="T29" t="str">
        <f>RIGHT(R29,LEN(R29)-FIND("/",R29))</f>
        <v>rock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>ROUNDUP(SUM($E30/$D30)*100, 0)</f>
        <v>106</v>
      </c>
      <c r="G30" t="s">
        <v>20</v>
      </c>
      <c r="H30">
        <v>2220</v>
      </c>
      <c r="I30">
        <f>ROUNDUP(E30/H30, 0)</f>
        <v>62</v>
      </c>
      <c r="J30" t="s">
        <v>21</v>
      </c>
      <c r="K30" t="s">
        <v>22</v>
      </c>
      <c r="L30">
        <v>1265695200</v>
      </c>
      <c r="M30">
        <v>1267682400</v>
      </c>
      <c r="N30" s="7">
        <f>(((L30/60)/60)/24)+DATE(1970,1,1)</f>
        <v>40218.25</v>
      </c>
      <c r="O30" s="7">
        <f>(((M30/60)/60)/24)+DATE(1970,1,1)</f>
        <v>40241.25</v>
      </c>
      <c r="P30" t="b">
        <v>0</v>
      </c>
      <c r="Q30" t="b">
        <v>1</v>
      </c>
      <c r="R30" t="s">
        <v>33</v>
      </c>
      <c r="S30" t="str">
        <f>LEFT(R30,FIND("/",R30)-1)</f>
        <v>theater</v>
      </c>
      <c r="T30" t="str">
        <f>RIGHT(R30,LEN(R30)-FIND("/",R30))</f>
        <v>plays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>ROUNDUP(SUM($E31/$D31)*100, 0)</f>
        <v>329</v>
      </c>
      <c r="G31" t="s">
        <v>20</v>
      </c>
      <c r="H31">
        <v>1606</v>
      </c>
      <c r="I31">
        <f>ROUNDUP(E31/H31, 0)</f>
        <v>95</v>
      </c>
      <c r="J31" t="s">
        <v>98</v>
      </c>
      <c r="K31" t="s">
        <v>99</v>
      </c>
      <c r="L31">
        <v>1532062800</v>
      </c>
      <c r="M31">
        <v>1535518800</v>
      </c>
      <c r="N31" s="7">
        <f>(((L31/60)/60)/24)+DATE(1970,1,1)</f>
        <v>43301.208333333328</v>
      </c>
      <c r="O31" s="7">
        <f>(((M31/60)/60)/24)+DATE(1970,1,1)</f>
        <v>43341.208333333328</v>
      </c>
      <c r="P31" t="b">
        <v>0</v>
      </c>
      <c r="Q31" t="b">
        <v>0</v>
      </c>
      <c r="R31" t="s">
        <v>100</v>
      </c>
      <c r="S31" t="str">
        <f>LEFT(R31,FIND("/",R31)-1)</f>
        <v>film &amp; video</v>
      </c>
      <c r="T31" t="str">
        <f>RIGHT(R31,LEN(R31)-FIND("/",R31))</f>
        <v>shorts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>ROUNDUP(SUM($E32/$D32)*100, 0)</f>
        <v>161</v>
      </c>
      <c r="G32" t="s">
        <v>20</v>
      </c>
      <c r="H32">
        <v>129</v>
      </c>
      <c r="I32">
        <f>ROUNDUP(E32/H32, 0)</f>
        <v>113</v>
      </c>
      <c r="J32" t="s">
        <v>21</v>
      </c>
      <c r="K32" t="s">
        <v>22</v>
      </c>
      <c r="L32">
        <v>1558674000</v>
      </c>
      <c r="M32">
        <v>1559106000</v>
      </c>
      <c r="N32" s="7">
        <f>(((L32/60)/60)/24)+DATE(1970,1,1)</f>
        <v>43609.208333333328</v>
      </c>
      <c r="O32" s="7">
        <f>(((M32/60)/60)/24)+DATE(1970,1,1)</f>
        <v>43614.208333333328</v>
      </c>
      <c r="P32" t="b">
        <v>0</v>
      </c>
      <c r="Q32" t="b">
        <v>0</v>
      </c>
      <c r="R32" t="s">
        <v>71</v>
      </c>
      <c r="S32" t="str">
        <f>LEFT(R32,FIND("/",R32)-1)</f>
        <v>film &amp; video</v>
      </c>
      <c r="T32" t="str">
        <f>RIGHT(R32,LEN(R32)-FIND("/",R32))</f>
        <v>animation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>ROUNDUP(SUM($E33/$D33)*100, 0)</f>
        <v>310</v>
      </c>
      <c r="G33" t="s">
        <v>20</v>
      </c>
      <c r="H33">
        <v>226</v>
      </c>
      <c r="I33">
        <f>ROUNDUP(E33/H33, 0)</f>
        <v>49</v>
      </c>
      <c r="J33" t="s">
        <v>40</v>
      </c>
      <c r="K33" t="s">
        <v>41</v>
      </c>
      <c r="L33">
        <v>1451973600</v>
      </c>
      <c r="M33">
        <v>1454392800</v>
      </c>
      <c r="N33" s="7">
        <f>(((L33/60)/60)/24)+DATE(1970,1,1)</f>
        <v>42374.25</v>
      </c>
      <c r="O33" s="7">
        <f>(((M33/60)/60)/24)+DATE(1970,1,1)</f>
        <v>42402.25</v>
      </c>
      <c r="P33" t="b">
        <v>0</v>
      </c>
      <c r="Q33" t="b">
        <v>0</v>
      </c>
      <c r="R33" t="s">
        <v>89</v>
      </c>
      <c r="S33" t="str">
        <f>LEFT(R33,FIND("/",R33)-1)</f>
        <v>games</v>
      </c>
      <c r="T33" t="str">
        <f>RIGHT(R33,LEN(R33)-FIND("/",R33))</f>
        <v>video games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>ROUNDUP(SUM($E34/$D34)*100, 0)</f>
        <v>87</v>
      </c>
      <c r="G34" t="s">
        <v>14</v>
      </c>
      <c r="H34">
        <v>2307</v>
      </c>
      <c r="I34">
        <f>ROUNDUP(E34/H34, 0)</f>
        <v>39</v>
      </c>
      <c r="J34" t="s">
        <v>107</v>
      </c>
      <c r="K34" t="s">
        <v>108</v>
      </c>
      <c r="L34">
        <v>1515564000</v>
      </c>
      <c r="M34">
        <v>1517896800</v>
      </c>
      <c r="N34" s="7">
        <f>(((L34/60)/60)/24)+DATE(1970,1,1)</f>
        <v>43110.25</v>
      </c>
      <c r="O34" s="7">
        <f>(((M34/60)/60)/24)+DATE(1970,1,1)</f>
        <v>43137.25</v>
      </c>
      <c r="P34" t="b">
        <v>0</v>
      </c>
      <c r="Q34" t="b">
        <v>0</v>
      </c>
      <c r="R34" t="s">
        <v>42</v>
      </c>
      <c r="S34" t="str">
        <f>LEFT(R34,FIND("/",R34)-1)</f>
        <v>film &amp; video</v>
      </c>
      <c r="T34" t="str">
        <f>RIGHT(R34,LEN(R34)-FIND("/",R34))</f>
        <v>documentary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>ROUNDUP(SUM($E35/$D35)*100, 0)</f>
        <v>378</v>
      </c>
      <c r="G35" t="s">
        <v>20</v>
      </c>
      <c r="H35">
        <v>5419</v>
      </c>
      <c r="I35">
        <f>ROUNDUP(E35/H35, 0)</f>
        <v>36</v>
      </c>
      <c r="J35" t="s">
        <v>21</v>
      </c>
      <c r="K35" t="s">
        <v>22</v>
      </c>
      <c r="L35">
        <v>1412485200</v>
      </c>
      <c r="M35">
        <v>1415685600</v>
      </c>
      <c r="N35" s="7">
        <f>(((L35/60)/60)/24)+DATE(1970,1,1)</f>
        <v>41917.208333333336</v>
      </c>
      <c r="O35" s="7">
        <f>(((M35/60)/60)/24)+DATE(1970,1,1)</f>
        <v>41954.25</v>
      </c>
      <c r="P35" t="b">
        <v>0</v>
      </c>
      <c r="Q35" t="b">
        <v>0</v>
      </c>
      <c r="R35" t="s">
        <v>33</v>
      </c>
      <c r="S35" t="str">
        <f>LEFT(R35,FIND("/",R35)-1)</f>
        <v>theater</v>
      </c>
      <c r="T35" t="str">
        <f>RIGHT(R35,LEN(R35)-FIND("/",R35))</f>
        <v>plays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>ROUNDUP(SUM($E36/$D36)*100, 0)</f>
        <v>151</v>
      </c>
      <c r="G36" t="s">
        <v>20</v>
      </c>
      <c r="H36">
        <v>165</v>
      </c>
      <c r="I36">
        <f>ROUNDUP(E36/H36, 0)</f>
        <v>85</v>
      </c>
      <c r="J36" t="s">
        <v>21</v>
      </c>
      <c r="K36" t="s">
        <v>22</v>
      </c>
      <c r="L36">
        <v>1490245200</v>
      </c>
      <c r="M36">
        <v>1490677200</v>
      </c>
      <c r="N36" s="7">
        <f>(((L36/60)/60)/24)+DATE(1970,1,1)</f>
        <v>42817.208333333328</v>
      </c>
      <c r="O36" s="7">
        <f>(((M36/60)/60)/24)+DATE(1970,1,1)</f>
        <v>42822.208333333328</v>
      </c>
      <c r="P36" t="b">
        <v>0</v>
      </c>
      <c r="Q36" t="b">
        <v>0</v>
      </c>
      <c r="R36" t="s">
        <v>42</v>
      </c>
      <c r="S36" t="str">
        <f>LEFT(R36,FIND("/",R36)-1)</f>
        <v>film &amp; video</v>
      </c>
      <c r="T36" t="str">
        <f>RIGHT(R36,LEN(R36)-FIND("/",R36))</f>
        <v>documentary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>ROUNDUP(SUM($E37/$D37)*100, 0)</f>
        <v>151</v>
      </c>
      <c r="G37" t="s">
        <v>20</v>
      </c>
      <c r="H37">
        <v>1965</v>
      </c>
      <c r="I37">
        <f>ROUNDUP(E37/H37, 0)</f>
        <v>96</v>
      </c>
      <c r="J37" t="s">
        <v>36</v>
      </c>
      <c r="K37" t="s">
        <v>37</v>
      </c>
      <c r="L37">
        <v>1547877600</v>
      </c>
      <c r="M37">
        <v>1551506400</v>
      </c>
      <c r="N37" s="7">
        <f>(((L37/60)/60)/24)+DATE(1970,1,1)</f>
        <v>43484.25</v>
      </c>
      <c r="O37" s="7">
        <f>(((M37/60)/60)/24)+DATE(1970,1,1)</f>
        <v>43526.25</v>
      </c>
      <c r="P37" t="b">
        <v>0</v>
      </c>
      <c r="Q37" t="b">
        <v>1</v>
      </c>
      <c r="R37" t="s">
        <v>53</v>
      </c>
      <c r="S37" t="str">
        <f>LEFT(R37,FIND("/",R37)-1)</f>
        <v>film &amp; video</v>
      </c>
      <c r="T37" t="str">
        <f>RIGHT(R37,LEN(R37)-FIND("/",R37))</f>
        <v>drama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>ROUNDUP(SUM($E38/$D38)*100, 0)</f>
        <v>158</v>
      </c>
      <c r="G38" t="s">
        <v>20</v>
      </c>
      <c r="H38">
        <v>16</v>
      </c>
      <c r="I38">
        <f>ROUNDUP(E38/H38, 0)</f>
        <v>69</v>
      </c>
      <c r="J38" t="s">
        <v>21</v>
      </c>
      <c r="K38" t="s">
        <v>22</v>
      </c>
      <c r="L38">
        <v>1298700000</v>
      </c>
      <c r="M38">
        <v>1300856400</v>
      </c>
      <c r="N38" s="7">
        <f>(((L38/60)/60)/24)+DATE(1970,1,1)</f>
        <v>40600.25</v>
      </c>
      <c r="O38" s="7">
        <f>(((M38/60)/60)/24)+DATE(1970,1,1)</f>
        <v>40625.208333333336</v>
      </c>
      <c r="P38" t="b">
        <v>0</v>
      </c>
      <c r="Q38" t="b">
        <v>0</v>
      </c>
      <c r="R38" t="s">
        <v>33</v>
      </c>
      <c r="S38" t="str">
        <f>LEFT(R38,FIND("/",R38)-1)</f>
        <v>theater</v>
      </c>
      <c r="T38" t="str">
        <f>RIGHT(R38,LEN(R38)-FIND("/",R38))</f>
        <v>plays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>ROUNDUP(SUM($E39/$D39)*100, 0)</f>
        <v>140</v>
      </c>
      <c r="G39" t="s">
        <v>20</v>
      </c>
      <c r="H39">
        <v>107</v>
      </c>
      <c r="I39">
        <f>ROUNDUP(E39/H39, 0)</f>
        <v>106</v>
      </c>
      <c r="J39" t="s">
        <v>21</v>
      </c>
      <c r="K39" t="s">
        <v>22</v>
      </c>
      <c r="L39">
        <v>1570338000</v>
      </c>
      <c r="M39">
        <v>1573192800</v>
      </c>
      <c r="N39" s="7">
        <f>(((L39/60)/60)/24)+DATE(1970,1,1)</f>
        <v>43744.208333333328</v>
      </c>
      <c r="O39" s="7">
        <f>(((M39/60)/60)/24)+DATE(1970,1,1)</f>
        <v>43777.25</v>
      </c>
      <c r="P39" t="b">
        <v>0</v>
      </c>
      <c r="Q39" t="b">
        <v>1</v>
      </c>
      <c r="R39" t="s">
        <v>119</v>
      </c>
      <c r="S39" t="str">
        <f>LEFT(R39,FIND("/",R39)-1)</f>
        <v>publishing</v>
      </c>
      <c r="T39" t="str">
        <f>RIGHT(R39,LEN(R39)-FIND("/",R39))</f>
        <v>fiction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>ROUNDUP(SUM($E40/$D40)*100, 0)</f>
        <v>326</v>
      </c>
      <c r="G40" t="s">
        <v>20</v>
      </c>
      <c r="H40">
        <v>134</v>
      </c>
      <c r="I40">
        <f>ROUNDUP(E40/H40, 0)</f>
        <v>76</v>
      </c>
      <c r="J40" t="s">
        <v>21</v>
      </c>
      <c r="K40" t="s">
        <v>22</v>
      </c>
      <c r="L40">
        <v>1287378000</v>
      </c>
      <c r="M40">
        <v>1287810000</v>
      </c>
      <c r="N40" s="7">
        <f>(((L40/60)/60)/24)+DATE(1970,1,1)</f>
        <v>40469.208333333336</v>
      </c>
      <c r="O40" s="7">
        <f>(((M40/60)/60)/24)+DATE(1970,1,1)</f>
        <v>40474.208333333336</v>
      </c>
      <c r="P40" t="b">
        <v>0</v>
      </c>
      <c r="Q40" t="b">
        <v>0</v>
      </c>
      <c r="R40" t="s">
        <v>122</v>
      </c>
      <c r="S40" t="str">
        <f>LEFT(R40,FIND("/",R40)-1)</f>
        <v>photography</v>
      </c>
      <c r="T40" t="str">
        <f>RIGHT(R40,LEN(R40)-FIND("/",R40))</f>
        <v>photography books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>ROUNDUP(SUM($E41/$D41)*100, 0)</f>
        <v>51</v>
      </c>
      <c r="G41" t="s">
        <v>14</v>
      </c>
      <c r="H41">
        <v>88</v>
      </c>
      <c r="I41">
        <f>ROUNDUP(E41/H41, 0)</f>
        <v>58</v>
      </c>
      <c r="J41" t="s">
        <v>36</v>
      </c>
      <c r="K41" t="s">
        <v>37</v>
      </c>
      <c r="L41">
        <v>1361772000</v>
      </c>
      <c r="M41">
        <v>1362978000</v>
      </c>
      <c r="N41" s="7">
        <f>(((L41/60)/60)/24)+DATE(1970,1,1)</f>
        <v>41330.25</v>
      </c>
      <c r="O41" s="7">
        <f>(((M41/60)/60)/24)+DATE(1970,1,1)</f>
        <v>41344.208333333336</v>
      </c>
      <c r="P41" t="b">
        <v>0</v>
      </c>
      <c r="Q41" t="b">
        <v>0</v>
      </c>
      <c r="R41" t="s">
        <v>33</v>
      </c>
      <c r="S41" t="str">
        <f>LEFT(R41,FIND("/",R41)-1)</f>
        <v>theater</v>
      </c>
      <c r="T41" t="str">
        <f>RIGHT(R41,LEN(R41)-FIND("/",R41))</f>
        <v>plays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>ROUNDUP(SUM($E42/$D42)*100, 0)</f>
        <v>170</v>
      </c>
      <c r="G42" t="s">
        <v>20</v>
      </c>
      <c r="H42">
        <v>198</v>
      </c>
      <c r="I42">
        <f>ROUNDUP(E42/H42, 0)</f>
        <v>76</v>
      </c>
      <c r="J42" t="s">
        <v>21</v>
      </c>
      <c r="K42" t="s">
        <v>22</v>
      </c>
      <c r="L42">
        <v>1275714000</v>
      </c>
      <c r="M42">
        <v>1277355600</v>
      </c>
      <c r="N42" s="7">
        <f>(((L42/60)/60)/24)+DATE(1970,1,1)</f>
        <v>40334.208333333336</v>
      </c>
      <c r="O42" s="7">
        <f>(((M42/60)/60)/24)+DATE(1970,1,1)</f>
        <v>40353.208333333336</v>
      </c>
      <c r="P42" t="b">
        <v>0</v>
      </c>
      <c r="Q42" t="b">
        <v>1</v>
      </c>
      <c r="R42" t="s">
        <v>65</v>
      </c>
      <c r="S42" t="str">
        <f>LEFT(R42,FIND("/",R42)-1)</f>
        <v>technology</v>
      </c>
      <c r="T42" t="str">
        <f>RIGHT(R42,LEN(R42)-FIND("/",R42))</f>
        <v>wearables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>ROUNDUP(SUM($E43/$D43)*100, 0)</f>
        <v>213</v>
      </c>
      <c r="G43" t="s">
        <v>20</v>
      </c>
      <c r="H43">
        <v>111</v>
      </c>
      <c r="I43">
        <f>ROUNDUP(E43/H43, 0)</f>
        <v>108</v>
      </c>
      <c r="J43" t="s">
        <v>107</v>
      </c>
      <c r="K43" t="s">
        <v>108</v>
      </c>
      <c r="L43">
        <v>1346734800</v>
      </c>
      <c r="M43">
        <v>1348981200</v>
      </c>
      <c r="N43" s="7">
        <f>(((L43/60)/60)/24)+DATE(1970,1,1)</f>
        <v>41156.208333333336</v>
      </c>
      <c r="O43" s="7">
        <f>(((M43/60)/60)/24)+DATE(1970,1,1)</f>
        <v>41182.208333333336</v>
      </c>
      <c r="P43" t="b">
        <v>0</v>
      </c>
      <c r="Q43" t="b">
        <v>1</v>
      </c>
      <c r="R43" t="s">
        <v>23</v>
      </c>
      <c r="S43" t="str">
        <f>LEFT(R43,FIND("/",R43)-1)</f>
        <v>music</v>
      </c>
      <c r="T43" t="str">
        <f>RIGHT(R43,LEN(R43)-FIND("/",R43))</f>
        <v>rock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>ROUNDUP(SUM($E44/$D44)*100, 0)</f>
        <v>444</v>
      </c>
      <c r="G44" t="s">
        <v>20</v>
      </c>
      <c r="H44">
        <v>222</v>
      </c>
      <c r="I44">
        <f>ROUNDUP(E44/H44, 0)</f>
        <v>36</v>
      </c>
      <c r="J44" t="s">
        <v>21</v>
      </c>
      <c r="K44" t="s">
        <v>22</v>
      </c>
      <c r="L44">
        <v>1309755600</v>
      </c>
      <c r="M44">
        <v>1310533200</v>
      </c>
      <c r="N44" s="7">
        <f>(((L44/60)/60)/24)+DATE(1970,1,1)</f>
        <v>40728.208333333336</v>
      </c>
      <c r="O44" s="7">
        <f>(((M44/60)/60)/24)+DATE(1970,1,1)</f>
        <v>40737.208333333336</v>
      </c>
      <c r="P44" t="b">
        <v>0</v>
      </c>
      <c r="Q44" t="b">
        <v>0</v>
      </c>
      <c r="R44" t="s">
        <v>17</v>
      </c>
      <c r="S44" t="str">
        <f>LEFT(R44,FIND("/",R44)-1)</f>
        <v>food</v>
      </c>
      <c r="T44" t="str">
        <f>RIGHT(R44,LEN(R44)-FIND("/",R44))</f>
        <v>food trucks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>ROUNDUP(SUM($E45/$D45)*100, 0)</f>
        <v>186</v>
      </c>
      <c r="G45" t="s">
        <v>20</v>
      </c>
      <c r="H45">
        <v>6212</v>
      </c>
      <c r="I45">
        <f>ROUNDUP(E45/H45, 0)</f>
        <v>27</v>
      </c>
      <c r="J45" t="s">
        <v>21</v>
      </c>
      <c r="K45" t="s">
        <v>22</v>
      </c>
      <c r="L45">
        <v>1406178000</v>
      </c>
      <c r="M45">
        <v>1407560400</v>
      </c>
      <c r="N45" s="7">
        <f>(((L45/60)/60)/24)+DATE(1970,1,1)</f>
        <v>41844.208333333336</v>
      </c>
      <c r="O45" s="7">
        <f>(((M45/60)/60)/24)+DATE(1970,1,1)</f>
        <v>41860.208333333336</v>
      </c>
      <c r="P45" t="b">
        <v>0</v>
      </c>
      <c r="Q45" t="b">
        <v>0</v>
      </c>
      <c r="R45" t="s">
        <v>133</v>
      </c>
      <c r="S45" t="str">
        <f>LEFT(R45,FIND("/",R45)-1)</f>
        <v>publishing</v>
      </c>
      <c r="T45" t="str">
        <f>RIGHT(R45,LEN(R45)-FIND("/",R45))</f>
        <v>radio &amp; podcasts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>ROUNDUP(SUM($E46/$D46)*100, 0)</f>
        <v>659</v>
      </c>
      <c r="G46" t="s">
        <v>20</v>
      </c>
      <c r="H46">
        <v>98</v>
      </c>
      <c r="I46">
        <f>ROUNDUP(E46/H46, 0)</f>
        <v>108</v>
      </c>
      <c r="J46" t="s">
        <v>36</v>
      </c>
      <c r="K46" t="s">
        <v>37</v>
      </c>
      <c r="L46">
        <v>1552798800</v>
      </c>
      <c r="M46">
        <v>1552885200</v>
      </c>
      <c r="N46" s="7">
        <f>(((L46/60)/60)/24)+DATE(1970,1,1)</f>
        <v>43541.208333333328</v>
      </c>
      <c r="O46" s="7">
        <f>(((M46/60)/60)/24)+DATE(1970,1,1)</f>
        <v>43542.208333333328</v>
      </c>
      <c r="P46" t="b">
        <v>0</v>
      </c>
      <c r="Q46" t="b">
        <v>0</v>
      </c>
      <c r="R46" t="s">
        <v>119</v>
      </c>
      <c r="S46" t="str">
        <f>LEFT(R46,FIND("/",R46)-1)</f>
        <v>publishing</v>
      </c>
      <c r="T46" t="str">
        <f>RIGHT(R46,LEN(R46)-FIND("/",R46))</f>
        <v>fiction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>ROUNDUP(SUM($E47/$D47)*100, 0)</f>
        <v>48</v>
      </c>
      <c r="G47" t="s">
        <v>14</v>
      </c>
      <c r="H47">
        <v>48</v>
      </c>
      <c r="I47">
        <f>ROUNDUP(E47/H47, 0)</f>
        <v>95</v>
      </c>
      <c r="J47" t="s">
        <v>21</v>
      </c>
      <c r="K47" t="s">
        <v>22</v>
      </c>
      <c r="L47">
        <v>1478062800</v>
      </c>
      <c r="M47">
        <v>1479362400</v>
      </c>
      <c r="N47" s="7">
        <f>(((L47/60)/60)/24)+DATE(1970,1,1)</f>
        <v>42676.208333333328</v>
      </c>
      <c r="O47" s="7">
        <f>(((M47/60)/60)/24)+DATE(1970,1,1)</f>
        <v>42691.25</v>
      </c>
      <c r="P47" t="b">
        <v>0</v>
      </c>
      <c r="Q47" t="b">
        <v>1</v>
      </c>
      <c r="R47" t="s">
        <v>33</v>
      </c>
      <c r="S47" t="str">
        <f>LEFT(R47,FIND("/",R47)-1)</f>
        <v>theater</v>
      </c>
      <c r="T47" t="str">
        <f>RIGHT(R47,LEN(R47)-FIND("/",R47))</f>
        <v>plays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>ROUNDUP(SUM($E48/$D48)*100, 0)</f>
        <v>115</v>
      </c>
      <c r="G48" t="s">
        <v>20</v>
      </c>
      <c r="H48">
        <v>92</v>
      </c>
      <c r="I48">
        <f>ROUNDUP(E48/H48, 0)</f>
        <v>47</v>
      </c>
      <c r="J48" t="s">
        <v>21</v>
      </c>
      <c r="K48" t="s">
        <v>22</v>
      </c>
      <c r="L48">
        <v>1278565200</v>
      </c>
      <c r="M48">
        <v>1280552400</v>
      </c>
      <c r="N48" s="7">
        <f>(((L48/60)/60)/24)+DATE(1970,1,1)</f>
        <v>40367.208333333336</v>
      </c>
      <c r="O48" s="7">
        <f>(((M48/60)/60)/24)+DATE(1970,1,1)</f>
        <v>40390.208333333336</v>
      </c>
      <c r="P48" t="b">
        <v>0</v>
      </c>
      <c r="Q48" t="b">
        <v>0</v>
      </c>
      <c r="R48" t="s">
        <v>23</v>
      </c>
      <c r="S48" t="str">
        <f>LEFT(R48,FIND("/",R48)-1)</f>
        <v>music</v>
      </c>
      <c r="T48" t="str">
        <f>RIGHT(R48,LEN(R48)-FIND("/",R48))</f>
        <v>rock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>ROUNDUP(SUM($E49/$D49)*100, 0)</f>
        <v>476</v>
      </c>
      <c r="G49" t="s">
        <v>20</v>
      </c>
      <c r="H49">
        <v>149</v>
      </c>
      <c r="I49">
        <f>ROUNDUP(E49/H49, 0)</f>
        <v>48</v>
      </c>
      <c r="J49" t="s">
        <v>21</v>
      </c>
      <c r="K49" t="s">
        <v>22</v>
      </c>
      <c r="L49">
        <v>1396069200</v>
      </c>
      <c r="M49">
        <v>1398661200</v>
      </c>
      <c r="N49" s="7">
        <f>(((L49/60)/60)/24)+DATE(1970,1,1)</f>
        <v>41727.208333333336</v>
      </c>
      <c r="O49" s="7">
        <f>(((M49/60)/60)/24)+DATE(1970,1,1)</f>
        <v>41757.208333333336</v>
      </c>
      <c r="P49" t="b">
        <v>0</v>
      </c>
      <c r="Q49" t="b">
        <v>0</v>
      </c>
      <c r="R49" t="s">
        <v>33</v>
      </c>
      <c r="S49" t="str">
        <f>LEFT(R49,FIND("/",R49)-1)</f>
        <v>theater</v>
      </c>
      <c r="T49" t="str">
        <f>RIGHT(R49,LEN(R49)-FIND("/",R49))</f>
        <v>plays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>ROUNDUP(SUM($E50/$D50)*100, 0)</f>
        <v>387</v>
      </c>
      <c r="G50" t="s">
        <v>20</v>
      </c>
      <c r="H50">
        <v>2431</v>
      </c>
      <c r="I50">
        <f>ROUNDUP(E50/H50, 0)</f>
        <v>54</v>
      </c>
      <c r="J50" t="s">
        <v>21</v>
      </c>
      <c r="K50" t="s">
        <v>22</v>
      </c>
      <c r="L50">
        <v>1435208400</v>
      </c>
      <c r="M50">
        <v>1436245200</v>
      </c>
      <c r="N50" s="7">
        <f>(((L50/60)/60)/24)+DATE(1970,1,1)</f>
        <v>42180.208333333328</v>
      </c>
      <c r="O50" s="7">
        <f>(((M50/60)/60)/24)+DATE(1970,1,1)</f>
        <v>42192.208333333328</v>
      </c>
      <c r="P50" t="b">
        <v>0</v>
      </c>
      <c r="Q50" t="b">
        <v>0</v>
      </c>
      <c r="R50" t="s">
        <v>33</v>
      </c>
      <c r="S50" t="str">
        <f>LEFT(R50,FIND("/",R50)-1)</f>
        <v>theater</v>
      </c>
      <c r="T50" t="str">
        <f>RIGHT(R50,LEN(R50)-FIND("/",R50))</f>
        <v>plays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>ROUNDUP(SUM($E51/$D51)*100, 0)</f>
        <v>190</v>
      </c>
      <c r="G51" t="s">
        <v>20</v>
      </c>
      <c r="H51">
        <v>303</v>
      </c>
      <c r="I51">
        <f>ROUNDUP(E51/H51, 0)</f>
        <v>46</v>
      </c>
      <c r="J51" t="s">
        <v>21</v>
      </c>
      <c r="K51" t="s">
        <v>22</v>
      </c>
      <c r="L51">
        <v>1571547600</v>
      </c>
      <c r="M51">
        <v>1575439200</v>
      </c>
      <c r="N51" s="7">
        <f>(((L51/60)/60)/24)+DATE(1970,1,1)</f>
        <v>43758.208333333328</v>
      </c>
      <c r="O51" s="7">
        <f>(((M51/60)/60)/24)+DATE(1970,1,1)</f>
        <v>43803.25</v>
      </c>
      <c r="P51" t="b">
        <v>0</v>
      </c>
      <c r="Q51" t="b">
        <v>0</v>
      </c>
      <c r="R51" t="s">
        <v>23</v>
      </c>
      <c r="S51" t="str">
        <f>LEFT(R51,FIND("/",R51)-1)</f>
        <v>music</v>
      </c>
      <c r="T51" t="str">
        <f>RIGHT(R51,LEN(R51)-FIND("/",R51))</f>
        <v>rock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>ROUNDUP(SUM($E52/$D52)*100, 0)</f>
        <v>2</v>
      </c>
      <c r="G52" t="s">
        <v>14</v>
      </c>
      <c r="H52">
        <v>1</v>
      </c>
      <c r="I52">
        <f>ROUNDUP(E52/H52, 0)</f>
        <v>2</v>
      </c>
      <c r="J52" t="s">
        <v>107</v>
      </c>
      <c r="K52" t="s">
        <v>108</v>
      </c>
      <c r="L52">
        <v>1375333200</v>
      </c>
      <c r="M52">
        <v>1377752400</v>
      </c>
      <c r="N52" s="7">
        <f>(((L52/60)/60)/24)+DATE(1970,1,1)</f>
        <v>41487.208333333336</v>
      </c>
      <c r="O52" s="7">
        <f>(((M52/60)/60)/24)+DATE(1970,1,1)</f>
        <v>41515.208333333336</v>
      </c>
      <c r="P52" t="b">
        <v>0</v>
      </c>
      <c r="Q52" t="b">
        <v>0</v>
      </c>
      <c r="R52" t="s">
        <v>148</v>
      </c>
      <c r="S52" t="str">
        <f>LEFT(R52,FIND("/",R52)-1)</f>
        <v>music</v>
      </c>
      <c r="T52" t="str">
        <f>RIGHT(R52,LEN(R52)-FIND("/",R52))</f>
        <v>metal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>ROUNDUP(SUM($E53/$D53)*100, 0)</f>
        <v>92</v>
      </c>
      <c r="G53" t="s">
        <v>14</v>
      </c>
      <c r="H53">
        <v>1467</v>
      </c>
      <c r="I53">
        <f>ROUNDUP(E53/H53, 0)</f>
        <v>100</v>
      </c>
      <c r="J53" t="s">
        <v>40</v>
      </c>
      <c r="K53" t="s">
        <v>41</v>
      </c>
      <c r="L53">
        <v>1332824400</v>
      </c>
      <c r="M53">
        <v>1334206800</v>
      </c>
      <c r="N53" s="7">
        <f>(((L53/60)/60)/24)+DATE(1970,1,1)</f>
        <v>40995.208333333336</v>
      </c>
      <c r="O53" s="7">
        <f>(((M53/60)/60)/24)+DATE(1970,1,1)</f>
        <v>41011.208333333336</v>
      </c>
      <c r="P53" t="b">
        <v>0</v>
      </c>
      <c r="Q53" t="b">
        <v>1</v>
      </c>
      <c r="R53" t="s">
        <v>65</v>
      </c>
      <c r="S53" t="str">
        <f>LEFT(R53,FIND("/",R53)-1)</f>
        <v>technology</v>
      </c>
      <c r="T53" t="str">
        <f>RIGHT(R53,LEN(R53)-FIND("/",R53))</f>
        <v>wearables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>ROUNDUP(SUM($E54/$D54)*100, 0)</f>
        <v>35</v>
      </c>
      <c r="G54" t="s">
        <v>14</v>
      </c>
      <c r="H54">
        <v>75</v>
      </c>
      <c r="I54">
        <f>ROUNDUP(E54/H54, 0)</f>
        <v>33</v>
      </c>
      <c r="J54" t="s">
        <v>21</v>
      </c>
      <c r="K54" t="s">
        <v>22</v>
      </c>
      <c r="L54">
        <v>1284526800</v>
      </c>
      <c r="M54">
        <v>1284872400</v>
      </c>
      <c r="N54" s="7">
        <f>(((L54/60)/60)/24)+DATE(1970,1,1)</f>
        <v>40436.208333333336</v>
      </c>
      <c r="O54" s="7">
        <f>(((M54/60)/60)/24)+DATE(1970,1,1)</f>
        <v>40440.208333333336</v>
      </c>
      <c r="P54" t="b">
        <v>0</v>
      </c>
      <c r="Q54" t="b">
        <v>0</v>
      </c>
      <c r="R54" t="s">
        <v>33</v>
      </c>
      <c r="S54" t="str">
        <f>LEFT(R54,FIND("/",R54)-1)</f>
        <v>theater</v>
      </c>
      <c r="T54" t="str">
        <f>RIGHT(R54,LEN(R54)-FIND("/",R54))</f>
        <v>plays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>ROUNDUP(SUM($E55/$D55)*100, 0)</f>
        <v>141</v>
      </c>
      <c r="G55" t="s">
        <v>20</v>
      </c>
      <c r="H55">
        <v>209</v>
      </c>
      <c r="I55">
        <f>ROUNDUP(E55/H55, 0)</f>
        <v>60</v>
      </c>
      <c r="J55" t="s">
        <v>21</v>
      </c>
      <c r="K55" t="s">
        <v>22</v>
      </c>
      <c r="L55">
        <v>1400562000</v>
      </c>
      <c r="M55">
        <v>1403931600</v>
      </c>
      <c r="N55" s="7">
        <f>(((L55/60)/60)/24)+DATE(1970,1,1)</f>
        <v>41779.208333333336</v>
      </c>
      <c r="O55" s="7">
        <f>(((M55/60)/60)/24)+DATE(1970,1,1)</f>
        <v>41818.208333333336</v>
      </c>
      <c r="P55" t="b">
        <v>0</v>
      </c>
      <c r="Q55" t="b">
        <v>0</v>
      </c>
      <c r="R55" t="s">
        <v>53</v>
      </c>
      <c r="S55" t="str">
        <f>LEFT(R55,FIND("/",R55)-1)</f>
        <v>film &amp; video</v>
      </c>
      <c r="T55" t="str">
        <f>RIGHT(R55,LEN(R55)-FIND("/",R55))</f>
        <v>drama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>ROUNDUP(SUM($E56/$D56)*100, 0)</f>
        <v>90</v>
      </c>
      <c r="G56" t="s">
        <v>14</v>
      </c>
      <c r="H56">
        <v>120</v>
      </c>
      <c r="I56">
        <f>ROUNDUP(E56/H56, 0)</f>
        <v>45</v>
      </c>
      <c r="J56" t="s">
        <v>21</v>
      </c>
      <c r="K56" t="s">
        <v>22</v>
      </c>
      <c r="L56">
        <v>1520748000</v>
      </c>
      <c r="M56">
        <v>1521262800</v>
      </c>
      <c r="N56" s="7">
        <f>(((L56/60)/60)/24)+DATE(1970,1,1)</f>
        <v>43170.25</v>
      </c>
      <c r="O56" s="7">
        <f>(((M56/60)/60)/24)+DATE(1970,1,1)</f>
        <v>43176.208333333328</v>
      </c>
      <c r="P56" t="b">
        <v>0</v>
      </c>
      <c r="Q56" t="b">
        <v>0</v>
      </c>
      <c r="R56" t="s">
        <v>65</v>
      </c>
      <c r="S56" t="str">
        <f>LEFT(R56,FIND("/",R56)-1)</f>
        <v>technology</v>
      </c>
      <c r="T56" t="str">
        <f>RIGHT(R56,LEN(R56)-FIND("/",R56))</f>
        <v>wearables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>ROUNDUP(SUM($E57/$D57)*100, 0)</f>
        <v>178</v>
      </c>
      <c r="G57" t="s">
        <v>20</v>
      </c>
      <c r="H57">
        <v>131</v>
      </c>
      <c r="I57">
        <f>ROUNDUP(E57/H57, 0)</f>
        <v>90</v>
      </c>
      <c r="J57" t="s">
        <v>21</v>
      </c>
      <c r="K57" t="s">
        <v>22</v>
      </c>
      <c r="L57">
        <v>1532926800</v>
      </c>
      <c r="M57">
        <v>1533358800</v>
      </c>
      <c r="N57" s="7">
        <f>(((L57/60)/60)/24)+DATE(1970,1,1)</f>
        <v>43311.208333333328</v>
      </c>
      <c r="O57" s="7">
        <f>(((M57/60)/60)/24)+DATE(1970,1,1)</f>
        <v>43316.208333333328</v>
      </c>
      <c r="P57" t="b">
        <v>0</v>
      </c>
      <c r="Q57" t="b">
        <v>0</v>
      </c>
      <c r="R57" t="s">
        <v>159</v>
      </c>
      <c r="S57" t="str">
        <f>LEFT(R57,FIND("/",R57)-1)</f>
        <v>music</v>
      </c>
      <c r="T57" t="str">
        <f>RIGHT(R57,LEN(R57)-FIND("/",R57))</f>
        <v>jazz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>ROUNDUP(SUM($E58/$D58)*100, 0)</f>
        <v>144</v>
      </c>
      <c r="G58" t="s">
        <v>20</v>
      </c>
      <c r="H58">
        <v>164</v>
      </c>
      <c r="I58">
        <f>ROUNDUP(E58/H58, 0)</f>
        <v>71</v>
      </c>
      <c r="J58" t="s">
        <v>21</v>
      </c>
      <c r="K58" t="s">
        <v>22</v>
      </c>
      <c r="L58">
        <v>1420869600</v>
      </c>
      <c r="M58">
        <v>1421474400</v>
      </c>
      <c r="N58" s="7">
        <f>(((L58/60)/60)/24)+DATE(1970,1,1)</f>
        <v>42014.25</v>
      </c>
      <c r="O58" s="7">
        <f>(((M58/60)/60)/24)+DATE(1970,1,1)</f>
        <v>42021.25</v>
      </c>
      <c r="P58" t="b">
        <v>0</v>
      </c>
      <c r="Q58" t="b">
        <v>0</v>
      </c>
      <c r="R58" t="s">
        <v>65</v>
      </c>
      <c r="S58" t="str">
        <f>LEFT(R58,FIND("/",R58)-1)</f>
        <v>technology</v>
      </c>
      <c r="T58" t="str">
        <f>RIGHT(R58,LEN(R58)-FIND("/",R58))</f>
        <v>wearables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>ROUNDUP(SUM($E59/$D59)*100, 0)</f>
        <v>216</v>
      </c>
      <c r="G59" t="s">
        <v>20</v>
      </c>
      <c r="H59">
        <v>201</v>
      </c>
      <c r="I59">
        <f>ROUNDUP(E59/H59, 0)</f>
        <v>32</v>
      </c>
      <c r="J59" t="s">
        <v>21</v>
      </c>
      <c r="K59" t="s">
        <v>22</v>
      </c>
      <c r="L59">
        <v>1504242000</v>
      </c>
      <c r="M59">
        <v>1505278800</v>
      </c>
      <c r="N59" s="7">
        <f>(((L59/60)/60)/24)+DATE(1970,1,1)</f>
        <v>42979.208333333328</v>
      </c>
      <c r="O59" s="7">
        <f>(((M59/60)/60)/24)+DATE(1970,1,1)</f>
        <v>42991.208333333328</v>
      </c>
      <c r="P59" t="b">
        <v>0</v>
      </c>
      <c r="Q59" t="b">
        <v>0</v>
      </c>
      <c r="R59" t="s">
        <v>89</v>
      </c>
      <c r="S59" t="str">
        <f>LEFT(R59,FIND("/",R59)-1)</f>
        <v>games</v>
      </c>
      <c r="T59" t="str">
        <f>RIGHT(R59,LEN(R59)-FIND("/",R59))</f>
        <v>video games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>ROUNDUP(SUM($E60/$D60)*100, 0)</f>
        <v>228</v>
      </c>
      <c r="G60" t="s">
        <v>20</v>
      </c>
      <c r="H60">
        <v>211</v>
      </c>
      <c r="I60">
        <f>ROUNDUP(E60/H60, 0)</f>
        <v>30</v>
      </c>
      <c r="J60" t="s">
        <v>21</v>
      </c>
      <c r="K60" t="s">
        <v>22</v>
      </c>
      <c r="L60">
        <v>1442811600</v>
      </c>
      <c r="M60">
        <v>1443934800</v>
      </c>
      <c r="N60" s="7">
        <f>(((L60/60)/60)/24)+DATE(1970,1,1)</f>
        <v>42268.208333333328</v>
      </c>
      <c r="O60" s="7">
        <f>(((M60/60)/60)/24)+DATE(1970,1,1)</f>
        <v>42281.208333333328</v>
      </c>
      <c r="P60" t="b">
        <v>0</v>
      </c>
      <c r="Q60" t="b">
        <v>0</v>
      </c>
      <c r="R60" t="s">
        <v>33</v>
      </c>
      <c r="S60" t="str">
        <f>LEFT(R60,FIND("/",R60)-1)</f>
        <v>theater</v>
      </c>
      <c r="T60" t="str">
        <f>RIGHT(R60,LEN(R60)-FIND("/",R60))</f>
        <v>plays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>ROUNDUP(SUM($E61/$D61)*100, 0)</f>
        <v>276</v>
      </c>
      <c r="G61" t="s">
        <v>20</v>
      </c>
      <c r="H61">
        <v>128</v>
      </c>
      <c r="I61">
        <f>ROUNDUP(E61/H61, 0)</f>
        <v>31</v>
      </c>
      <c r="J61" t="s">
        <v>21</v>
      </c>
      <c r="K61" t="s">
        <v>22</v>
      </c>
      <c r="L61">
        <v>1497243600</v>
      </c>
      <c r="M61">
        <v>1498539600</v>
      </c>
      <c r="N61" s="7">
        <f>(((L61/60)/60)/24)+DATE(1970,1,1)</f>
        <v>42898.208333333328</v>
      </c>
      <c r="O61" s="7">
        <f>(((M61/60)/60)/24)+DATE(1970,1,1)</f>
        <v>42913.208333333328</v>
      </c>
      <c r="P61" t="b">
        <v>0</v>
      </c>
      <c r="Q61" t="b">
        <v>1</v>
      </c>
      <c r="R61" t="s">
        <v>33</v>
      </c>
      <c r="S61" t="str">
        <f>LEFT(R61,FIND("/",R61)-1)</f>
        <v>theater</v>
      </c>
      <c r="T61" t="str">
        <f>RIGHT(R61,LEN(R61)-FIND("/",R61))</f>
        <v>plays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>ROUNDUP(SUM($E62/$D62)*100, 0)</f>
        <v>145</v>
      </c>
      <c r="G62" t="s">
        <v>20</v>
      </c>
      <c r="H62">
        <v>1600</v>
      </c>
      <c r="I62">
        <f>ROUNDUP(E62/H62, 0)</f>
        <v>85</v>
      </c>
      <c r="J62" t="s">
        <v>15</v>
      </c>
      <c r="K62" t="s">
        <v>16</v>
      </c>
      <c r="L62">
        <v>1342501200</v>
      </c>
      <c r="M62">
        <v>1342760400</v>
      </c>
      <c r="N62" s="7">
        <f>(((L62/60)/60)/24)+DATE(1970,1,1)</f>
        <v>41107.208333333336</v>
      </c>
      <c r="O62" s="7">
        <f>(((M62/60)/60)/24)+DATE(1970,1,1)</f>
        <v>41110.208333333336</v>
      </c>
      <c r="P62" t="b">
        <v>0</v>
      </c>
      <c r="Q62" t="b">
        <v>0</v>
      </c>
      <c r="R62" t="s">
        <v>33</v>
      </c>
      <c r="S62" t="str">
        <f>LEFT(R62,FIND("/",R62)-1)</f>
        <v>theater</v>
      </c>
      <c r="T62" t="str">
        <f>RIGHT(R62,LEN(R62)-FIND("/",R62))</f>
        <v>plays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>ROUNDUP(SUM($E63/$D63)*100, 0)</f>
        <v>93</v>
      </c>
      <c r="G63" t="s">
        <v>14</v>
      </c>
      <c r="H63">
        <v>2253</v>
      </c>
      <c r="I63">
        <f>ROUNDUP(E63/H63, 0)</f>
        <v>83</v>
      </c>
      <c r="J63" t="s">
        <v>15</v>
      </c>
      <c r="K63" t="s">
        <v>16</v>
      </c>
      <c r="L63">
        <v>1298268000</v>
      </c>
      <c r="M63">
        <v>1301720400</v>
      </c>
      <c r="N63" s="7">
        <f>(((L63/60)/60)/24)+DATE(1970,1,1)</f>
        <v>40595.25</v>
      </c>
      <c r="O63" s="7">
        <f>(((M63/60)/60)/24)+DATE(1970,1,1)</f>
        <v>40635.208333333336</v>
      </c>
      <c r="P63" t="b">
        <v>0</v>
      </c>
      <c r="Q63" t="b">
        <v>0</v>
      </c>
      <c r="R63" t="s">
        <v>33</v>
      </c>
      <c r="S63" t="str">
        <f>LEFT(R63,FIND("/",R63)-1)</f>
        <v>theater</v>
      </c>
      <c r="T63" t="str">
        <f>RIGHT(R63,LEN(R63)-FIND("/",R63))</f>
        <v>plays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>ROUNDUP(SUM($E64/$D64)*100, 0)</f>
        <v>723</v>
      </c>
      <c r="G64" t="s">
        <v>20</v>
      </c>
      <c r="H64">
        <v>249</v>
      </c>
      <c r="I64">
        <f>ROUNDUP(E64/H64, 0)</f>
        <v>59</v>
      </c>
      <c r="J64" t="s">
        <v>21</v>
      </c>
      <c r="K64" t="s">
        <v>22</v>
      </c>
      <c r="L64">
        <v>1433480400</v>
      </c>
      <c r="M64">
        <v>1433566800</v>
      </c>
      <c r="N64" s="7">
        <f>(((L64/60)/60)/24)+DATE(1970,1,1)</f>
        <v>42160.208333333328</v>
      </c>
      <c r="O64" s="7">
        <f>(((M64/60)/60)/24)+DATE(1970,1,1)</f>
        <v>42161.208333333328</v>
      </c>
      <c r="P64" t="b">
        <v>0</v>
      </c>
      <c r="Q64" t="b">
        <v>0</v>
      </c>
      <c r="R64" t="s">
        <v>28</v>
      </c>
      <c r="S64" t="str">
        <f>LEFT(R64,FIND("/",R64)-1)</f>
        <v>technology</v>
      </c>
      <c r="T64" t="str">
        <f>RIGHT(R64,LEN(R64)-FIND("/",R64))</f>
        <v>web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>ROUNDUP(SUM($E65/$D65)*100, 0)</f>
        <v>12</v>
      </c>
      <c r="G65" t="s">
        <v>14</v>
      </c>
      <c r="H65">
        <v>5</v>
      </c>
      <c r="I65">
        <f>ROUNDUP(E65/H65, 0)</f>
        <v>112</v>
      </c>
      <c r="J65" t="s">
        <v>21</v>
      </c>
      <c r="K65" t="s">
        <v>22</v>
      </c>
      <c r="L65">
        <v>1493355600</v>
      </c>
      <c r="M65">
        <v>1493874000</v>
      </c>
      <c r="N65" s="7">
        <f>(((L65/60)/60)/24)+DATE(1970,1,1)</f>
        <v>42853.208333333328</v>
      </c>
      <c r="O65" s="7">
        <f>(((M65/60)/60)/24)+DATE(1970,1,1)</f>
        <v>42859.208333333328</v>
      </c>
      <c r="P65" t="b">
        <v>0</v>
      </c>
      <c r="Q65" t="b">
        <v>0</v>
      </c>
      <c r="R65" t="s">
        <v>33</v>
      </c>
      <c r="S65" t="str">
        <f>LEFT(R65,FIND("/",R65)-1)</f>
        <v>theater</v>
      </c>
      <c r="T65" t="str">
        <f>RIGHT(R65,LEN(R65)-FIND("/",R65))</f>
        <v>plays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>ROUNDUP(SUM($E66/$D66)*100, 0)</f>
        <v>98</v>
      </c>
      <c r="G66" t="s">
        <v>14</v>
      </c>
      <c r="H66">
        <v>38</v>
      </c>
      <c r="I66">
        <f>ROUNDUP(E66/H66, 0)</f>
        <v>72</v>
      </c>
      <c r="J66" t="s">
        <v>21</v>
      </c>
      <c r="K66" t="s">
        <v>22</v>
      </c>
      <c r="L66">
        <v>1530507600</v>
      </c>
      <c r="M66">
        <v>1531803600</v>
      </c>
      <c r="N66" s="7">
        <f>(((L66/60)/60)/24)+DATE(1970,1,1)</f>
        <v>43283.208333333328</v>
      </c>
      <c r="O66" s="7">
        <f>(((M66/60)/60)/24)+DATE(1970,1,1)</f>
        <v>43298.208333333328</v>
      </c>
      <c r="P66" t="b">
        <v>0</v>
      </c>
      <c r="Q66" t="b">
        <v>1</v>
      </c>
      <c r="R66" t="s">
        <v>28</v>
      </c>
      <c r="S66" t="str">
        <f>LEFT(R66,FIND("/",R66)-1)</f>
        <v>technology</v>
      </c>
      <c r="T66" t="str">
        <f>RIGHT(R66,LEN(R66)-FIND("/",R66))</f>
        <v>web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>ROUNDUP(SUM($E67/$D67)*100, 0)</f>
        <v>237</v>
      </c>
      <c r="G67" t="s">
        <v>20</v>
      </c>
      <c r="H67">
        <v>236</v>
      </c>
      <c r="I67">
        <f>ROUNDUP(E67/H67, 0)</f>
        <v>62</v>
      </c>
      <c r="J67" t="s">
        <v>21</v>
      </c>
      <c r="K67" t="s">
        <v>22</v>
      </c>
      <c r="L67">
        <v>1296108000</v>
      </c>
      <c r="M67">
        <v>1296712800</v>
      </c>
      <c r="N67" s="7">
        <f>(((L67/60)/60)/24)+DATE(1970,1,1)</f>
        <v>40570.25</v>
      </c>
      <c r="O67" s="7">
        <f>(((M67/60)/60)/24)+DATE(1970,1,1)</f>
        <v>40577.25</v>
      </c>
      <c r="P67" t="b">
        <v>0</v>
      </c>
      <c r="Q67" t="b">
        <v>0</v>
      </c>
      <c r="R67" t="s">
        <v>33</v>
      </c>
      <c r="S67" t="str">
        <f>LEFT(R67,FIND("/",R67)-1)</f>
        <v>theater</v>
      </c>
      <c r="T67" t="str">
        <f>RIGHT(R67,LEN(R67)-FIND("/",R67))</f>
        <v>plays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>ROUNDUP(SUM($E68/$D68)*100, 0)</f>
        <v>46</v>
      </c>
      <c r="G68" t="s">
        <v>14</v>
      </c>
      <c r="H68">
        <v>12</v>
      </c>
      <c r="I68">
        <f>ROUNDUP(E68/H68, 0)</f>
        <v>109</v>
      </c>
      <c r="J68" t="s">
        <v>21</v>
      </c>
      <c r="K68" t="s">
        <v>22</v>
      </c>
      <c r="L68">
        <v>1428469200</v>
      </c>
      <c r="M68">
        <v>1428901200</v>
      </c>
      <c r="N68" s="7">
        <f>(((L68/60)/60)/24)+DATE(1970,1,1)</f>
        <v>42102.208333333328</v>
      </c>
      <c r="O68" s="7">
        <f>(((M68/60)/60)/24)+DATE(1970,1,1)</f>
        <v>42107.208333333328</v>
      </c>
      <c r="P68" t="b">
        <v>0</v>
      </c>
      <c r="Q68" t="b">
        <v>1</v>
      </c>
      <c r="R68" t="s">
        <v>33</v>
      </c>
      <c r="S68" t="str">
        <f>LEFT(R68,FIND("/",R68)-1)</f>
        <v>theater</v>
      </c>
      <c r="T68" t="str">
        <f>RIGHT(R68,LEN(R68)-FIND("/",R68))</f>
        <v>plays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>ROUNDUP(SUM($E69/$D69)*100, 0)</f>
        <v>163</v>
      </c>
      <c r="G69" t="s">
        <v>20</v>
      </c>
      <c r="H69">
        <v>4065</v>
      </c>
      <c r="I69">
        <f>ROUNDUP(E69/H69, 0)</f>
        <v>30</v>
      </c>
      <c r="J69" t="s">
        <v>40</v>
      </c>
      <c r="K69" t="s">
        <v>41</v>
      </c>
      <c r="L69">
        <v>1264399200</v>
      </c>
      <c r="M69">
        <v>1264831200</v>
      </c>
      <c r="N69" s="7">
        <f>(((L69/60)/60)/24)+DATE(1970,1,1)</f>
        <v>40203.25</v>
      </c>
      <c r="O69" s="7">
        <f>(((M69/60)/60)/24)+DATE(1970,1,1)</f>
        <v>40208.25</v>
      </c>
      <c r="P69" t="b">
        <v>0</v>
      </c>
      <c r="Q69" t="b">
        <v>1</v>
      </c>
      <c r="R69" t="s">
        <v>65</v>
      </c>
      <c r="S69" t="str">
        <f>LEFT(R69,FIND("/",R69)-1)</f>
        <v>technology</v>
      </c>
      <c r="T69" t="str">
        <f>RIGHT(R69,LEN(R69)-FIND("/",R69))</f>
        <v>wearables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>ROUNDUP(SUM($E70/$D70)*100, 0)</f>
        <v>255</v>
      </c>
      <c r="G70" t="s">
        <v>20</v>
      </c>
      <c r="H70">
        <v>246</v>
      </c>
      <c r="I70">
        <f>ROUNDUP(E70/H70, 0)</f>
        <v>59</v>
      </c>
      <c r="J70" t="s">
        <v>107</v>
      </c>
      <c r="K70" t="s">
        <v>108</v>
      </c>
      <c r="L70">
        <v>1501131600</v>
      </c>
      <c r="M70">
        <v>1505192400</v>
      </c>
      <c r="N70" s="7">
        <f>(((L70/60)/60)/24)+DATE(1970,1,1)</f>
        <v>42943.208333333328</v>
      </c>
      <c r="O70" s="7">
        <f>(((M70/60)/60)/24)+DATE(1970,1,1)</f>
        <v>42990.208333333328</v>
      </c>
      <c r="P70" t="b">
        <v>0</v>
      </c>
      <c r="Q70" t="b">
        <v>1</v>
      </c>
      <c r="R70" t="s">
        <v>33</v>
      </c>
      <c r="S70" t="str">
        <f>LEFT(R70,FIND("/",R70)-1)</f>
        <v>theater</v>
      </c>
      <c r="T70" t="str">
        <f>RIGHT(R70,LEN(R70)-FIND("/",R70))</f>
        <v>plays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>ROUNDUP(SUM($E71/$D71)*100, 0)</f>
        <v>25</v>
      </c>
      <c r="G71" t="s">
        <v>74</v>
      </c>
      <c r="H71">
        <v>17</v>
      </c>
      <c r="I71">
        <f>ROUNDUP(E71/H71, 0)</f>
        <v>112</v>
      </c>
      <c r="J71" t="s">
        <v>21</v>
      </c>
      <c r="K71" t="s">
        <v>22</v>
      </c>
      <c r="L71">
        <v>1292738400</v>
      </c>
      <c r="M71">
        <v>1295676000</v>
      </c>
      <c r="N71" s="7">
        <f>(((L71/60)/60)/24)+DATE(1970,1,1)</f>
        <v>40531.25</v>
      </c>
      <c r="O71" s="7">
        <f>(((M71/60)/60)/24)+DATE(1970,1,1)</f>
        <v>40565.25</v>
      </c>
      <c r="P71" t="b">
        <v>0</v>
      </c>
      <c r="Q71" t="b">
        <v>0</v>
      </c>
      <c r="R71" t="s">
        <v>33</v>
      </c>
      <c r="S71" t="str">
        <f>LEFT(R71,FIND("/",R71)-1)</f>
        <v>theater</v>
      </c>
      <c r="T71" t="str">
        <f>RIGHT(R71,LEN(R71)-FIND("/",R71))</f>
        <v>plays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>ROUNDUP(SUM($E72/$D72)*100, 0)</f>
        <v>124</v>
      </c>
      <c r="G72" t="s">
        <v>20</v>
      </c>
      <c r="H72">
        <v>2475</v>
      </c>
      <c r="I72">
        <f>ROUNDUP(E72/H72, 0)</f>
        <v>64</v>
      </c>
      <c r="J72" t="s">
        <v>107</v>
      </c>
      <c r="K72" t="s">
        <v>108</v>
      </c>
      <c r="L72">
        <v>1288674000</v>
      </c>
      <c r="M72">
        <v>1292911200</v>
      </c>
      <c r="N72" s="7">
        <f>(((L72/60)/60)/24)+DATE(1970,1,1)</f>
        <v>40484.208333333336</v>
      </c>
      <c r="O72" s="7">
        <f>(((M72/60)/60)/24)+DATE(1970,1,1)</f>
        <v>40533.25</v>
      </c>
      <c r="P72" t="b">
        <v>0</v>
      </c>
      <c r="Q72" t="b">
        <v>1</v>
      </c>
      <c r="R72" t="s">
        <v>33</v>
      </c>
      <c r="S72" t="str">
        <f>LEFT(R72,FIND("/",R72)-1)</f>
        <v>theater</v>
      </c>
      <c r="T72" t="str">
        <f>RIGHT(R72,LEN(R72)-FIND("/",R72))</f>
        <v>plays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>ROUNDUP(SUM($E73/$D73)*100, 0)</f>
        <v>109</v>
      </c>
      <c r="G73" t="s">
        <v>20</v>
      </c>
      <c r="H73">
        <v>76</v>
      </c>
      <c r="I73">
        <f>ROUNDUP(E73/H73, 0)</f>
        <v>86</v>
      </c>
      <c r="J73" t="s">
        <v>21</v>
      </c>
      <c r="K73" t="s">
        <v>22</v>
      </c>
      <c r="L73">
        <v>1575093600</v>
      </c>
      <c r="M73">
        <v>1575439200</v>
      </c>
      <c r="N73" s="7">
        <f>(((L73/60)/60)/24)+DATE(1970,1,1)</f>
        <v>43799.25</v>
      </c>
      <c r="O73" s="7">
        <f>(((M73/60)/60)/24)+DATE(1970,1,1)</f>
        <v>43803.25</v>
      </c>
      <c r="P73" t="b">
        <v>0</v>
      </c>
      <c r="Q73" t="b">
        <v>0</v>
      </c>
      <c r="R73" t="s">
        <v>33</v>
      </c>
      <c r="S73" t="str">
        <f>LEFT(R73,FIND("/",R73)-1)</f>
        <v>theater</v>
      </c>
      <c r="T73" t="str">
        <f>RIGHT(R73,LEN(R73)-FIND("/",R73))</f>
        <v>plays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>ROUNDUP(SUM($E74/$D74)*100, 0)</f>
        <v>671</v>
      </c>
      <c r="G74" t="s">
        <v>20</v>
      </c>
      <c r="H74">
        <v>54</v>
      </c>
      <c r="I74">
        <f>ROUNDUP(E74/H74, 0)</f>
        <v>75</v>
      </c>
      <c r="J74" t="s">
        <v>21</v>
      </c>
      <c r="K74" t="s">
        <v>22</v>
      </c>
      <c r="L74">
        <v>1435726800</v>
      </c>
      <c r="M74">
        <v>1438837200</v>
      </c>
      <c r="N74" s="7">
        <f>(((L74/60)/60)/24)+DATE(1970,1,1)</f>
        <v>42186.208333333328</v>
      </c>
      <c r="O74" s="7">
        <f>(((M74/60)/60)/24)+DATE(1970,1,1)</f>
        <v>42222.208333333328</v>
      </c>
      <c r="P74" t="b">
        <v>0</v>
      </c>
      <c r="Q74" t="b">
        <v>0</v>
      </c>
      <c r="R74" t="s">
        <v>71</v>
      </c>
      <c r="S74" t="str">
        <f>LEFT(R74,FIND("/",R74)-1)</f>
        <v>film &amp; video</v>
      </c>
      <c r="T74" t="str">
        <f>RIGHT(R74,LEN(R74)-FIND("/",R74))</f>
        <v>animation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>ROUNDUP(SUM($E75/$D75)*100, 0)</f>
        <v>661</v>
      </c>
      <c r="G75" t="s">
        <v>20</v>
      </c>
      <c r="H75">
        <v>88</v>
      </c>
      <c r="I75">
        <f>ROUNDUP(E75/H75, 0)</f>
        <v>106</v>
      </c>
      <c r="J75" t="s">
        <v>21</v>
      </c>
      <c r="K75" t="s">
        <v>22</v>
      </c>
      <c r="L75">
        <v>1480226400</v>
      </c>
      <c r="M75">
        <v>1480485600</v>
      </c>
      <c r="N75" s="7">
        <f>(((L75/60)/60)/24)+DATE(1970,1,1)</f>
        <v>42701.25</v>
      </c>
      <c r="O75" s="7">
        <f>(((M75/60)/60)/24)+DATE(1970,1,1)</f>
        <v>42704.25</v>
      </c>
      <c r="P75" t="b">
        <v>0</v>
      </c>
      <c r="Q75" t="b">
        <v>0</v>
      </c>
      <c r="R75" t="s">
        <v>159</v>
      </c>
      <c r="S75" t="str">
        <f>LEFT(R75,FIND("/",R75)-1)</f>
        <v>music</v>
      </c>
      <c r="T75" t="str">
        <f>RIGHT(R75,LEN(R75)-FIND("/",R75))</f>
        <v>jazz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>ROUNDUP(SUM($E76/$D76)*100, 0)</f>
        <v>123</v>
      </c>
      <c r="G76" t="s">
        <v>20</v>
      </c>
      <c r="H76">
        <v>85</v>
      </c>
      <c r="I76">
        <f>ROUNDUP(E76/H76, 0)</f>
        <v>57</v>
      </c>
      <c r="J76" t="s">
        <v>40</v>
      </c>
      <c r="K76" t="s">
        <v>41</v>
      </c>
      <c r="L76">
        <v>1459054800</v>
      </c>
      <c r="M76">
        <v>1459141200</v>
      </c>
      <c r="N76" s="7">
        <f>(((L76/60)/60)/24)+DATE(1970,1,1)</f>
        <v>42456.208333333328</v>
      </c>
      <c r="O76" s="7">
        <f>(((M76/60)/60)/24)+DATE(1970,1,1)</f>
        <v>42457.208333333328</v>
      </c>
      <c r="P76" t="b">
        <v>0</v>
      </c>
      <c r="Q76" t="b">
        <v>0</v>
      </c>
      <c r="R76" t="s">
        <v>148</v>
      </c>
      <c r="S76" t="str">
        <f>LEFT(R76,FIND("/",R76)-1)</f>
        <v>music</v>
      </c>
      <c r="T76" t="str">
        <f>RIGHT(R76,LEN(R76)-FIND("/",R76))</f>
        <v>metal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>ROUNDUP(SUM($E77/$D77)*100, 0)</f>
        <v>151</v>
      </c>
      <c r="G77" t="s">
        <v>20</v>
      </c>
      <c r="H77">
        <v>170</v>
      </c>
      <c r="I77">
        <f>ROUNDUP(E77/H77, 0)</f>
        <v>86</v>
      </c>
      <c r="J77" t="s">
        <v>21</v>
      </c>
      <c r="K77" t="s">
        <v>22</v>
      </c>
      <c r="L77">
        <v>1531630800</v>
      </c>
      <c r="M77">
        <v>1532322000</v>
      </c>
      <c r="N77" s="7">
        <f>(((L77/60)/60)/24)+DATE(1970,1,1)</f>
        <v>43296.208333333328</v>
      </c>
      <c r="O77" s="7">
        <f>(((M77/60)/60)/24)+DATE(1970,1,1)</f>
        <v>43304.208333333328</v>
      </c>
      <c r="P77" t="b">
        <v>0</v>
      </c>
      <c r="Q77" t="b">
        <v>0</v>
      </c>
      <c r="R77" t="s">
        <v>122</v>
      </c>
      <c r="S77" t="str">
        <f>LEFT(R77,FIND("/",R77)-1)</f>
        <v>photography</v>
      </c>
      <c r="T77" t="str">
        <f>RIGHT(R77,LEN(R77)-FIND("/",R77))</f>
        <v>photography books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>ROUNDUP(SUM($E78/$D78)*100, 0)</f>
        <v>79</v>
      </c>
      <c r="G78" t="s">
        <v>14</v>
      </c>
      <c r="H78">
        <v>1684</v>
      </c>
      <c r="I78">
        <f>ROUNDUP(E78/H78, 0)</f>
        <v>58</v>
      </c>
      <c r="J78" t="s">
        <v>21</v>
      </c>
      <c r="K78" t="s">
        <v>22</v>
      </c>
      <c r="L78">
        <v>1421992800</v>
      </c>
      <c r="M78">
        <v>1426222800</v>
      </c>
      <c r="N78" s="7">
        <f>(((L78/60)/60)/24)+DATE(1970,1,1)</f>
        <v>42027.25</v>
      </c>
      <c r="O78" s="7">
        <f>(((M78/60)/60)/24)+DATE(1970,1,1)</f>
        <v>42076.208333333328</v>
      </c>
      <c r="P78" t="b">
        <v>1</v>
      </c>
      <c r="Q78" t="b">
        <v>1</v>
      </c>
      <c r="R78" t="s">
        <v>33</v>
      </c>
      <c r="S78" t="str">
        <f>LEFT(R78,FIND("/",R78)-1)</f>
        <v>theater</v>
      </c>
      <c r="T78" t="str">
        <f>RIGHT(R78,LEN(R78)-FIND("/",R78))</f>
        <v>plays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>ROUNDUP(SUM($E79/$D79)*100, 0)</f>
        <v>47</v>
      </c>
      <c r="G79" t="s">
        <v>14</v>
      </c>
      <c r="H79">
        <v>56</v>
      </c>
      <c r="I79">
        <f>ROUNDUP(E79/H79, 0)</f>
        <v>80</v>
      </c>
      <c r="J79" t="s">
        <v>21</v>
      </c>
      <c r="K79" t="s">
        <v>22</v>
      </c>
      <c r="L79">
        <v>1285563600</v>
      </c>
      <c r="M79">
        <v>1286773200</v>
      </c>
      <c r="N79" s="7">
        <f>(((L79/60)/60)/24)+DATE(1970,1,1)</f>
        <v>40448.208333333336</v>
      </c>
      <c r="O79" s="7">
        <f>(((M79/60)/60)/24)+DATE(1970,1,1)</f>
        <v>40462.208333333336</v>
      </c>
      <c r="P79" t="b">
        <v>0</v>
      </c>
      <c r="Q79" t="b">
        <v>1</v>
      </c>
      <c r="R79" t="s">
        <v>71</v>
      </c>
      <c r="S79" t="str">
        <f>LEFT(R79,FIND("/",R79)-1)</f>
        <v>film &amp; video</v>
      </c>
      <c r="T79" t="str">
        <f>RIGHT(R79,LEN(R79)-FIND("/",R79))</f>
        <v>animation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>ROUNDUP(SUM($E80/$D80)*100, 0)</f>
        <v>301</v>
      </c>
      <c r="G80" t="s">
        <v>20</v>
      </c>
      <c r="H80">
        <v>330</v>
      </c>
      <c r="I80">
        <f>ROUNDUP(E80/H80, 0)</f>
        <v>42</v>
      </c>
      <c r="J80" t="s">
        <v>21</v>
      </c>
      <c r="K80" t="s">
        <v>22</v>
      </c>
      <c r="L80">
        <v>1523854800</v>
      </c>
      <c r="M80">
        <v>1523941200</v>
      </c>
      <c r="N80" s="7">
        <f>(((L80/60)/60)/24)+DATE(1970,1,1)</f>
        <v>43206.208333333328</v>
      </c>
      <c r="O80" s="7">
        <f>(((M80/60)/60)/24)+DATE(1970,1,1)</f>
        <v>43207.208333333328</v>
      </c>
      <c r="P80" t="b">
        <v>0</v>
      </c>
      <c r="Q80" t="b">
        <v>0</v>
      </c>
      <c r="R80" t="s">
        <v>206</v>
      </c>
      <c r="S80" t="str">
        <f>LEFT(R80,FIND("/",R80)-1)</f>
        <v>publishing</v>
      </c>
      <c r="T80" t="str">
        <f>RIGHT(R80,LEN(R80)-FIND("/",R80))</f>
        <v>translations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>ROUNDUP(SUM($E81/$D81)*100, 0)</f>
        <v>70</v>
      </c>
      <c r="G81" t="s">
        <v>14</v>
      </c>
      <c r="H81">
        <v>838</v>
      </c>
      <c r="I81">
        <f>ROUNDUP(E81/H81, 0)</f>
        <v>49</v>
      </c>
      <c r="J81" t="s">
        <v>21</v>
      </c>
      <c r="K81" t="s">
        <v>22</v>
      </c>
      <c r="L81">
        <v>1529125200</v>
      </c>
      <c r="M81">
        <v>1529557200</v>
      </c>
      <c r="N81" s="7">
        <f>(((L81/60)/60)/24)+DATE(1970,1,1)</f>
        <v>43267.208333333328</v>
      </c>
      <c r="O81" s="7">
        <f>(((M81/60)/60)/24)+DATE(1970,1,1)</f>
        <v>43272.208333333328</v>
      </c>
      <c r="P81" t="b">
        <v>0</v>
      </c>
      <c r="Q81" t="b">
        <v>0</v>
      </c>
      <c r="R81" t="s">
        <v>33</v>
      </c>
      <c r="S81" t="str">
        <f>LEFT(R81,FIND("/",R81)-1)</f>
        <v>theater</v>
      </c>
      <c r="T81" t="str">
        <f>RIGHT(R81,LEN(R81)-FIND("/",R81))</f>
        <v>plays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>ROUNDUP(SUM($E82/$D82)*100, 0)</f>
        <v>638</v>
      </c>
      <c r="G82" t="s">
        <v>20</v>
      </c>
      <c r="H82">
        <v>127</v>
      </c>
      <c r="I82">
        <f>ROUNDUP(E82/H82, 0)</f>
        <v>56</v>
      </c>
      <c r="J82" t="s">
        <v>21</v>
      </c>
      <c r="K82" t="s">
        <v>22</v>
      </c>
      <c r="L82">
        <v>1503982800</v>
      </c>
      <c r="M82">
        <v>1506574800</v>
      </c>
      <c r="N82" s="7">
        <f>(((L82/60)/60)/24)+DATE(1970,1,1)</f>
        <v>42976.208333333328</v>
      </c>
      <c r="O82" s="7">
        <f>(((M82/60)/60)/24)+DATE(1970,1,1)</f>
        <v>43006.208333333328</v>
      </c>
      <c r="P82" t="b">
        <v>0</v>
      </c>
      <c r="Q82" t="b">
        <v>0</v>
      </c>
      <c r="R82" t="s">
        <v>89</v>
      </c>
      <c r="S82" t="str">
        <f>LEFT(R82,FIND("/",R82)-1)</f>
        <v>games</v>
      </c>
      <c r="T82" t="str">
        <f>RIGHT(R82,LEN(R82)-FIND("/",R82))</f>
        <v>video games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>ROUNDUP(SUM($E83/$D83)*100, 0)</f>
        <v>226</v>
      </c>
      <c r="G83" t="s">
        <v>20</v>
      </c>
      <c r="H83">
        <v>411</v>
      </c>
      <c r="I83">
        <f>ROUNDUP(E83/H83, 0)</f>
        <v>93</v>
      </c>
      <c r="J83" t="s">
        <v>21</v>
      </c>
      <c r="K83" t="s">
        <v>22</v>
      </c>
      <c r="L83">
        <v>1511416800</v>
      </c>
      <c r="M83">
        <v>1513576800</v>
      </c>
      <c r="N83" s="7">
        <f>(((L83/60)/60)/24)+DATE(1970,1,1)</f>
        <v>43062.25</v>
      </c>
      <c r="O83" s="7">
        <f>(((M83/60)/60)/24)+DATE(1970,1,1)</f>
        <v>43087.25</v>
      </c>
      <c r="P83" t="b">
        <v>0</v>
      </c>
      <c r="Q83" t="b">
        <v>0</v>
      </c>
      <c r="R83" t="s">
        <v>23</v>
      </c>
      <c r="S83" t="str">
        <f>LEFT(R83,FIND("/",R83)-1)</f>
        <v>music</v>
      </c>
      <c r="T83" t="str">
        <f>RIGHT(R83,LEN(R83)-FIND("/",R83))</f>
        <v>rock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>ROUNDUP(SUM($E84/$D84)*100, 0)</f>
        <v>1498</v>
      </c>
      <c r="G84" t="s">
        <v>20</v>
      </c>
      <c r="H84">
        <v>180</v>
      </c>
      <c r="I84">
        <f>ROUNDUP(E84/H84, 0)</f>
        <v>84</v>
      </c>
      <c r="J84" t="s">
        <v>40</v>
      </c>
      <c r="K84" t="s">
        <v>41</v>
      </c>
      <c r="L84">
        <v>1547704800</v>
      </c>
      <c r="M84">
        <v>1548309600</v>
      </c>
      <c r="N84" s="7">
        <f>(((L84/60)/60)/24)+DATE(1970,1,1)</f>
        <v>43482.25</v>
      </c>
      <c r="O84" s="7">
        <f>(((M84/60)/60)/24)+DATE(1970,1,1)</f>
        <v>43489.25</v>
      </c>
      <c r="P84" t="b">
        <v>0</v>
      </c>
      <c r="Q84" t="b">
        <v>1</v>
      </c>
      <c r="R84" t="s">
        <v>89</v>
      </c>
      <c r="S84" t="str">
        <f>LEFT(R84,FIND("/",R84)-1)</f>
        <v>games</v>
      </c>
      <c r="T84" t="str">
        <f>RIGHT(R84,LEN(R84)-FIND("/",R84))</f>
        <v>video games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>ROUNDUP(SUM($E85/$D85)*100, 0)</f>
        <v>38</v>
      </c>
      <c r="G85" t="s">
        <v>14</v>
      </c>
      <c r="H85">
        <v>1000</v>
      </c>
      <c r="I85">
        <f>ROUNDUP(E85/H85, 0)</f>
        <v>40</v>
      </c>
      <c r="J85" t="s">
        <v>21</v>
      </c>
      <c r="K85" t="s">
        <v>22</v>
      </c>
      <c r="L85">
        <v>1469682000</v>
      </c>
      <c r="M85">
        <v>1471582800</v>
      </c>
      <c r="N85" s="7">
        <f>(((L85/60)/60)/24)+DATE(1970,1,1)</f>
        <v>42579.208333333328</v>
      </c>
      <c r="O85" s="7">
        <f>(((M85/60)/60)/24)+DATE(1970,1,1)</f>
        <v>42601.208333333328</v>
      </c>
      <c r="P85" t="b">
        <v>0</v>
      </c>
      <c r="Q85" t="b">
        <v>0</v>
      </c>
      <c r="R85" t="s">
        <v>50</v>
      </c>
      <c r="S85" t="str">
        <f>LEFT(R85,FIND("/",R85)-1)</f>
        <v>music</v>
      </c>
      <c r="T85" t="str">
        <f>RIGHT(R85,LEN(R85)-FIND("/",R85))</f>
        <v>electric music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>ROUNDUP(SUM($E86/$D86)*100, 0)</f>
        <v>133</v>
      </c>
      <c r="G86" t="s">
        <v>20</v>
      </c>
      <c r="H86">
        <v>374</v>
      </c>
      <c r="I86">
        <f>ROUNDUP(E86/H86, 0)</f>
        <v>112</v>
      </c>
      <c r="J86" t="s">
        <v>21</v>
      </c>
      <c r="K86" t="s">
        <v>22</v>
      </c>
      <c r="L86">
        <v>1343451600</v>
      </c>
      <c r="M86">
        <v>1344315600</v>
      </c>
      <c r="N86" s="7">
        <f>(((L86/60)/60)/24)+DATE(1970,1,1)</f>
        <v>41118.208333333336</v>
      </c>
      <c r="O86" s="7">
        <f>(((M86/60)/60)/24)+DATE(1970,1,1)</f>
        <v>41128.208333333336</v>
      </c>
      <c r="P86" t="b">
        <v>0</v>
      </c>
      <c r="Q86" t="b">
        <v>0</v>
      </c>
      <c r="R86" t="s">
        <v>65</v>
      </c>
      <c r="S86" t="str">
        <f>LEFT(R86,FIND("/",R86)-1)</f>
        <v>technology</v>
      </c>
      <c r="T86" t="str">
        <f>RIGHT(R86,LEN(R86)-FIND("/",R86))</f>
        <v>wearables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>ROUNDUP(SUM($E87/$D87)*100, 0)</f>
        <v>132</v>
      </c>
      <c r="G87" t="s">
        <v>20</v>
      </c>
      <c r="H87">
        <v>71</v>
      </c>
      <c r="I87">
        <f>ROUNDUP(E87/H87, 0)</f>
        <v>91</v>
      </c>
      <c r="J87" t="s">
        <v>26</v>
      </c>
      <c r="K87" t="s">
        <v>27</v>
      </c>
      <c r="L87">
        <v>1315717200</v>
      </c>
      <c r="M87">
        <v>1316408400</v>
      </c>
      <c r="N87" s="7">
        <f>(((L87/60)/60)/24)+DATE(1970,1,1)</f>
        <v>40797.208333333336</v>
      </c>
      <c r="O87" s="7">
        <f>(((M87/60)/60)/24)+DATE(1970,1,1)</f>
        <v>40805.208333333336</v>
      </c>
      <c r="P87" t="b">
        <v>0</v>
      </c>
      <c r="Q87" t="b">
        <v>0</v>
      </c>
      <c r="R87" t="s">
        <v>60</v>
      </c>
      <c r="S87" t="str">
        <f>LEFT(R87,FIND("/",R87)-1)</f>
        <v>music</v>
      </c>
      <c r="T87" t="str">
        <f>RIGHT(R87,LEN(R87)-FIND("/",R87))</f>
        <v>indie rock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>ROUNDUP(SUM($E88/$D88)*100, 0)</f>
        <v>168</v>
      </c>
      <c r="G88" t="s">
        <v>20</v>
      </c>
      <c r="H88">
        <v>203</v>
      </c>
      <c r="I88">
        <f>ROUNDUP(E88/H88, 0)</f>
        <v>62</v>
      </c>
      <c r="J88" t="s">
        <v>21</v>
      </c>
      <c r="K88" t="s">
        <v>22</v>
      </c>
      <c r="L88">
        <v>1430715600</v>
      </c>
      <c r="M88">
        <v>1431838800</v>
      </c>
      <c r="N88" s="7">
        <f>(((L88/60)/60)/24)+DATE(1970,1,1)</f>
        <v>42128.208333333328</v>
      </c>
      <c r="O88" s="7">
        <f>(((M88/60)/60)/24)+DATE(1970,1,1)</f>
        <v>42141.208333333328</v>
      </c>
      <c r="P88" t="b">
        <v>1</v>
      </c>
      <c r="Q88" t="b">
        <v>0</v>
      </c>
      <c r="R88" t="s">
        <v>33</v>
      </c>
      <c r="S88" t="str">
        <f>LEFT(R88,FIND("/",R88)-1)</f>
        <v>theater</v>
      </c>
      <c r="T88" t="str">
        <f>RIGHT(R88,LEN(R88)-FIND("/",R88))</f>
        <v>plays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>ROUNDUP(SUM($E89/$D89)*100, 0)</f>
        <v>62</v>
      </c>
      <c r="G89" t="s">
        <v>14</v>
      </c>
      <c r="H89">
        <v>1482</v>
      </c>
      <c r="I89">
        <f>ROUNDUP(E89/H89, 0)</f>
        <v>84</v>
      </c>
      <c r="J89" t="s">
        <v>26</v>
      </c>
      <c r="K89" t="s">
        <v>27</v>
      </c>
      <c r="L89">
        <v>1299564000</v>
      </c>
      <c r="M89">
        <v>1300510800</v>
      </c>
      <c r="N89" s="7">
        <f>(((L89/60)/60)/24)+DATE(1970,1,1)</f>
        <v>40610.25</v>
      </c>
      <c r="O89" s="7">
        <f>(((M89/60)/60)/24)+DATE(1970,1,1)</f>
        <v>40621.208333333336</v>
      </c>
      <c r="P89" t="b">
        <v>0</v>
      </c>
      <c r="Q89" t="b">
        <v>1</v>
      </c>
      <c r="R89" t="s">
        <v>23</v>
      </c>
      <c r="S89" t="str">
        <f>LEFT(R89,FIND("/",R89)-1)</f>
        <v>music</v>
      </c>
      <c r="T89" t="str">
        <f>RIGHT(R89,LEN(R89)-FIND("/",R89))</f>
        <v>rock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>ROUNDUP(SUM($E90/$D90)*100, 0)</f>
        <v>261</v>
      </c>
      <c r="G90" t="s">
        <v>20</v>
      </c>
      <c r="H90">
        <v>113</v>
      </c>
      <c r="I90">
        <f>ROUNDUP(E90/H90, 0)</f>
        <v>111</v>
      </c>
      <c r="J90" t="s">
        <v>21</v>
      </c>
      <c r="K90" t="s">
        <v>22</v>
      </c>
      <c r="L90">
        <v>1429160400</v>
      </c>
      <c r="M90">
        <v>1431061200</v>
      </c>
      <c r="N90" s="7">
        <f>(((L90/60)/60)/24)+DATE(1970,1,1)</f>
        <v>42110.208333333328</v>
      </c>
      <c r="O90" s="7">
        <f>(((M90/60)/60)/24)+DATE(1970,1,1)</f>
        <v>42132.208333333328</v>
      </c>
      <c r="P90" t="b">
        <v>0</v>
      </c>
      <c r="Q90" t="b">
        <v>0</v>
      </c>
      <c r="R90" t="s">
        <v>206</v>
      </c>
      <c r="S90" t="str">
        <f>LEFT(R90,FIND("/",R90)-1)</f>
        <v>publishing</v>
      </c>
      <c r="T90" t="str">
        <f>RIGHT(R90,LEN(R90)-FIND("/",R90))</f>
        <v>translations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>ROUNDUP(SUM($E91/$D91)*100, 0)</f>
        <v>253</v>
      </c>
      <c r="G91" t="s">
        <v>20</v>
      </c>
      <c r="H91">
        <v>96</v>
      </c>
      <c r="I91">
        <f>ROUNDUP(E91/H91, 0)</f>
        <v>90</v>
      </c>
      <c r="J91" t="s">
        <v>21</v>
      </c>
      <c r="K91" t="s">
        <v>22</v>
      </c>
      <c r="L91">
        <v>1271307600</v>
      </c>
      <c r="M91">
        <v>1271480400</v>
      </c>
      <c r="N91" s="7">
        <f>(((L91/60)/60)/24)+DATE(1970,1,1)</f>
        <v>40283.208333333336</v>
      </c>
      <c r="O91" s="7">
        <f>(((M91/60)/60)/24)+DATE(1970,1,1)</f>
        <v>40285.208333333336</v>
      </c>
      <c r="P91" t="b">
        <v>0</v>
      </c>
      <c r="Q91" t="b">
        <v>0</v>
      </c>
      <c r="R91" t="s">
        <v>33</v>
      </c>
      <c r="S91" t="str">
        <f>LEFT(R91,FIND("/",R91)-1)</f>
        <v>theater</v>
      </c>
      <c r="T91" t="str">
        <f>RIGHT(R91,LEN(R91)-FIND("/",R91))</f>
        <v>plays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>ROUNDUP(SUM($E92/$D92)*100, 0)</f>
        <v>79</v>
      </c>
      <c r="G92" t="s">
        <v>14</v>
      </c>
      <c r="H92">
        <v>106</v>
      </c>
      <c r="I92">
        <f>ROUNDUP(E92/H92, 0)</f>
        <v>58</v>
      </c>
      <c r="J92" t="s">
        <v>21</v>
      </c>
      <c r="K92" t="s">
        <v>22</v>
      </c>
      <c r="L92">
        <v>1456380000</v>
      </c>
      <c r="M92">
        <v>1456380000</v>
      </c>
      <c r="N92" s="7">
        <f>(((L92/60)/60)/24)+DATE(1970,1,1)</f>
        <v>42425.25</v>
      </c>
      <c r="O92" s="7">
        <f>(((M92/60)/60)/24)+DATE(1970,1,1)</f>
        <v>42425.25</v>
      </c>
      <c r="P92" t="b">
        <v>0</v>
      </c>
      <c r="Q92" t="b">
        <v>1</v>
      </c>
      <c r="R92" t="s">
        <v>33</v>
      </c>
      <c r="S92" t="str">
        <f>LEFT(R92,FIND("/",R92)-1)</f>
        <v>theater</v>
      </c>
      <c r="T92" t="str">
        <f>RIGHT(R92,LEN(R92)-FIND("/",R92))</f>
        <v>plays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>ROUNDUP(SUM($E93/$D93)*100, 0)</f>
        <v>49</v>
      </c>
      <c r="G93" t="s">
        <v>14</v>
      </c>
      <c r="H93">
        <v>679</v>
      </c>
      <c r="I93">
        <f>ROUNDUP(E93/H93, 0)</f>
        <v>110</v>
      </c>
      <c r="J93" t="s">
        <v>107</v>
      </c>
      <c r="K93" t="s">
        <v>108</v>
      </c>
      <c r="L93">
        <v>1470459600</v>
      </c>
      <c r="M93">
        <v>1472878800</v>
      </c>
      <c r="N93" s="7">
        <f>(((L93/60)/60)/24)+DATE(1970,1,1)</f>
        <v>42588.208333333328</v>
      </c>
      <c r="O93" s="7">
        <f>(((M93/60)/60)/24)+DATE(1970,1,1)</f>
        <v>42616.208333333328</v>
      </c>
      <c r="P93" t="b">
        <v>0</v>
      </c>
      <c r="Q93" t="b">
        <v>0</v>
      </c>
      <c r="R93" t="s">
        <v>206</v>
      </c>
      <c r="S93" t="str">
        <f>LEFT(R93,FIND("/",R93)-1)</f>
        <v>publishing</v>
      </c>
      <c r="T93" t="str">
        <f>RIGHT(R93,LEN(R93)-FIND("/",R93))</f>
        <v>translations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>ROUNDUP(SUM($E94/$D94)*100, 0)</f>
        <v>259</v>
      </c>
      <c r="G94" t="s">
        <v>20</v>
      </c>
      <c r="H94">
        <v>498</v>
      </c>
      <c r="I94">
        <f>ROUNDUP(E94/H94, 0)</f>
        <v>104</v>
      </c>
      <c r="J94" t="s">
        <v>98</v>
      </c>
      <c r="K94" t="s">
        <v>99</v>
      </c>
      <c r="L94">
        <v>1277269200</v>
      </c>
      <c r="M94">
        <v>1277355600</v>
      </c>
      <c r="N94" s="7">
        <f>(((L94/60)/60)/24)+DATE(1970,1,1)</f>
        <v>40352.208333333336</v>
      </c>
      <c r="O94" s="7">
        <f>(((M94/60)/60)/24)+DATE(1970,1,1)</f>
        <v>40353.208333333336</v>
      </c>
      <c r="P94" t="b">
        <v>0</v>
      </c>
      <c r="Q94" t="b">
        <v>1</v>
      </c>
      <c r="R94" t="s">
        <v>89</v>
      </c>
      <c r="S94" t="str">
        <f>LEFT(R94,FIND("/",R94)-1)</f>
        <v>games</v>
      </c>
      <c r="T94" t="str">
        <f>RIGHT(R94,LEN(R94)-FIND("/",R94))</f>
        <v>video games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>ROUNDUP(SUM($E95/$D95)*100, 0)</f>
        <v>61</v>
      </c>
      <c r="G95" t="s">
        <v>74</v>
      </c>
      <c r="H95">
        <v>610</v>
      </c>
      <c r="I95">
        <f>ROUNDUP(E95/H95, 0)</f>
        <v>108</v>
      </c>
      <c r="J95" t="s">
        <v>21</v>
      </c>
      <c r="K95" t="s">
        <v>22</v>
      </c>
      <c r="L95">
        <v>1350709200</v>
      </c>
      <c r="M95">
        <v>1351054800</v>
      </c>
      <c r="N95" s="7">
        <f>(((L95/60)/60)/24)+DATE(1970,1,1)</f>
        <v>41202.208333333336</v>
      </c>
      <c r="O95" s="7">
        <f>(((M95/60)/60)/24)+DATE(1970,1,1)</f>
        <v>41206.208333333336</v>
      </c>
      <c r="P95" t="b">
        <v>0</v>
      </c>
      <c r="Q95" t="b">
        <v>1</v>
      </c>
      <c r="R95" t="s">
        <v>33</v>
      </c>
      <c r="S95" t="str">
        <f>LEFT(R95,FIND("/",R95)-1)</f>
        <v>theater</v>
      </c>
      <c r="T95" t="str">
        <f>RIGHT(R95,LEN(R95)-FIND("/",R95))</f>
        <v>plays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>ROUNDUP(SUM($E96/$D96)*100, 0)</f>
        <v>304</v>
      </c>
      <c r="G96" t="s">
        <v>20</v>
      </c>
      <c r="H96">
        <v>180</v>
      </c>
      <c r="I96">
        <f>ROUNDUP(E96/H96, 0)</f>
        <v>49</v>
      </c>
      <c r="J96" t="s">
        <v>40</v>
      </c>
      <c r="K96" t="s">
        <v>41</v>
      </c>
      <c r="L96">
        <v>1554613200</v>
      </c>
      <c r="M96">
        <v>1555563600</v>
      </c>
      <c r="N96" s="7">
        <f>(((L96/60)/60)/24)+DATE(1970,1,1)</f>
        <v>43562.208333333328</v>
      </c>
      <c r="O96" s="7">
        <f>(((M96/60)/60)/24)+DATE(1970,1,1)</f>
        <v>43573.208333333328</v>
      </c>
      <c r="P96" t="b">
        <v>0</v>
      </c>
      <c r="Q96" t="b">
        <v>0</v>
      </c>
      <c r="R96" t="s">
        <v>28</v>
      </c>
      <c r="S96" t="str">
        <f>LEFT(R96,FIND("/",R96)-1)</f>
        <v>technology</v>
      </c>
      <c r="T96" t="str">
        <f>RIGHT(R96,LEN(R96)-FIND("/",R96))</f>
        <v>web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>ROUNDUP(SUM($E97/$D97)*100, 0)</f>
        <v>113</v>
      </c>
      <c r="G97" t="s">
        <v>20</v>
      </c>
      <c r="H97">
        <v>27</v>
      </c>
      <c r="I97">
        <f>ROUNDUP(E97/H97, 0)</f>
        <v>38</v>
      </c>
      <c r="J97" t="s">
        <v>21</v>
      </c>
      <c r="K97" t="s">
        <v>22</v>
      </c>
      <c r="L97">
        <v>1571029200</v>
      </c>
      <c r="M97">
        <v>1571634000</v>
      </c>
      <c r="N97" s="7">
        <f>(((L97/60)/60)/24)+DATE(1970,1,1)</f>
        <v>43752.208333333328</v>
      </c>
      <c r="O97" s="7">
        <f>(((M97/60)/60)/24)+DATE(1970,1,1)</f>
        <v>43759.208333333328</v>
      </c>
      <c r="P97" t="b">
        <v>0</v>
      </c>
      <c r="Q97" t="b">
        <v>0</v>
      </c>
      <c r="R97" t="s">
        <v>42</v>
      </c>
      <c r="S97" t="str">
        <f>LEFT(R97,FIND("/",R97)-1)</f>
        <v>film &amp; video</v>
      </c>
      <c r="T97" t="str">
        <f>RIGHT(R97,LEN(R97)-FIND("/",R97))</f>
        <v>documentary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>ROUNDUP(SUM($E98/$D98)*100, 0)</f>
        <v>218</v>
      </c>
      <c r="G98" t="s">
        <v>20</v>
      </c>
      <c r="H98">
        <v>2331</v>
      </c>
      <c r="I98">
        <f>ROUNDUP(E98/H98, 0)</f>
        <v>65</v>
      </c>
      <c r="J98" t="s">
        <v>21</v>
      </c>
      <c r="K98" t="s">
        <v>22</v>
      </c>
      <c r="L98">
        <v>1299736800</v>
      </c>
      <c r="M98">
        <v>1300856400</v>
      </c>
      <c r="N98" s="7">
        <f>(((L98/60)/60)/24)+DATE(1970,1,1)</f>
        <v>40612.25</v>
      </c>
      <c r="O98" s="7">
        <f>(((M98/60)/60)/24)+DATE(1970,1,1)</f>
        <v>40625.208333333336</v>
      </c>
      <c r="P98" t="b">
        <v>0</v>
      </c>
      <c r="Q98" t="b">
        <v>0</v>
      </c>
      <c r="R98" t="s">
        <v>33</v>
      </c>
      <c r="S98" t="str">
        <f>LEFT(R98,FIND("/",R98)-1)</f>
        <v>theater</v>
      </c>
      <c r="T98" t="str">
        <f>RIGHT(R98,LEN(R98)-FIND("/",R98))</f>
        <v>plays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>ROUNDUP(SUM($E99/$D99)*100, 0)</f>
        <v>927</v>
      </c>
      <c r="G99" t="s">
        <v>20</v>
      </c>
      <c r="H99">
        <v>113</v>
      </c>
      <c r="I99">
        <f>ROUNDUP(E99/H99, 0)</f>
        <v>107</v>
      </c>
      <c r="J99" t="s">
        <v>21</v>
      </c>
      <c r="K99" t="s">
        <v>22</v>
      </c>
      <c r="L99">
        <v>1435208400</v>
      </c>
      <c r="M99">
        <v>1439874000</v>
      </c>
      <c r="N99" s="7">
        <f>(((L99/60)/60)/24)+DATE(1970,1,1)</f>
        <v>42180.208333333328</v>
      </c>
      <c r="O99" s="7">
        <f>(((M99/60)/60)/24)+DATE(1970,1,1)</f>
        <v>42234.208333333328</v>
      </c>
      <c r="P99" t="b">
        <v>0</v>
      </c>
      <c r="Q99" t="b">
        <v>0</v>
      </c>
      <c r="R99" t="s">
        <v>17</v>
      </c>
      <c r="S99" t="str">
        <f>LEFT(R99,FIND("/",R99)-1)</f>
        <v>food</v>
      </c>
      <c r="T99" t="str">
        <f>RIGHT(R99,LEN(R99)-FIND("/",R99))</f>
        <v>food trucks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>ROUNDUP(SUM($E100/$D100)*100, 0)</f>
        <v>34</v>
      </c>
      <c r="G100" t="s">
        <v>14</v>
      </c>
      <c r="H100">
        <v>1220</v>
      </c>
      <c r="I100">
        <f>ROUNDUP(E100/H100, 0)</f>
        <v>28</v>
      </c>
      <c r="J100" t="s">
        <v>26</v>
      </c>
      <c r="K100" t="s">
        <v>27</v>
      </c>
      <c r="L100">
        <v>1437973200</v>
      </c>
      <c r="M100">
        <v>1438318800</v>
      </c>
      <c r="N100" s="7">
        <f>(((L100/60)/60)/24)+DATE(1970,1,1)</f>
        <v>42212.208333333328</v>
      </c>
      <c r="O100" s="7">
        <f>(((M100/60)/60)/24)+DATE(1970,1,1)</f>
        <v>42216.208333333328</v>
      </c>
      <c r="P100" t="b">
        <v>0</v>
      </c>
      <c r="Q100" t="b">
        <v>0</v>
      </c>
      <c r="R100" t="s">
        <v>89</v>
      </c>
      <c r="S100" t="str">
        <f>LEFT(R100,FIND("/",R100)-1)</f>
        <v>games</v>
      </c>
      <c r="T100" t="str">
        <f>RIGHT(R100,LEN(R100)-FIND("/",R100))</f>
        <v>video games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>ROUNDUP(SUM($E101/$D101)*100, 0)</f>
        <v>197</v>
      </c>
      <c r="G101" t="s">
        <v>20</v>
      </c>
      <c r="H101">
        <v>164</v>
      </c>
      <c r="I101">
        <f>ROUNDUP(E101/H101, 0)</f>
        <v>92</v>
      </c>
      <c r="J101" t="s">
        <v>21</v>
      </c>
      <c r="K101" t="s">
        <v>22</v>
      </c>
      <c r="L101">
        <v>1416895200</v>
      </c>
      <c r="M101">
        <v>1419400800</v>
      </c>
      <c r="N101" s="7">
        <f>(((L101/60)/60)/24)+DATE(1970,1,1)</f>
        <v>41968.25</v>
      </c>
      <c r="O101" s="7">
        <f>(((M101/60)/60)/24)+DATE(1970,1,1)</f>
        <v>41997.25</v>
      </c>
      <c r="P101" t="b">
        <v>0</v>
      </c>
      <c r="Q101" t="b">
        <v>0</v>
      </c>
      <c r="R101" t="s">
        <v>33</v>
      </c>
      <c r="S101" t="str">
        <f>LEFT(R101,FIND("/",R101)-1)</f>
        <v>theater</v>
      </c>
      <c r="T101" t="str">
        <f>RIGHT(R101,LEN(R101)-FIND("/",R101))</f>
        <v>plays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>ROUNDUP(SUM($E102/$D102)*100, 0)</f>
        <v>1</v>
      </c>
      <c r="G102" t="s">
        <v>14</v>
      </c>
      <c r="H102">
        <v>1</v>
      </c>
      <c r="I102">
        <f>ROUNDUP(E102/H102, 0)</f>
        <v>1</v>
      </c>
      <c r="J102" t="s">
        <v>21</v>
      </c>
      <c r="K102" t="s">
        <v>22</v>
      </c>
      <c r="L102">
        <v>1319000400</v>
      </c>
      <c r="M102">
        <v>1320555600</v>
      </c>
      <c r="N102" s="7">
        <f>(((L102/60)/60)/24)+DATE(1970,1,1)</f>
        <v>40835.208333333336</v>
      </c>
      <c r="O102" s="7">
        <f>(((M102/60)/60)/24)+DATE(1970,1,1)</f>
        <v>40853.208333333336</v>
      </c>
      <c r="P102" t="b">
        <v>0</v>
      </c>
      <c r="Q102" t="b">
        <v>0</v>
      </c>
      <c r="R102" t="s">
        <v>33</v>
      </c>
      <c r="S102" t="str">
        <f>LEFT(R102,FIND("/",R102)-1)</f>
        <v>theater</v>
      </c>
      <c r="T102" t="str">
        <f>RIGHT(R102,LEN(R102)-FIND("/",R102))</f>
        <v>plays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>ROUNDUP(SUM($E103/$D103)*100, 0)</f>
        <v>1022</v>
      </c>
      <c r="G103" t="s">
        <v>20</v>
      </c>
      <c r="H103">
        <v>164</v>
      </c>
      <c r="I103">
        <f>ROUNDUP(E103/H103, 0)</f>
        <v>57</v>
      </c>
      <c r="J103" t="s">
        <v>21</v>
      </c>
      <c r="K103" t="s">
        <v>22</v>
      </c>
      <c r="L103">
        <v>1424498400</v>
      </c>
      <c r="M103">
        <v>1425103200</v>
      </c>
      <c r="N103" s="7">
        <f>(((L103/60)/60)/24)+DATE(1970,1,1)</f>
        <v>42056.25</v>
      </c>
      <c r="O103" s="7">
        <f>(((M103/60)/60)/24)+DATE(1970,1,1)</f>
        <v>42063.25</v>
      </c>
      <c r="P103" t="b">
        <v>0</v>
      </c>
      <c r="Q103" t="b">
        <v>1</v>
      </c>
      <c r="R103" t="s">
        <v>50</v>
      </c>
      <c r="S103" t="str">
        <f>LEFT(R103,FIND("/",R103)-1)</f>
        <v>music</v>
      </c>
      <c r="T103" t="str">
        <f>RIGHT(R103,LEN(R103)-FIND("/",R103))</f>
        <v>electric music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>ROUNDUP(SUM($E104/$D104)*100, 0)</f>
        <v>282</v>
      </c>
      <c r="G104" t="s">
        <v>20</v>
      </c>
      <c r="H104">
        <v>336</v>
      </c>
      <c r="I104">
        <f>ROUNDUP(E104/H104, 0)</f>
        <v>32</v>
      </c>
      <c r="J104" t="s">
        <v>21</v>
      </c>
      <c r="K104" t="s">
        <v>22</v>
      </c>
      <c r="L104">
        <v>1526274000</v>
      </c>
      <c r="M104">
        <v>1526878800</v>
      </c>
      <c r="N104" s="7">
        <f>(((L104/60)/60)/24)+DATE(1970,1,1)</f>
        <v>43234.208333333328</v>
      </c>
      <c r="O104" s="7">
        <f>(((M104/60)/60)/24)+DATE(1970,1,1)</f>
        <v>43241.208333333328</v>
      </c>
      <c r="P104" t="b">
        <v>0</v>
      </c>
      <c r="Q104" t="b">
        <v>1</v>
      </c>
      <c r="R104" t="s">
        <v>65</v>
      </c>
      <c r="S104" t="str">
        <f>LEFT(R104,FIND("/",R104)-1)</f>
        <v>technology</v>
      </c>
      <c r="T104" t="str">
        <f>RIGHT(R104,LEN(R104)-FIND("/",R104))</f>
        <v>wearables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>ROUNDUP(SUM($E105/$D105)*100, 0)</f>
        <v>25</v>
      </c>
      <c r="G105" t="s">
        <v>14</v>
      </c>
      <c r="H105">
        <v>37</v>
      </c>
      <c r="I105">
        <f>ROUNDUP(E105/H105, 0)</f>
        <v>67</v>
      </c>
      <c r="J105" t="s">
        <v>107</v>
      </c>
      <c r="K105" t="s">
        <v>108</v>
      </c>
      <c r="L105">
        <v>1287896400</v>
      </c>
      <c r="M105">
        <v>1288674000</v>
      </c>
      <c r="N105" s="7">
        <f>(((L105/60)/60)/24)+DATE(1970,1,1)</f>
        <v>40475.208333333336</v>
      </c>
      <c r="O105" s="7">
        <f>(((M105/60)/60)/24)+DATE(1970,1,1)</f>
        <v>40484.208333333336</v>
      </c>
      <c r="P105" t="b">
        <v>0</v>
      </c>
      <c r="Q105" t="b">
        <v>0</v>
      </c>
      <c r="R105" t="s">
        <v>50</v>
      </c>
      <c r="S105" t="str">
        <f>LEFT(R105,FIND("/",R105)-1)</f>
        <v>music</v>
      </c>
      <c r="T105" t="str">
        <f>RIGHT(R105,LEN(R105)-FIND("/",R105))</f>
        <v>electric music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>ROUNDUP(SUM($E106/$D106)*100, 0)</f>
        <v>144</v>
      </c>
      <c r="G106" t="s">
        <v>20</v>
      </c>
      <c r="H106">
        <v>1917</v>
      </c>
      <c r="I106">
        <f>ROUNDUP(E106/H106, 0)</f>
        <v>90</v>
      </c>
      <c r="J106" t="s">
        <v>21</v>
      </c>
      <c r="K106" t="s">
        <v>22</v>
      </c>
      <c r="L106">
        <v>1495515600</v>
      </c>
      <c r="M106">
        <v>1495602000</v>
      </c>
      <c r="N106" s="7">
        <f>(((L106/60)/60)/24)+DATE(1970,1,1)</f>
        <v>42878.208333333328</v>
      </c>
      <c r="O106" s="7">
        <f>(((M106/60)/60)/24)+DATE(1970,1,1)</f>
        <v>42879.208333333328</v>
      </c>
      <c r="P106" t="b">
        <v>0</v>
      </c>
      <c r="Q106" t="b">
        <v>0</v>
      </c>
      <c r="R106" t="s">
        <v>60</v>
      </c>
      <c r="S106" t="str">
        <f>LEFT(R106,FIND("/",R106)-1)</f>
        <v>music</v>
      </c>
      <c r="T106" t="str">
        <f>RIGHT(R106,LEN(R106)-FIND("/",R106))</f>
        <v>indie rock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>ROUNDUP(SUM($E107/$D107)*100, 0)</f>
        <v>145</v>
      </c>
      <c r="G107" t="s">
        <v>20</v>
      </c>
      <c r="H107">
        <v>95</v>
      </c>
      <c r="I107">
        <f>ROUNDUP(E107/H107, 0)</f>
        <v>104</v>
      </c>
      <c r="J107" t="s">
        <v>21</v>
      </c>
      <c r="K107" t="s">
        <v>22</v>
      </c>
      <c r="L107">
        <v>1364878800</v>
      </c>
      <c r="M107">
        <v>1366434000</v>
      </c>
      <c r="N107" s="7">
        <f>(((L107/60)/60)/24)+DATE(1970,1,1)</f>
        <v>41366.208333333336</v>
      </c>
      <c r="O107" s="7">
        <f>(((M107/60)/60)/24)+DATE(1970,1,1)</f>
        <v>41384.208333333336</v>
      </c>
      <c r="P107" t="b">
        <v>0</v>
      </c>
      <c r="Q107" t="b">
        <v>0</v>
      </c>
      <c r="R107" t="s">
        <v>28</v>
      </c>
      <c r="S107" t="str">
        <f>LEFT(R107,FIND("/",R107)-1)</f>
        <v>technology</v>
      </c>
      <c r="T107" t="str">
        <f>RIGHT(R107,LEN(R107)-FIND("/",R107))</f>
        <v>web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>ROUNDUP(SUM($E108/$D108)*100, 0)</f>
        <v>360</v>
      </c>
      <c r="G108" t="s">
        <v>20</v>
      </c>
      <c r="H108">
        <v>147</v>
      </c>
      <c r="I108">
        <f>ROUNDUP(E108/H108, 0)</f>
        <v>96</v>
      </c>
      <c r="J108" t="s">
        <v>21</v>
      </c>
      <c r="K108" t="s">
        <v>22</v>
      </c>
      <c r="L108">
        <v>1567918800</v>
      </c>
      <c r="M108">
        <v>1568350800</v>
      </c>
      <c r="N108" s="7">
        <f>(((L108/60)/60)/24)+DATE(1970,1,1)</f>
        <v>43716.208333333328</v>
      </c>
      <c r="O108" s="7">
        <f>(((M108/60)/60)/24)+DATE(1970,1,1)</f>
        <v>43721.208333333328</v>
      </c>
      <c r="P108" t="b">
        <v>0</v>
      </c>
      <c r="Q108" t="b">
        <v>0</v>
      </c>
      <c r="R108" t="s">
        <v>33</v>
      </c>
      <c r="S108" t="str">
        <f>LEFT(R108,FIND("/",R108)-1)</f>
        <v>theater</v>
      </c>
      <c r="T108" t="str">
        <f>RIGHT(R108,LEN(R108)-FIND("/",R108))</f>
        <v>plays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>ROUNDUP(SUM($E109/$D109)*100, 0)</f>
        <v>187</v>
      </c>
      <c r="G109" t="s">
        <v>20</v>
      </c>
      <c r="H109">
        <v>86</v>
      </c>
      <c r="I109">
        <f>ROUNDUP(E109/H109, 0)</f>
        <v>76</v>
      </c>
      <c r="J109" t="s">
        <v>21</v>
      </c>
      <c r="K109" t="s">
        <v>22</v>
      </c>
      <c r="L109">
        <v>1524459600</v>
      </c>
      <c r="M109">
        <v>1525928400</v>
      </c>
      <c r="N109" s="7">
        <f>(((L109/60)/60)/24)+DATE(1970,1,1)</f>
        <v>43213.208333333328</v>
      </c>
      <c r="O109" s="7">
        <f>(((M109/60)/60)/24)+DATE(1970,1,1)</f>
        <v>43230.208333333328</v>
      </c>
      <c r="P109" t="b">
        <v>0</v>
      </c>
      <c r="Q109" t="b">
        <v>1</v>
      </c>
      <c r="R109" t="s">
        <v>33</v>
      </c>
      <c r="S109" t="str">
        <f>LEFT(R109,FIND("/",R109)-1)</f>
        <v>theater</v>
      </c>
      <c r="T109" t="str">
        <f>RIGHT(R109,LEN(R109)-FIND("/",R109))</f>
        <v>plays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>ROUNDUP(SUM($E110/$D110)*100, 0)</f>
        <v>596</v>
      </c>
      <c r="G110" t="s">
        <v>20</v>
      </c>
      <c r="H110">
        <v>83</v>
      </c>
      <c r="I110">
        <f>ROUNDUP(E110/H110, 0)</f>
        <v>108</v>
      </c>
      <c r="J110" t="s">
        <v>21</v>
      </c>
      <c r="K110" t="s">
        <v>22</v>
      </c>
      <c r="L110">
        <v>1333688400</v>
      </c>
      <c r="M110">
        <v>1336885200</v>
      </c>
      <c r="N110" s="7">
        <f>(((L110/60)/60)/24)+DATE(1970,1,1)</f>
        <v>41005.208333333336</v>
      </c>
      <c r="O110" s="7">
        <f>(((M110/60)/60)/24)+DATE(1970,1,1)</f>
        <v>41042.208333333336</v>
      </c>
      <c r="P110" t="b">
        <v>0</v>
      </c>
      <c r="Q110" t="b">
        <v>0</v>
      </c>
      <c r="R110" t="s">
        <v>42</v>
      </c>
      <c r="S110" t="str">
        <f>LEFT(R110,FIND("/",R110)-1)</f>
        <v>film &amp; video</v>
      </c>
      <c r="T110" t="str">
        <f>RIGHT(R110,LEN(R110)-FIND("/",R110))</f>
        <v>documentary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>ROUNDUP(SUM($E111/$D111)*100, 0)</f>
        <v>60</v>
      </c>
      <c r="G111" t="s">
        <v>14</v>
      </c>
      <c r="H111">
        <v>60</v>
      </c>
      <c r="I111">
        <f>ROUNDUP(E111/H111, 0)</f>
        <v>52</v>
      </c>
      <c r="J111" t="s">
        <v>21</v>
      </c>
      <c r="K111" t="s">
        <v>22</v>
      </c>
      <c r="L111">
        <v>1389506400</v>
      </c>
      <c r="M111">
        <v>1389679200</v>
      </c>
      <c r="N111" s="7">
        <f>(((L111/60)/60)/24)+DATE(1970,1,1)</f>
        <v>41651.25</v>
      </c>
      <c r="O111" s="7">
        <f>(((M111/60)/60)/24)+DATE(1970,1,1)</f>
        <v>41653.25</v>
      </c>
      <c r="P111" t="b">
        <v>0</v>
      </c>
      <c r="Q111" t="b">
        <v>0</v>
      </c>
      <c r="R111" t="s">
        <v>269</v>
      </c>
      <c r="S111" t="str">
        <f>LEFT(R111,FIND("/",R111)-1)</f>
        <v>film &amp; video</v>
      </c>
      <c r="T111" t="str">
        <f>RIGHT(R111,LEN(R111)-FIND("/",R111))</f>
        <v>television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>ROUNDUP(SUM($E112/$D112)*100, 0)</f>
        <v>15</v>
      </c>
      <c r="G112" t="s">
        <v>14</v>
      </c>
      <c r="H112">
        <v>296</v>
      </c>
      <c r="I112">
        <f>ROUNDUP(E112/H112, 0)</f>
        <v>72</v>
      </c>
      <c r="J112" t="s">
        <v>21</v>
      </c>
      <c r="K112" t="s">
        <v>22</v>
      </c>
      <c r="L112">
        <v>1536642000</v>
      </c>
      <c r="M112">
        <v>1538283600</v>
      </c>
      <c r="N112" s="7">
        <f>(((L112/60)/60)/24)+DATE(1970,1,1)</f>
        <v>43354.208333333328</v>
      </c>
      <c r="O112" s="7">
        <f>(((M112/60)/60)/24)+DATE(1970,1,1)</f>
        <v>43373.208333333328</v>
      </c>
      <c r="P112" t="b">
        <v>0</v>
      </c>
      <c r="Q112" t="b">
        <v>0</v>
      </c>
      <c r="R112" t="s">
        <v>17</v>
      </c>
      <c r="S112" t="str">
        <f>LEFT(R112,FIND("/",R112)-1)</f>
        <v>food</v>
      </c>
      <c r="T112" t="str">
        <f>RIGHT(R112,LEN(R112)-FIND("/",R112))</f>
        <v>food trucks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>ROUNDUP(SUM($E113/$D113)*100, 0)</f>
        <v>120</v>
      </c>
      <c r="G113" t="s">
        <v>20</v>
      </c>
      <c r="H113">
        <v>676</v>
      </c>
      <c r="I113">
        <f>ROUNDUP(E113/H113, 0)</f>
        <v>109</v>
      </c>
      <c r="J113" t="s">
        <v>21</v>
      </c>
      <c r="K113" t="s">
        <v>22</v>
      </c>
      <c r="L113">
        <v>1348290000</v>
      </c>
      <c r="M113">
        <v>1348808400</v>
      </c>
      <c r="N113" s="7">
        <f>(((L113/60)/60)/24)+DATE(1970,1,1)</f>
        <v>41174.208333333336</v>
      </c>
      <c r="O113" s="7">
        <f>(((M113/60)/60)/24)+DATE(1970,1,1)</f>
        <v>41180.208333333336</v>
      </c>
      <c r="P113" t="b">
        <v>0</v>
      </c>
      <c r="Q113" t="b">
        <v>0</v>
      </c>
      <c r="R113" t="s">
        <v>133</v>
      </c>
      <c r="S113" t="str">
        <f>LEFT(R113,FIND("/",R113)-1)</f>
        <v>publishing</v>
      </c>
      <c r="T113" t="str">
        <f>RIGHT(R113,LEN(R113)-FIND("/",R113))</f>
        <v>radio &amp; podcasts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>ROUNDUP(SUM($E114/$D114)*100, 0)</f>
        <v>269</v>
      </c>
      <c r="G114" t="s">
        <v>20</v>
      </c>
      <c r="H114">
        <v>361</v>
      </c>
      <c r="I114">
        <f>ROUNDUP(E114/H114, 0)</f>
        <v>35</v>
      </c>
      <c r="J114" t="s">
        <v>26</v>
      </c>
      <c r="K114" t="s">
        <v>27</v>
      </c>
      <c r="L114">
        <v>1408856400</v>
      </c>
      <c r="M114">
        <v>1410152400</v>
      </c>
      <c r="N114" s="7">
        <f>(((L114/60)/60)/24)+DATE(1970,1,1)</f>
        <v>41875.208333333336</v>
      </c>
      <c r="O114" s="7">
        <f>(((M114/60)/60)/24)+DATE(1970,1,1)</f>
        <v>41890.208333333336</v>
      </c>
      <c r="P114" t="b">
        <v>0</v>
      </c>
      <c r="Q114" t="b">
        <v>0</v>
      </c>
      <c r="R114" t="s">
        <v>28</v>
      </c>
      <c r="S114" t="str">
        <f>LEFT(R114,FIND("/",R114)-1)</f>
        <v>technology</v>
      </c>
      <c r="T114" t="str">
        <f>RIGHT(R114,LEN(R114)-FIND("/",R114))</f>
        <v>web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>ROUNDUP(SUM($E115/$D115)*100, 0)</f>
        <v>377</v>
      </c>
      <c r="G115" t="s">
        <v>20</v>
      </c>
      <c r="H115">
        <v>131</v>
      </c>
      <c r="I115">
        <f>ROUNDUP(E115/H115, 0)</f>
        <v>95</v>
      </c>
      <c r="J115" t="s">
        <v>21</v>
      </c>
      <c r="K115" t="s">
        <v>22</v>
      </c>
      <c r="L115">
        <v>1505192400</v>
      </c>
      <c r="M115">
        <v>1505797200</v>
      </c>
      <c r="N115" s="7">
        <f>(((L115/60)/60)/24)+DATE(1970,1,1)</f>
        <v>42990.208333333328</v>
      </c>
      <c r="O115" s="7">
        <f>(((M115/60)/60)/24)+DATE(1970,1,1)</f>
        <v>42997.208333333328</v>
      </c>
      <c r="P115" t="b">
        <v>0</v>
      </c>
      <c r="Q115" t="b">
        <v>0</v>
      </c>
      <c r="R115" t="s">
        <v>17</v>
      </c>
      <c r="S115" t="str">
        <f>LEFT(R115,FIND("/",R115)-1)</f>
        <v>food</v>
      </c>
      <c r="T115" t="str">
        <f>RIGHT(R115,LEN(R115)-FIND("/",R115))</f>
        <v>food trucks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>ROUNDUP(SUM($E116/$D116)*100, 0)</f>
        <v>728</v>
      </c>
      <c r="G116" t="s">
        <v>20</v>
      </c>
      <c r="H116">
        <v>126</v>
      </c>
      <c r="I116">
        <f>ROUNDUP(E116/H116, 0)</f>
        <v>110</v>
      </c>
      <c r="J116" t="s">
        <v>21</v>
      </c>
      <c r="K116" t="s">
        <v>22</v>
      </c>
      <c r="L116">
        <v>1554786000</v>
      </c>
      <c r="M116">
        <v>1554872400</v>
      </c>
      <c r="N116" s="7">
        <f>(((L116/60)/60)/24)+DATE(1970,1,1)</f>
        <v>43564.208333333328</v>
      </c>
      <c r="O116" s="7">
        <f>(((M116/60)/60)/24)+DATE(1970,1,1)</f>
        <v>43565.208333333328</v>
      </c>
      <c r="P116" t="b">
        <v>0</v>
      </c>
      <c r="Q116" t="b">
        <v>1</v>
      </c>
      <c r="R116" t="s">
        <v>65</v>
      </c>
      <c r="S116" t="str">
        <f>LEFT(R116,FIND("/",R116)-1)</f>
        <v>technology</v>
      </c>
      <c r="T116" t="str">
        <f>RIGHT(R116,LEN(R116)-FIND("/",R116))</f>
        <v>wearables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>ROUNDUP(SUM($E117/$D117)*100, 0)</f>
        <v>88</v>
      </c>
      <c r="G117" t="s">
        <v>14</v>
      </c>
      <c r="H117">
        <v>3304</v>
      </c>
      <c r="I117">
        <f>ROUNDUP(E117/H117, 0)</f>
        <v>45</v>
      </c>
      <c r="J117" t="s">
        <v>107</v>
      </c>
      <c r="K117" t="s">
        <v>108</v>
      </c>
      <c r="L117">
        <v>1510898400</v>
      </c>
      <c r="M117">
        <v>1513922400</v>
      </c>
      <c r="N117" s="7">
        <f>(((L117/60)/60)/24)+DATE(1970,1,1)</f>
        <v>43056.25</v>
      </c>
      <c r="O117" s="7">
        <f>(((M117/60)/60)/24)+DATE(1970,1,1)</f>
        <v>43091.25</v>
      </c>
      <c r="P117" t="b">
        <v>0</v>
      </c>
      <c r="Q117" t="b">
        <v>0</v>
      </c>
      <c r="R117" t="s">
        <v>119</v>
      </c>
      <c r="S117" t="str">
        <f>LEFT(R117,FIND("/",R117)-1)</f>
        <v>publishing</v>
      </c>
      <c r="T117" t="str">
        <f>RIGHT(R117,LEN(R117)-FIND("/",R117))</f>
        <v>fiction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>ROUNDUP(SUM($E118/$D118)*100, 0)</f>
        <v>88</v>
      </c>
      <c r="G118" t="s">
        <v>14</v>
      </c>
      <c r="H118">
        <v>73</v>
      </c>
      <c r="I118">
        <f>ROUNDUP(E118/H118, 0)</f>
        <v>87</v>
      </c>
      <c r="J118" t="s">
        <v>21</v>
      </c>
      <c r="K118" t="s">
        <v>22</v>
      </c>
      <c r="L118">
        <v>1442552400</v>
      </c>
      <c r="M118">
        <v>1442638800</v>
      </c>
      <c r="N118" s="7">
        <f>(((L118/60)/60)/24)+DATE(1970,1,1)</f>
        <v>42265.208333333328</v>
      </c>
      <c r="O118" s="7">
        <f>(((M118/60)/60)/24)+DATE(1970,1,1)</f>
        <v>42266.208333333328</v>
      </c>
      <c r="P118" t="b">
        <v>0</v>
      </c>
      <c r="Q118" t="b">
        <v>0</v>
      </c>
      <c r="R118" t="s">
        <v>33</v>
      </c>
      <c r="S118" t="str">
        <f>LEFT(R118,FIND("/",R118)-1)</f>
        <v>theater</v>
      </c>
      <c r="T118" t="str">
        <f>RIGHT(R118,LEN(R118)-FIND("/",R118))</f>
        <v>plays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>ROUNDUP(SUM($E119/$D119)*100, 0)</f>
        <v>174</v>
      </c>
      <c r="G119" t="s">
        <v>20</v>
      </c>
      <c r="H119">
        <v>275</v>
      </c>
      <c r="I119">
        <f>ROUNDUP(E119/H119, 0)</f>
        <v>31</v>
      </c>
      <c r="J119" t="s">
        <v>21</v>
      </c>
      <c r="K119" t="s">
        <v>22</v>
      </c>
      <c r="L119">
        <v>1316667600</v>
      </c>
      <c r="M119">
        <v>1317186000</v>
      </c>
      <c r="N119" s="7">
        <f>(((L119/60)/60)/24)+DATE(1970,1,1)</f>
        <v>40808.208333333336</v>
      </c>
      <c r="O119" s="7">
        <f>(((M119/60)/60)/24)+DATE(1970,1,1)</f>
        <v>40814.208333333336</v>
      </c>
      <c r="P119" t="b">
        <v>0</v>
      </c>
      <c r="Q119" t="b">
        <v>0</v>
      </c>
      <c r="R119" t="s">
        <v>269</v>
      </c>
      <c r="S119" t="str">
        <f>LEFT(R119,FIND("/",R119)-1)</f>
        <v>film &amp; video</v>
      </c>
      <c r="T119" t="str">
        <f>RIGHT(R119,LEN(R119)-FIND("/",R119))</f>
        <v>television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>ROUNDUP(SUM($E120/$D120)*100, 0)</f>
        <v>118</v>
      </c>
      <c r="G120" t="s">
        <v>20</v>
      </c>
      <c r="H120">
        <v>67</v>
      </c>
      <c r="I120">
        <f>ROUNDUP(E120/H120, 0)</f>
        <v>95</v>
      </c>
      <c r="J120" t="s">
        <v>21</v>
      </c>
      <c r="K120" t="s">
        <v>22</v>
      </c>
      <c r="L120">
        <v>1390716000</v>
      </c>
      <c r="M120">
        <v>1391234400</v>
      </c>
      <c r="N120" s="7">
        <f>(((L120/60)/60)/24)+DATE(1970,1,1)</f>
        <v>41665.25</v>
      </c>
      <c r="O120" s="7">
        <f>(((M120/60)/60)/24)+DATE(1970,1,1)</f>
        <v>41671.25</v>
      </c>
      <c r="P120" t="b">
        <v>0</v>
      </c>
      <c r="Q120" t="b">
        <v>0</v>
      </c>
      <c r="R120" t="s">
        <v>122</v>
      </c>
      <c r="S120" t="str">
        <f>LEFT(R120,FIND("/",R120)-1)</f>
        <v>photography</v>
      </c>
      <c r="T120" t="str">
        <f>RIGHT(R120,LEN(R120)-FIND("/",R120))</f>
        <v>photography books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>ROUNDUP(SUM($E121/$D121)*100, 0)</f>
        <v>215</v>
      </c>
      <c r="G121" t="s">
        <v>20</v>
      </c>
      <c r="H121">
        <v>154</v>
      </c>
      <c r="I121">
        <f>ROUNDUP(E121/H121, 0)</f>
        <v>70</v>
      </c>
      <c r="J121" t="s">
        <v>21</v>
      </c>
      <c r="K121" t="s">
        <v>22</v>
      </c>
      <c r="L121">
        <v>1402894800</v>
      </c>
      <c r="M121">
        <v>1404363600</v>
      </c>
      <c r="N121" s="7">
        <f>(((L121/60)/60)/24)+DATE(1970,1,1)</f>
        <v>41806.208333333336</v>
      </c>
      <c r="O121" s="7">
        <f>(((M121/60)/60)/24)+DATE(1970,1,1)</f>
        <v>41823.208333333336</v>
      </c>
      <c r="P121" t="b">
        <v>0</v>
      </c>
      <c r="Q121" t="b">
        <v>1</v>
      </c>
      <c r="R121" t="s">
        <v>42</v>
      </c>
      <c r="S121" t="str">
        <f>LEFT(R121,FIND("/",R121)-1)</f>
        <v>film &amp; video</v>
      </c>
      <c r="T121" t="str">
        <f>RIGHT(R121,LEN(R121)-FIND("/",R121))</f>
        <v>documentary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>ROUNDUP(SUM($E122/$D122)*100, 0)</f>
        <v>150</v>
      </c>
      <c r="G122" t="s">
        <v>20</v>
      </c>
      <c r="H122">
        <v>1782</v>
      </c>
      <c r="I122">
        <f>ROUNDUP(E122/H122, 0)</f>
        <v>64</v>
      </c>
      <c r="J122" t="s">
        <v>21</v>
      </c>
      <c r="K122" t="s">
        <v>22</v>
      </c>
      <c r="L122">
        <v>1429246800</v>
      </c>
      <c r="M122">
        <v>1429592400</v>
      </c>
      <c r="N122" s="7">
        <f>(((L122/60)/60)/24)+DATE(1970,1,1)</f>
        <v>42111.208333333328</v>
      </c>
      <c r="O122" s="7">
        <f>(((M122/60)/60)/24)+DATE(1970,1,1)</f>
        <v>42115.208333333328</v>
      </c>
      <c r="P122" t="b">
        <v>0</v>
      </c>
      <c r="Q122" t="b">
        <v>1</v>
      </c>
      <c r="R122" t="s">
        <v>292</v>
      </c>
      <c r="S122" t="str">
        <f>LEFT(R122,FIND("/",R122)-1)</f>
        <v>games</v>
      </c>
      <c r="T122" t="str">
        <f>RIGHT(R122,LEN(R122)-FIND("/",R122))</f>
        <v>mobile games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>ROUNDUP(SUM($E123/$D123)*100, 0)</f>
        <v>220</v>
      </c>
      <c r="G123" t="s">
        <v>20</v>
      </c>
      <c r="H123">
        <v>903</v>
      </c>
      <c r="I123">
        <f>ROUNDUP(E123/H123, 0)</f>
        <v>111</v>
      </c>
      <c r="J123" t="s">
        <v>21</v>
      </c>
      <c r="K123" t="s">
        <v>22</v>
      </c>
      <c r="L123">
        <v>1412485200</v>
      </c>
      <c r="M123">
        <v>1413608400</v>
      </c>
      <c r="N123" s="7">
        <f>(((L123/60)/60)/24)+DATE(1970,1,1)</f>
        <v>41917.208333333336</v>
      </c>
      <c r="O123" s="7">
        <f>(((M123/60)/60)/24)+DATE(1970,1,1)</f>
        <v>41930.208333333336</v>
      </c>
      <c r="P123" t="b">
        <v>0</v>
      </c>
      <c r="Q123" t="b">
        <v>0</v>
      </c>
      <c r="R123" t="s">
        <v>89</v>
      </c>
      <c r="S123" t="str">
        <f>LEFT(R123,FIND("/",R123)-1)</f>
        <v>games</v>
      </c>
      <c r="T123" t="str">
        <f>RIGHT(R123,LEN(R123)-FIND("/",R123))</f>
        <v>video games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>ROUNDUP(SUM($E124/$D124)*100, 0)</f>
        <v>65</v>
      </c>
      <c r="G124" t="s">
        <v>14</v>
      </c>
      <c r="H124">
        <v>3387</v>
      </c>
      <c r="I124">
        <f>ROUNDUP(E124/H124, 0)</f>
        <v>26</v>
      </c>
      <c r="J124" t="s">
        <v>21</v>
      </c>
      <c r="K124" t="s">
        <v>22</v>
      </c>
      <c r="L124">
        <v>1417068000</v>
      </c>
      <c r="M124">
        <v>1419400800</v>
      </c>
      <c r="N124" s="7">
        <f>(((L124/60)/60)/24)+DATE(1970,1,1)</f>
        <v>41970.25</v>
      </c>
      <c r="O124" s="7">
        <f>(((M124/60)/60)/24)+DATE(1970,1,1)</f>
        <v>41997.25</v>
      </c>
      <c r="P124" t="b">
        <v>0</v>
      </c>
      <c r="Q124" t="b">
        <v>0</v>
      </c>
      <c r="R124" t="s">
        <v>119</v>
      </c>
      <c r="S124" t="str">
        <f>LEFT(R124,FIND("/",R124)-1)</f>
        <v>publishing</v>
      </c>
      <c r="T124" t="str">
        <f>RIGHT(R124,LEN(R124)-FIND("/",R124))</f>
        <v>fiction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>ROUNDUP(SUM($E125/$D125)*100, 0)</f>
        <v>19</v>
      </c>
      <c r="G125" t="s">
        <v>14</v>
      </c>
      <c r="H125">
        <v>662</v>
      </c>
      <c r="I125">
        <f>ROUNDUP(E125/H125, 0)</f>
        <v>50</v>
      </c>
      <c r="J125" t="s">
        <v>15</v>
      </c>
      <c r="K125" t="s">
        <v>16</v>
      </c>
      <c r="L125">
        <v>1448344800</v>
      </c>
      <c r="M125">
        <v>1448604000</v>
      </c>
      <c r="N125" s="7">
        <f>(((L125/60)/60)/24)+DATE(1970,1,1)</f>
        <v>42332.25</v>
      </c>
      <c r="O125" s="7">
        <f>(((M125/60)/60)/24)+DATE(1970,1,1)</f>
        <v>42335.25</v>
      </c>
      <c r="P125" t="b">
        <v>1</v>
      </c>
      <c r="Q125" t="b">
        <v>0</v>
      </c>
      <c r="R125" t="s">
        <v>33</v>
      </c>
      <c r="S125" t="str">
        <f>LEFT(R125,FIND("/",R125)-1)</f>
        <v>theater</v>
      </c>
      <c r="T125" t="str">
        <f>RIGHT(R125,LEN(R125)-FIND("/",R125))</f>
        <v>plays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>ROUNDUP(SUM($E126/$D126)*100, 0)</f>
        <v>368</v>
      </c>
      <c r="G126" t="s">
        <v>20</v>
      </c>
      <c r="H126">
        <v>94</v>
      </c>
      <c r="I126">
        <f>ROUNDUP(E126/H126, 0)</f>
        <v>102</v>
      </c>
      <c r="J126" t="s">
        <v>107</v>
      </c>
      <c r="K126" t="s">
        <v>108</v>
      </c>
      <c r="L126">
        <v>1557723600</v>
      </c>
      <c r="M126">
        <v>1562302800</v>
      </c>
      <c r="N126" s="7">
        <f>(((L126/60)/60)/24)+DATE(1970,1,1)</f>
        <v>43598.208333333328</v>
      </c>
      <c r="O126" s="7">
        <f>(((M126/60)/60)/24)+DATE(1970,1,1)</f>
        <v>43651.208333333328</v>
      </c>
      <c r="P126" t="b">
        <v>0</v>
      </c>
      <c r="Q126" t="b">
        <v>0</v>
      </c>
      <c r="R126" t="s">
        <v>122</v>
      </c>
      <c r="S126" t="str">
        <f>LEFT(R126,FIND("/",R126)-1)</f>
        <v>photography</v>
      </c>
      <c r="T126" t="str">
        <f>RIGHT(R126,LEN(R126)-FIND("/",R126))</f>
        <v>photography books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>ROUNDUP(SUM($E127/$D127)*100, 0)</f>
        <v>160</v>
      </c>
      <c r="G127" t="s">
        <v>20</v>
      </c>
      <c r="H127">
        <v>180</v>
      </c>
      <c r="I127">
        <f>ROUNDUP(E127/H127, 0)</f>
        <v>48</v>
      </c>
      <c r="J127" t="s">
        <v>21</v>
      </c>
      <c r="K127" t="s">
        <v>22</v>
      </c>
      <c r="L127">
        <v>1537333200</v>
      </c>
      <c r="M127">
        <v>1537678800</v>
      </c>
      <c r="N127" s="7">
        <f>(((L127/60)/60)/24)+DATE(1970,1,1)</f>
        <v>43362.208333333328</v>
      </c>
      <c r="O127" s="7">
        <f>(((M127/60)/60)/24)+DATE(1970,1,1)</f>
        <v>43366.208333333328</v>
      </c>
      <c r="P127" t="b">
        <v>0</v>
      </c>
      <c r="Q127" t="b">
        <v>0</v>
      </c>
      <c r="R127" t="s">
        <v>33</v>
      </c>
      <c r="S127" t="str">
        <f>LEFT(R127,FIND("/",R127)-1)</f>
        <v>theater</v>
      </c>
      <c r="T127" t="str">
        <f>RIGHT(R127,LEN(R127)-FIND("/",R127))</f>
        <v>plays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>ROUNDUP(SUM($E128/$D128)*100, 0)</f>
        <v>39</v>
      </c>
      <c r="G128" t="s">
        <v>14</v>
      </c>
      <c r="H128">
        <v>774</v>
      </c>
      <c r="I128">
        <f>ROUNDUP(E128/H128, 0)</f>
        <v>90</v>
      </c>
      <c r="J128" t="s">
        <v>21</v>
      </c>
      <c r="K128" t="s">
        <v>22</v>
      </c>
      <c r="L128">
        <v>1471150800</v>
      </c>
      <c r="M128">
        <v>1473570000</v>
      </c>
      <c r="N128" s="7">
        <f>(((L128/60)/60)/24)+DATE(1970,1,1)</f>
        <v>42596.208333333328</v>
      </c>
      <c r="O128" s="7">
        <f>(((M128/60)/60)/24)+DATE(1970,1,1)</f>
        <v>42624.208333333328</v>
      </c>
      <c r="P128" t="b">
        <v>0</v>
      </c>
      <c r="Q128" t="b">
        <v>1</v>
      </c>
      <c r="R128" t="s">
        <v>33</v>
      </c>
      <c r="S128" t="str">
        <f>LEFT(R128,FIND("/",R128)-1)</f>
        <v>theater</v>
      </c>
      <c r="T128" t="str">
        <f>RIGHT(R128,LEN(R128)-FIND("/",R128))</f>
        <v>plays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>ROUNDUP(SUM($E129/$D129)*100, 0)</f>
        <v>52</v>
      </c>
      <c r="G129" t="s">
        <v>14</v>
      </c>
      <c r="H129">
        <v>672</v>
      </c>
      <c r="I129">
        <f>ROUNDUP(E129/H129, 0)</f>
        <v>79</v>
      </c>
      <c r="J129" t="s">
        <v>15</v>
      </c>
      <c r="K129" t="s">
        <v>16</v>
      </c>
      <c r="L129">
        <v>1273640400</v>
      </c>
      <c r="M129">
        <v>1273899600</v>
      </c>
      <c r="N129" s="7">
        <f>(((L129/60)/60)/24)+DATE(1970,1,1)</f>
        <v>40310.208333333336</v>
      </c>
      <c r="O129" s="7">
        <f>(((M129/60)/60)/24)+DATE(1970,1,1)</f>
        <v>40313.208333333336</v>
      </c>
      <c r="P129" t="b">
        <v>0</v>
      </c>
      <c r="Q129" t="b">
        <v>0</v>
      </c>
      <c r="R129" t="s">
        <v>33</v>
      </c>
      <c r="S129" t="str">
        <f>LEFT(R129,FIND("/",R129)-1)</f>
        <v>theater</v>
      </c>
      <c r="T129" t="str">
        <f>RIGHT(R129,LEN(R129)-FIND("/",R129))</f>
        <v>plays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>ROUNDUP(SUM($E130/$D130)*100, 0)</f>
        <v>61</v>
      </c>
      <c r="G130" t="s">
        <v>74</v>
      </c>
      <c r="H130">
        <v>532</v>
      </c>
      <c r="I130">
        <f>ROUNDUP(E130/H130, 0)</f>
        <v>81</v>
      </c>
      <c r="J130" t="s">
        <v>21</v>
      </c>
      <c r="K130" t="s">
        <v>22</v>
      </c>
      <c r="L130">
        <v>1282885200</v>
      </c>
      <c r="M130">
        <v>1284008400</v>
      </c>
      <c r="N130" s="7">
        <f>(((L130/60)/60)/24)+DATE(1970,1,1)</f>
        <v>40417.208333333336</v>
      </c>
      <c r="O130" s="7">
        <f>(((M130/60)/60)/24)+DATE(1970,1,1)</f>
        <v>40430.208333333336</v>
      </c>
      <c r="P130" t="b">
        <v>0</v>
      </c>
      <c r="Q130" t="b">
        <v>0</v>
      </c>
      <c r="R130" t="s">
        <v>23</v>
      </c>
      <c r="S130" t="str">
        <f>LEFT(R130,FIND("/",R130)-1)</f>
        <v>music</v>
      </c>
      <c r="T130" t="str">
        <f>RIGHT(R130,LEN(R130)-FIND("/",R130))</f>
        <v>rock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>ROUNDUP(SUM($E131/$D131)*100, 0)</f>
        <v>4</v>
      </c>
      <c r="G131" t="s">
        <v>74</v>
      </c>
      <c r="H131">
        <v>55</v>
      </c>
      <c r="I131">
        <f>ROUNDUP(E131/H131, 0)</f>
        <v>87</v>
      </c>
      <c r="J131" t="s">
        <v>26</v>
      </c>
      <c r="K131" t="s">
        <v>27</v>
      </c>
      <c r="L131">
        <v>1422943200</v>
      </c>
      <c r="M131">
        <v>1425103200</v>
      </c>
      <c r="N131" s="7">
        <f>(((L131/60)/60)/24)+DATE(1970,1,1)</f>
        <v>42038.25</v>
      </c>
      <c r="O131" s="7">
        <f>(((M131/60)/60)/24)+DATE(1970,1,1)</f>
        <v>42063.25</v>
      </c>
      <c r="P131" t="b">
        <v>0</v>
      </c>
      <c r="Q131" t="b">
        <v>0</v>
      </c>
      <c r="R131" t="s">
        <v>17</v>
      </c>
      <c r="S131" t="str">
        <f>LEFT(R131,FIND("/",R131)-1)</f>
        <v>food</v>
      </c>
      <c r="T131" t="str">
        <f>RIGHT(R131,LEN(R131)-FIND("/",R131))</f>
        <v>food trucks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>ROUNDUP(SUM($E132/$D132)*100, 0)</f>
        <v>156</v>
      </c>
      <c r="G132" t="s">
        <v>20</v>
      </c>
      <c r="H132">
        <v>533</v>
      </c>
      <c r="I132">
        <f>ROUNDUP(E132/H132, 0)</f>
        <v>29</v>
      </c>
      <c r="J132" t="s">
        <v>36</v>
      </c>
      <c r="K132" t="s">
        <v>37</v>
      </c>
      <c r="L132">
        <v>1319605200</v>
      </c>
      <c r="M132">
        <v>1320991200</v>
      </c>
      <c r="N132" s="7">
        <f>(((L132/60)/60)/24)+DATE(1970,1,1)</f>
        <v>40842.208333333336</v>
      </c>
      <c r="O132" s="7">
        <f>(((M132/60)/60)/24)+DATE(1970,1,1)</f>
        <v>40858.25</v>
      </c>
      <c r="P132" t="b">
        <v>0</v>
      </c>
      <c r="Q132" t="b">
        <v>0</v>
      </c>
      <c r="R132" t="s">
        <v>53</v>
      </c>
      <c r="S132" t="str">
        <f>LEFT(R132,FIND("/",R132)-1)</f>
        <v>film &amp; video</v>
      </c>
      <c r="T132" t="str">
        <f>RIGHT(R132,LEN(R132)-FIND("/",R132))</f>
        <v>drama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>ROUNDUP(SUM($E133/$D133)*100, 0)</f>
        <v>101</v>
      </c>
      <c r="G133" t="s">
        <v>20</v>
      </c>
      <c r="H133">
        <v>2443</v>
      </c>
      <c r="I133">
        <f>ROUNDUP(E133/H133, 0)</f>
        <v>68</v>
      </c>
      <c r="J133" t="s">
        <v>40</v>
      </c>
      <c r="K133" t="s">
        <v>41</v>
      </c>
      <c r="L133">
        <v>1385704800</v>
      </c>
      <c r="M133">
        <v>1386828000</v>
      </c>
      <c r="N133" s="7">
        <f>(((L133/60)/60)/24)+DATE(1970,1,1)</f>
        <v>41607.25</v>
      </c>
      <c r="O133" s="7">
        <f>(((M133/60)/60)/24)+DATE(1970,1,1)</f>
        <v>41620.25</v>
      </c>
      <c r="P133" t="b">
        <v>0</v>
      </c>
      <c r="Q133" t="b">
        <v>0</v>
      </c>
      <c r="R133" t="s">
        <v>28</v>
      </c>
      <c r="S133" t="str">
        <f>LEFT(R133,FIND("/",R133)-1)</f>
        <v>technology</v>
      </c>
      <c r="T133" t="str">
        <f>RIGHT(R133,LEN(R133)-FIND("/",R133))</f>
        <v>web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>ROUNDUP(SUM($E134/$D134)*100, 0)</f>
        <v>117</v>
      </c>
      <c r="G134" t="s">
        <v>20</v>
      </c>
      <c r="H134">
        <v>89</v>
      </c>
      <c r="I134">
        <f>ROUNDUP(E134/H134, 0)</f>
        <v>44</v>
      </c>
      <c r="J134" t="s">
        <v>21</v>
      </c>
      <c r="K134" t="s">
        <v>22</v>
      </c>
      <c r="L134">
        <v>1515736800</v>
      </c>
      <c r="M134">
        <v>1517119200</v>
      </c>
      <c r="N134" s="7">
        <f>(((L134/60)/60)/24)+DATE(1970,1,1)</f>
        <v>43112.25</v>
      </c>
      <c r="O134" s="7">
        <f>(((M134/60)/60)/24)+DATE(1970,1,1)</f>
        <v>43128.25</v>
      </c>
      <c r="P134" t="b">
        <v>0</v>
      </c>
      <c r="Q134" t="b">
        <v>1</v>
      </c>
      <c r="R134" t="s">
        <v>33</v>
      </c>
      <c r="S134" t="str">
        <f>LEFT(R134,FIND("/",R134)-1)</f>
        <v>theater</v>
      </c>
      <c r="T134" t="str">
        <f>RIGHT(R134,LEN(R134)-FIND("/",R134))</f>
        <v>plays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>ROUNDUP(SUM($E135/$D135)*100, 0)</f>
        <v>311</v>
      </c>
      <c r="G135" t="s">
        <v>20</v>
      </c>
      <c r="H135">
        <v>159</v>
      </c>
      <c r="I135">
        <f>ROUNDUP(E135/H135, 0)</f>
        <v>88</v>
      </c>
      <c r="J135" t="s">
        <v>21</v>
      </c>
      <c r="K135" t="s">
        <v>22</v>
      </c>
      <c r="L135">
        <v>1313125200</v>
      </c>
      <c r="M135">
        <v>1315026000</v>
      </c>
      <c r="N135" s="7">
        <f>(((L135/60)/60)/24)+DATE(1970,1,1)</f>
        <v>40767.208333333336</v>
      </c>
      <c r="O135" s="7">
        <f>(((M135/60)/60)/24)+DATE(1970,1,1)</f>
        <v>40789.208333333336</v>
      </c>
      <c r="P135" t="b">
        <v>0</v>
      </c>
      <c r="Q135" t="b">
        <v>0</v>
      </c>
      <c r="R135" t="s">
        <v>319</v>
      </c>
      <c r="S135" t="str">
        <f>LEFT(R135,FIND("/",R135)-1)</f>
        <v>music</v>
      </c>
      <c r="T135" t="str">
        <f>RIGHT(R135,LEN(R135)-FIND("/",R135))</f>
        <v>world music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>ROUNDUP(SUM($E136/$D136)*100, 0)</f>
        <v>90</v>
      </c>
      <c r="G136" t="s">
        <v>14</v>
      </c>
      <c r="H136">
        <v>940</v>
      </c>
      <c r="I136">
        <f>ROUNDUP(E136/H136, 0)</f>
        <v>95</v>
      </c>
      <c r="J136" t="s">
        <v>98</v>
      </c>
      <c r="K136" t="s">
        <v>99</v>
      </c>
      <c r="L136">
        <v>1308459600</v>
      </c>
      <c r="M136">
        <v>1312693200</v>
      </c>
      <c r="N136" s="7">
        <f>(((L136/60)/60)/24)+DATE(1970,1,1)</f>
        <v>40713.208333333336</v>
      </c>
      <c r="O136" s="7">
        <f>(((M136/60)/60)/24)+DATE(1970,1,1)</f>
        <v>40762.208333333336</v>
      </c>
      <c r="P136" t="b">
        <v>0</v>
      </c>
      <c r="Q136" t="b">
        <v>1</v>
      </c>
      <c r="R136" t="s">
        <v>42</v>
      </c>
      <c r="S136" t="str">
        <f>LEFT(R136,FIND("/",R136)-1)</f>
        <v>film &amp; video</v>
      </c>
      <c r="T136" t="str">
        <f>RIGHT(R136,LEN(R136)-FIND("/",R136))</f>
        <v>documentary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>ROUNDUP(SUM($E137/$D137)*100, 0)</f>
        <v>72</v>
      </c>
      <c r="G137" t="s">
        <v>14</v>
      </c>
      <c r="H137">
        <v>117</v>
      </c>
      <c r="I137">
        <f>ROUNDUP(E137/H137, 0)</f>
        <v>47</v>
      </c>
      <c r="J137" t="s">
        <v>21</v>
      </c>
      <c r="K137" t="s">
        <v>22</v>
      </c>
      <c r="L137">
        <v>1362636000</v>
      </c>
      <c r="M137">
        <v>1363064400</v>
      </c>
      <c r="N137" s="7">
        <f>(((L137/60)/60)/24)+DATE(1970,1,1)</f>
        <v>41340.25</v>
      </c>
      <c r="O137" s="7">
        <f>(((M137/60)/60)/24)+DATE(1970,1,1)</f>
        <v>41345.208333333336</v>
      </c>
      <c r="P137" t="b">
        <v>0</v>
      </c>
      <c r="Q137" t="b">
        <v>1</v>
      </c>
      <c r="R137" t="s">
        <v>33</v>
      </c>
      <c r="S137" t="str">
        <f>LEFT(R137,FIND("/",R137)-1)</f>
        <v>theater</v>
      </c>
      <c r="T137" t="str">
        <f>RIGHT(R137,LEN(R137)-FIND("/",R137))</f>
        <v>plays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>ROUNDUP(SUM($E138/$D138)*100, 0)</f>
        <v>4</v>
      </c>
      <c r="G138" t="s">
        <v>74</v>
      </c>
      <c r="H138">
        <v>58</v>
      </c>
      <c r="I138">
        <f>ROUNDUP(E138/H138, 0)</f>
        <v>47</v>
      </c>
      <c r="J138" t="s">
        <v>21</v>
      </c>
      <c r="K138" t="s">
        <v>22</v>
      </c>
      <c r="L138">
        <v>1402117200</v>
      </c>
      <c r="M138">
        <v>1403154000</v>
      </c>
      <c r="N138" s="7">
        <f>(((L138/60)/60)/24)+DATE(1970,1,1)</f>
        <v>41797.208333333336</v>
      </c>
      <c r="O138" s="7">
        <f>(((M138/60)/60)/24)+DATE(1970,1,1)</f>
        <v>41809.208333333336</v>
      </c>
      <c r="P138" t="b">
        <v>0</v>
      </c>
      <c r="Q138" t="b">
        <v>1</v>
      </c>
      <c r="R138" t="s">
        <v>53</v>
      </c>
      <c r="S138" t="str">
        <f>LEFT(R138,FIND("/",R138)-1)</f>
        <v>film &amp; video</v>
      </c>
      <c r="T138" t="str">
        <f>RIGHT(R138,LEN(R138)-FIND("/",R138))</f>
        <v>drama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>ROUNDUP(SUM($E139/$D139)*100, 0)</f>
        <v>262</v>
      </c>
      <c r="G139" t="s">
        <v>20</v>
      </c>
      <c r="H139">
        <v>50</v>
      </c>
      <c r="I139">
        <f>ROUNDUP(E139/H139, 0)</f>
        <v>95</v>
      </c>
      <c r="J139" t="s">
        <v>21</v>
      </c>
      <c r="K139" t="s">
        <v>22</v>
      </c>
      <c r="L139">
        <v>1286341200</v>
      </c>
      <c r="M139">
        <v>1286859600</v>
      </c>
      <c r="N139" s="7">
        <f>(((L139/60)/60)/24)+DATE(1970,1,1)</f>
        <v>40457.208333333336</v>
      </c>
      <c r="O139" s="7">
        <f>(((M139/60)/60)/24)+DATE(1970,1,1)</f>
        <v>40463.208333333336</v>
      </c>
      <c r="P139" t="b">
        <v>0</v>
      </c>
      <c r="Q139" t="b">
        <v>0</v>
      </c>
      <c r="R139" t="s">
        <v>68</v>
      </c>
      <c r="S139" t="str">
        <f>LEFT(R139,FIND("/",R139)-1)</f>
        <v>publishing</v>
      </c>
      <c r="T139" t="str">
        <f>RIGHT(R139,LEN(R139)-FIND("/",R139))</f>
        <v>nonfiction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>ROUNDUP(SUM($E140/$D140)*100, 0)</f>
        <v>96</v>
      </c>
      <c r="G140" t="s">
        <v>14</v>
      </c>
      <c r="H140">
        <v>115</v>
      </c>
      <c r="I140">
        <f>ROUNDUP(E140/H140, 0)</f>
        <v>81</v>
      </c>
      <c r="J140" t="s">
        <v>21</v>
      </c>
      <c r="K140" t="s">
        <v>22</v>
      </c>
      <c r="L140">
        <v>1348808400</v>
      </c>
      <c r="M140">
        <v>1349326800</v>
      </c>
      <c r="N140" s="7">
        <f>(((L140/60)/60)/24)+DATE(1970,1,1)</f>
        <v>41180.208333333336</v>
      </c>
      <c r="O140" s="7">
        <f>(((M140/60)/60)/24)+DATE(1970,1,1)</f>
        <v>41186.208333333336</v>
      </c>
      <c r="P140" t="b">
        <v>0</v>
      </c>
      <c r="Q140" t="b">
        <v>0</v>
      </c>
      <c r="R140" t="s">
        <v>292</v>
      </c>
      <c r="S140" t="str">
        <f>LEFT(R140,FIND("/",R140)-1)</f>
        <v>games</v>
      </c>
      <c r="T140" t="str">
        <f>RIGHT(R140,LEN(R140)-FIND("/",R140))</f>
        <v>mobile games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>ROUNDUP(SUM($E141/$D141)*100, 0)</f>
        <v>21</v>
      </c>
      <c r="G141" t="s">
        <v>14</v>
      </c>
      <c r="H141">
        <v>326</v>
      </c>
      <c r="I141">
        <f>ROUNDUP(E141/H141, 0)</f>
        <v>60</v>
      </c>
      <c r="J141" t="s">
        <v>21</v>
      </c>
      <c r="K141" t="s">
        <v>22</v>
      </c>
      <c r="L141">
        <v>1429592400</v>
      </c>
      <c r="M141">
        <v>1430974800</v>
      </c>
      <c r="N141" s="7">
        <f>(((L141/60)/60)/24)+DATE(1970,1,1)</f>
        <v>42115.208333333328</v>
      </c>
      <c r="O141" s="7">
        <f>(((M141/60)/60)/24)+DATE(1970,1,1)</f>
        <v>42131.208333333328</v>
      </c>
      <c r="P141" t="b">
        <v>0</v>
      </c>
      <c r="Q141" t="b">
        <v>1</v>
      </c>
      <c r="R141" t="s">
        <v>65</v>
      </c>
      <c r="S141" t="str">
        <f>LEFT(R141,FIND("/",R141)-1)</f>
        <v>technology</v>
      </c>
      <c r="T141" t="str">
        <f>RIGHT(R141,LEN(R141)-FIND("/",R141))</f>
        <v>wearables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>ROUNDUP(SUM($E142/$D142)*100, 0)</f>
        <v>224</v>
      </c>
      <c r="G142" t="s">
        <v>20</v>
      </c>
      <c r="H142">
        <v>186</v>
      </c>
      <c r="I142">
        <f>ROUNDUP(E142/H142, 0)</f>
        <v>66</v>
      </c>
      <c r="J142" t="s">
        <v>21</v>
      </c>
      <c r="K142" t="s">
        <v>22</v>
      </c>
      <c r="L142">
        <v>1519538400</v>
      </c>
      <c r="M142">
        <v>1519970400</v>
      </c>
      <c r="N142" s="7">
        <f>(((L142/60)/60)/24)+DATE(1970,1,1)</f>
        <v>43156.25</v>
      </c>
      <c r="O142" s="7">
        <f>(((M142/60)/60)/24)+DATE(1970,1,1)</f>
        <v>43161.25</v>
      </c>
      <c r="P142" t="b">
        <v>0</v>
      </c>
      <c r="Q142" t="b">
        <v>0</v>
      </c>
      <c r="R142" t="s">
        <v>42</v>
      </c>
      <c r="S142" t="str">
        <f>LEFT(R142,FIND("/",R142)-1)</f>
        <v>film &amp; video</v>
      </c>
      <c r="T142" t="str">
        <f>RIGHT(R142,LEN(R142)-FIND("/",R142))</f>
        <v>documentary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>ROUNDUP(SUM($E143/$D143)*100, 0)</f>
        <v>102</v>
      </c>
      <c r="G143" t="s">
        <v>20</v>
      </c>
      <c r="H143">
        <v>1071</v>
      </c>
      <c r="I143">
        <f>ROUNDUP(E143/H143, 0)</f>
        <v>61</v>
      </c>
      <c r="J143" t="s">
        <v>21</v>
      </c>
      <c r="K143" t="s">
        <v>22</v>
      </c>
      <c r="L143">
        <v>1434085200</v>
      </c>
      <c r="M143">
        <v>1434603600</v>
      </c>
      <c r="N143" s="7">
        <f>(((L143/60)/60)/24)+DATE(1970,1,1)</f>
        <v>42167.208333333328</v>
      </c>
      <c r="O143" s="7">
        <f>(((M143/60)/60)/24)+DATE(1970,1,1)</f>
        <v>42173.208333333328</v>
      </c>
      <c r="P143" t="b">
        <v>0</v>
      </c>
      <c r="Q143" t="b">
        <v>0</v>
      </c>
      <c r="R143" t="s">
        <v>28</v>
      </c>
      <c r="S143" t="str">
        <f>LEFT(R143,FIND("/",R143)-1)</f>
        <v>technology</v>
      </c>
      <c r="T143" t="str">
        <f>RIGHT(R143,LEN(R143)-FIND("/",R143))</f>
        <v>web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>ROUNDUP(SUM($E144/$D144)*100, 0)</f>
        <v>231</v>
      </c>
      <c r="G144" t="s">
        <v>20</v>
      </c>
      <c r="H144">
        <v>117</v>
      </c>
      <c r="I144">
        <f>ROUNDUP(E144/H144, 0)</f>
        <v>99</v>
      </c>
      <c r="J144" t="s">
        <v>21</v>
      </c>
      <c r="K144" t="s">
        <v>22</v>
      </c>
      <c r="L144">
        <v>1333688400</v>
      </c>
      <c r="M144">
        <v>1337230800</v>
      </c>
      <c r="N144" s="7">
        <f>(((L144/60)/60)/24)+DATE(1970,1,1)</f>
        <v>41005.208333333336</v>
      </c>
      <c r="O144" s="7">
        <f>(((M144/60)/60)/24)+DATE(1970,1,1)</f>
        <v>41046.208333333336</v>
      </c>
      <c r="P144" t="b">
        <v>0</v>
      </c>
      <c r="Q144" t="b">
        <v>0</v>
      </c>
      <c r="R144" t="s">
        <v>28</v>
      </c>
      <c r="S144" t="str">
        <f>LEFT(R144,FIND("/",R144)-1)</f>
        <v>technology</v>
      </c>
      <c r="T144" t="str">
        <f>RIGHT(R144,LEN(R144)-FIND("/",R144))</f>
        <v>web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>ROUNDUP(SUM($E145/$D145)*100, 0)</f>
        <v>136</v>
      </c>
      <c r="G145" t="s">
        <v>20</v>
      </c>
      <c r="H145">
        <v>70</v>
      </c>
      <c r="I145">
        <f>ROUNDUP(E145/H145, 0)</f>
        <v>105</v>
      </c>
      <c r="J145" t="s">
        <v>21</v>
      </c>
      <c r="K145" t="s">
        <v>22</v>
      </c>
      <c r="L145">
        <v>1277701200</v>
      </c>
      <c r="M145">
        <v>1279429200</v>
      </c>
      <c r="N145" s="7">
        <f>(((L145/60)/60)/24)+DATE(1970,1,1)</f>
        <v>40357.208333333336</v>
      </c>
      <c r="O145" s="7">
        <f>(((M145/60)/60)/24)+DATE(1970,1,1)</f>
        <v>40377.208333333336</v>
      </c>
      <c r="P145" t="b">
        <v>0</v>
      </c>
      <c r="Q145" t="b">
        <v>0</v>
      </c>
      <c r="R145" t="s">
        <v>60</v>
      </c>
      <c r="S145" t="str">
        <f>LEFT(R145,FIND("/",R145)-1)</f>
        <v>music</v>
      </c>
      <c r="T145" t="str">
        <f>RIGHT(R145,LEN(R145)-FIND("/",R145))</f>
        <v>indie rock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>ROUNDUP(SUM($E146/$D146)*100, 0)</f>
        <v>130</v>
      </c>
      <c r="G146" t="s">
        <v>20</v>
      </c>
      <c r="H146">
        <v>135</v>
      </c>
      <c r="I146">
        <f>ROUNDUP(E146/H146, 0)</f>
        <v>87</v>
      </c>
      <c r="J146" t="s">
        <v>21</v>
      </c>
      <c r="K146" t="s">
        <v>22</v>
      </c>
      <c r="L146">
        <v>1560747600</v>
      </c>
      <c r="M146">
        <v>1561438800</v>
      </c>
      <c r="N146" s="7">
        <f>(((L146/60)/60)/24)+DATE(1970,1,1)</f>
        <v>43633.208333333328</v>
      </c>
      <c r="O146" s="7">
        <f>(((M146/60)/60)/24)+DATE(1970,1,1)</f>
        <v>43641.208333333328</v>
      </c>
      <c r="P146" t="b">
        <v>0</v>
      </c>
      <c r="Q146" t="b">
        <v>0</v>
      </c>
      <c r="R146" t="s">
        <v>33</v>
      </c>
      <c r="S146" t="str">
        <f>LEFT(R146,FIND("/",R146)-1)</f>
        <v>theater</v>
      </c>
      <c r="T146" t="str">
        <f>RIGHT(R146,LEN(R146)-FIND("/",R146))</f>
        <v>plays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>ROUNDUP(SUM($E147/$D147)*100, 0)</f>
        <v>237</v>
      </c>
      <c r="G147" t="s">
        <v>20</v>
      </c>
      <c r="H147">
        <v>768</v>
      </c>
      <c r="I147">
        <f>ROUNDUP(E147/H147, 0)</f>
        <v>77</v>
      </c>
      <c r="J147" t="s">
        <v>98</v>
      </c>
      <c r="K147" t="s">
        <v>99</v>
      </c>
      <c r="L147">
        <v>1410066000</v>
      </c>
      <c r="M147">
        <v>1410498000</v>
      </c>
      <c r="N147" s="7">
        <f>(((L147/60)/60)/24)+DATE(1970,1,1)</f>
        <v>41889.208333333336</v>
      </c>
      <c r="O147" s="7">
        <f>(((M147/60)/60)/24)+DATE(1970,1,1)</f>
        <v>41894.208333333336</v>
      </c>
      <c r="P147" t="b">
        <v>0</v>
      </c>
      <c r="Q147" t="b">
        <v>0</v>
      </c>
      <c r="R147" t="s">
        <v>65</v>
      </c>
      <c r="S147" t="str">
        <f>LEFT(R147,FIND("/",R147)-1)</f>
        <v>technology</v>
      </c>
      <c r="T147" t="str">
        <f>RIGHT(R147,LEN(R147)-FIND("/",R147))</f>
        <v>wearables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>ROUNDUP(SUM($E148/$D148)*100, 0)</f>
        <v>18</v>
      </c>
      <c r="G148" t="s">
        <v>74</v>
      </c>
      <c r="H148">
        <v>51</v>
      </c>
      <c r="I148">
        <f>ROUNDUP(E148/H148, 0)</f>
        <v>30</v>
      </c>
      <c r="J148" t="s">
        <v>21</v>
      </c>
      <c r="K148" t="s">
        <v>22</v>
      </c>
      <c r="L148">
        <v>1320732000</v>
      </c>
      <c r="M148">
        <v>1322460000</v>
      </c>
      <c r="N148" s="7">
        <f>(((L148/60)/60)/24)+DATE(1970,1,1)</f>
        <v>40855.25</v>
      </c>
      <c r="O148" s="7">
        <f>(((M148/60)/60)/24)+DATE(1970,1,1)</f>
        <v>40875.25</v>
      </c>
      <c r="P148" t="b">
        <v>0</v>
      </c>
      <c r="Q148" t="b">
        <v>0</v>
      </c>
      <c r="R148" t="s">
        <v>33</v>
      </c>
      <c r="S148" t="str">
        <f>LEFT(R148,FIND("/",R148)-1)</f>
        <v>theater</v>
      </c>
      <c r="T148" t="str">
        <f>RIGHT(R148,LEN(R148)-FIND("/",R148))</f>
        <v>plays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>ROUNDUP(SUM($E149/$D149)*100, 0)</f>
        <v>113</v>
      </c>
      <c r="G149" t="s">
        <v>20</v>
      </c>
      <c r="H149">
        <v>199</v>
      </c>
      <c r="I149">
        <f>ROUNDUP(E149/H149, 0)</f>
        <v>47</v>
      </c>
      <c r="J149" t="s">
        <v>21</v>
      </c>
      <c r="K149" t="s">
        <v>22</v>
      </c>
      <c r="L149">
        <v>1465794000</v>
      </c>
      <c r="M149">
        <v>1466312400</v>
      </c>
      <c r="N149" s="7">
        <f>(((L149/60)/60)/24)+DATE(1970,1,1)</f>
        <v>42534.208333333328</v>
      </c>
      <c r="O149" s="7">
        <f>(((M149/60)/60)/24)+DATE(1970,1,1)</f>
        <v>42540.208333333328</v>
      </c>
      <c r="P149" t="b">
        <v>0</v>
      </c>
      <c r="Q149" t="b">
        <v>1</v>
      </c>
      <c r="R149" t="s">
        <v>33</v>
      </c>
      <c r="S149" t="str">
        <f>LEFT(R149,FIND("/",R149)-1)</f>
        <v>theater</v>
      </c>
      <c r="T149" t="str">
        <f>RIGHT(R149,LEN(R149)-FIND("/",R149))</f>
        <v>plays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>ROUNDUP(SUM($E150/$D150)*100, 0)</f>
        <v>122</v>
      </c>
      <c r="G150" t="s">
        <v>20</v>
      </c>
      <c r="H150">
        <v>107</v>
      </c>
      <c r="I150">
        <f>ROUNDUP(E150/H150, 0)</f>
        <v>106</v>
      </c>
      <c r="J150" t="s">
        <v>21</v>
      </c>
      <c r="K150" t="s">
        <v>22</v>
      </c>
      <c r="L150">
        <v>1500958800</v>
      </c>
      <c r="M150">
        <v>1501736400</v>
      </c>
      <c r="N150" s="7">
        <f>(((L150/60)/60)/24)+DATE(1970,1,1)</f>
        <v>42941.208333333328</v>
      </c>
      <c r="O150" s="7">
        <f>(((M150/60)/60)/24)+DATE(1970,1,1)</f>
        <v>42950.208333333328</v>
      </c>
      <c r="P150" t="b">
        <v>0</v>
      </c>
      <c r="Q150" t="b">
        <v>0</v>
      </c>
      <c r="R150" t="s">
        <v>65</v>
      </c>
      <c r="S150" t="str">
        <f>LEFT(R150,FIND("/",R150)-1)</f>
        <v>technology</v>
      </c>
      <c r="T150" t="str">
        <f>RIGHT(R150,LEN(R150)-FIND("/",R150))</f>
        <v>wearables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>ROUNDUP(SUM($E151/$D151)*100, 0)</f>
        <v>220</v>
      </c>
      <c r="G151" t="s">
        <v>20</v>
      </c>
      <c r="H151">
        <v>195</v>
      </c>
      <c r="I151">
        <f>ROUNDUP(E151/H151, 0)</f>
        <v>70</v>
      </c>
      <c r="J151" t="s">
        <v>21</v>
      </c>
      <c r="K151" t="s">
        <v>22</v>
      </c>
      <c r="L151">
        <v>1357020000</v>
      </c>
      <c r="M151">
        <v>1361512800</v>
      </c>
      <c r="N151" s="7">
        <f>(((L151/60)/60)/24)+DATE(1970,1,1)</f>
        <v>41275.25</v>
      </c>
      <c r="O151" s="7">
        <f>(((M151/60)/60)/24)+DATE(1970,1,1)</f>
        <v>41327.25</v>
      </c>
      <c r="P151" t="b">
        <v>0</v>
      </c>
      <c r="Q151" t="b">
        <v>0</v>
      </c>
      <c r="R151" t="s">
        <v>60</v>
      </c>
      <c r="S151" t="str">
        <f>LEFT(R151,FIND("/",R151)-1)</f>
        <v>music</v>
      </c>
      <c r="T151" t="str">
        <f>RIGHT(R151,LEN(R151)-FIND("/",R151))</f>
        <v>indie rock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>ROUNDUP(SUM($E152/$D152)*100, 0)</f>
        <v>1</v>
      </c>
      <c r="G152" t="s">
        <v>14</v>
      </c>
      <c r="H152">
        <v>1</v>
      </c>
      <c r="I152">
        <f>ROUNDUP(E152/H152, 0)</f>
        <v>1</v>
      </c>
      <c r="J152" t="s">
        <v>21</v>
      </c>
      <c r="K152" t="s">
        <v>22</v>
      </c>
      <c r="L152">
        <v>1544940000</v>
      </c>
      <c r="M152">
        <v>1545026400</v>
      </c>
      <c r="N152" s="7">
        <f>(((L152/60)/60)/24)+DATE(1970,1,1)</f>
        <v>43450.25</v>
      </c>
      <c r="O152" s="7">
        <f>(((M152/60)/60)/24)+DATE(1970,1,1)</f>
        <v>43451.25</v>
      </c>
      <c r="P152" t="b">
        <v>0</v>
      </c>
      <c r="Q152" t="b">
        <v>0</v>
      </c>
      <c r="R152" t="s">
        <v>23</v>
      </c>
      <c r="S152" t="str">
        <f>LEFT(R152,FIND("/",R152)-1)</f>
        <v>music</v>
      </c>
      <c r="T152" t="str">
        <f>RIGHT(R152,LEN(R152)-FIND("/",R152))</f>
        <v>rock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>ROUNDUP(SUM($E153/$D153)*100, 0)</f>
        <v>65</v>
      </c>
      <c r="G153" t="s">
        <v>14</v>
      </c>
      <c r="H153">
        <v>1467</v>
      </c>
      <c r="I153">
        <f>ROUNDUP(E153/H153, 0)</f>
        <v>61</v>
      </c>
      <c r="J153" t="s">
        <v>21</v>
      </c>
      <c r="K153" t="s">
        <v>22</v>
      </c>
      <c r="L153">
        <v>1402290000</v>
      </c>
      <c r="M153">
        <v>1406696400</v>
      </c>
      <c r="N153" s="7">
        <f>(((L153/60)/60)/24)+DATE(1970,1,1)</f>
        <v>41799.208333333336</v>
      </c>
      <c r="O153" s="7">
        <f>(((M153/60)/60)/24)+DATE(1970,1,1)</f>
        <v>41850.208333333336</v>
      </c>
      <c r="P153" t="b">
        <v>0</v>
      </c>
      <c r="Q153" t="b">
        <v>0</v>
      </c>
      <c r="R153" t="s">
        <v>50</v>
      </c>
      <c r="S153" t="str">
        <f>LEFT(R153,FIND("/",R153)-1)</f>
        <v>music</v>
      </c>
      <c r="T153" t="str">
        <f>RIGHT(R153,LEN(R153)-FIND("/",R153))</f>
        <v>electric music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>ROUNDUP(SUM($E154/$D154)*100, 0)</f>
        <v>424</v>
      </c>
      <c r="G154" t="s">
        <v>20</v>
      </c>
      <c r="H154">
        <v>3376</v>
      </c>
      <c r="I154">
        <f>ROUNDUP(E154/H154, 0)</f>
        <v>53</v>
      </c>
      <c r="J154" t="s">
        <v>21</v>
      </c>
      <c r="K154" t="s">
        <v>22</v>
      </c>
      <c r="L154">
        <v>1487311200</v>
      </c>
      <c r="M154">
        <v>1487916000</v>
      </c>
      <c r="N154" s="7">
        <f>(((L154/60)/60)/24)+DATE(1970,1,1)</f>
        <v>42783.25</v>
      </c>
      <c r="O154" s="7">
        <f>(((M154/60)/60)/24)+DATE(1970,1,1)</f>
        <v>42790.25</v>
      </c>
      <c r="P154" t="b">
        <v>0</v>
      </c>
      <c r="Q154" t="b">
        <v>0</v>
      </c>
      <c r="R154" t="s">
        <v>60</v>
      </c>
      <c r="S154" t="str">
        <f>LEFT(R154,FIND("/",R154)-1)</f>
        <v>music</v>
      </c>
      <c r="T154" t="str">
        <f>RIGHT(R154,LEN(R154)-FIND("/",R154))</f>
        <v>indie rock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>ROUNDUP(SUM($E155/$D155)*100, 0)</f>
        <v>93</v>
      </c>
      <c r="G155" t="s">
        <v>14</v>
      </c>
      <c r="H155">
        <v>5681</v>
      </c>
      <c r="I155">
        <f>ROUNDUP(E155/H155, 0)</f>
        <v>32</v>
      </c>
      <c r="J155" t="s">
        <v>21</v>
      </c>
      <c r="K155" t="s">
        <v>22</v>
      </c>
      <c r="L155">
        <v>1350622800</v>
      </c>
      <c r="M155">
        <v>1351141200</v>
      </c>
      <c r="N155" s="7">
        <f>(((L155/60)/60)/24)+DATE(1970,1,1)</f>
        <v>41201.208333333336</v>
      </c>
      <c r="O155" s="7">
        <f>(((M155/60)/60)/24)+DATE(1970,1,1)</f>
        <v>41207.208333333336</v>
      </c>
      <c r="P155" t="b">
        <v>0</v>
      </c>
      <c r="Q155" t="b">
        <v>0</v>
      </c>
      <c r="R155" t="s">
        <v>33</v>
      </c>
      <c r="S155" t="str">
        <f>LEFT(R155,FIND("/",R155)-1)</f>
        <v>theater</v>
      </c>
      <c r="T155" t="str">
        <f>RIGHT(R155,LEN(R155)-FIND("/",R155))</f>
        <v>plays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>ROUNDUP(SUM($E156/$D156)*100, 0)</f>
        <v>59</v>
      </c>
      <c r="G156" t="s">
        <v>14</v>
      </c>
      <c r="H156">
        <v>1059</v>
      </c>
      <c r="I156">
        <f>ROUNDUP(E156/H156, 0)</f>
        <v>96</v>
      </c>
      <c r="J156" t="s">
        <v>21</v>
      </c>
      <c r="K156" t="s">
        <v>22</v>
      </c>
      <c r="L156">
        <v>1463029200</v>
      </c>
      <c r="M156">
        <v>1465016400</v>
      </c>
      <c r="N156" s="7">
        <f>(((L156/60)/60)/24)+DATE(1970,1,1)</f>
        <v>42502.208333333328</v>
      </c>
      <c r="O156" s="7">
        <f>(((M156/60)/60)/24)+DATE(1970,1,1)</f>
        <v>42525.208333333328</v>
      </c>
      <c r="P156" t="b">
        <v>0</v>
      </c>
      <c r="Q156" t="b">
        <v>1</v>
      </c>
      <c r="R156" t="s">
        <v>60</v>
      </c>
      <c r="S156" t="str">
        <f>LEFT(R156,FIND("/",R156)-1)</f>
        <v>music</v>
      </c>
      <c r="T156" t="str">
        <f>RIGHT(R156,LEN(R156)-FIND("/",R156))</f>
        <v>indie rock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>ROUNDUP(SUM($E157/$D157)*100, 0)</f>
        <v>66</v>
      </c>
      <c r="G157" t="s">
        <v>14</v>
      </c>
      <c r="H157">
        <v>1194</v>
      </c>
      <c r="I157">
        <f>ROUNDUP(E157/H157, 0)</f>
        <v>76</v>
      </c>
      <c r="J157" t="s">
        <v>21</v>
      </c>
      <c r="K157" t="s">
        <v>22</v>
      </c>
      <c r="L157">
        <v>1269493200</v>
      </c>
      <c r="M157">
        <v>1270789200</v>
      </c>
      <c r="N157" s="7">
        <f>(((L157/60)/60)/24)+DATE(1970,1,1)</f>
        <v>40262.208333333336</v>
      </c>
      <c r="O157" s="7">
        <f>(((M157/60)/60)/24)+DATE(1970,1,1)</f>
        <v>40277.208333333336</v>
      </c>
      <c r="P157" t="b">
        <v>0</v>
      </c>
      <c r="Q157" t="b">
        <v>0</v>
      </c>
      <c r="R157" t="s">
        <v>33</v>
      </c>
      <c r="S157" t="str">
        <f>LEFT(R157,FIND("/",R157)-1)</f>
        <v>theater</v>
      </c>
      <c r="T157" t="str">
        <f>RIGHT(R157,LEN(R157)-FIND("/",R157))</f>
        <v>plays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>ROUNDUP(SUM($E158/$D158)*100, 0)</f>
        <v>74</v>
      </c>
      <c r="G158" t="s">
        <v>74</v>
      </c>
      <c r="H158">
        <v>379</v>
      </c>
      <c r="I158">
        <f>ROUNDUP(E158/H158, 0)</f>
        <v>72</v>
      </c>
      <c r="J158" t="s">
        <v>26</v>
      </c>
      <c r="K158" t="s">
        <v>27</v>
      </c>
      <c r="L158">
        <v>1570251600</v>
      </c>
      <c r="M158">
        <v>1572325200</v>
      </c>
      <c r="N158" s="7">
        <f>(((L158/60)/60)/24)+DATE(1970,1,1)</f>
        <v>43743.208333333328</v>
      </c>
      <c r="O158" s="7">
        <f>(((M158/60)/60)/24)+DATE(1970,1,1)</f>
        <v>43767.208333333328</v>
      </c>
      <c r="P158" t="b">
        <v>0</v>
      </c>
      <c r="Q158" t="b">
        <v>0</v>
      </c>
      <c r="R158" t="s">
        <v>23</v>
      </c>
      <c r="S158" t="str">
        <f>LEFT(R158,FIND("/",R158)-1)</f>
        <v>music</v>
      </c>
      <c r="T158" t="str">
        <f>RIGHT(R158,LEN(R158)-FIND("/",R158))</f>
        <v>rock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>ROUNDUP(SUM($E159/$D159)*100, 0)</f>
        <v>53</v>
      </c>
      <c r="G159" t="s">
        <v>14</v>
      </c>
      <c r="H159">
        <v>30</v>
      </c>
      <c r="I159">
        <f>ROUNDUP(E159/H159, 0)</f>
        <v>74</v>
      </c>
      <c r="J159" t="s">
        <v>26</v>
      </c>
      <c r="K159" t="s">
        <v>27</v>
      </c>
      <c r="L159">
        <v>1388383200</v>
      </c>
      <c r="M159">
        <v>1389420000</v>
      </c>
      <c r="N159" s="7">
        <f>(((L159/60)/60)/24)+DATE(1970,1,1)</f>
        <v>41638.25</v>
      </c>
      <c r="O159" s="7">
        <f>(((M159/60)/60)/24)+DATE(1970,1,1)</f>
        <v>41650.25</v>
      </c>
      <c r="P159" t="b">
        <v>0</v>
      </c>
      <c r="Q159" t="b">
        <v>0</v>
      </c>
      <c r="R159" t="s">
        <v>122</v>
      </c>
      <c r="S159" t="str">
        <f>LEFT(R159,FIND("/",R159)-1)</f>
        <v>photography</v>
      </c>
      <c r="T159" t="str">
        <f>RIGHT(R159,LEN(R159)-FIND("/",R159))</f>
        <v>photography books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>ROUNDUP(SUM($E160/$D160)*100, 0)</f>
        <v>221</v>
      </c>
      <c r="G160" t="s">
        <v>20</v>
      </c>
      <c r="H160">
        <v>41</v>
      </c>
      <c r="I160">
        <f>ROUNDUP(E160/H160, 0)</f>
        <v>114</v>
      </c>
      <c r="J160" t="s">
        <v>21</v>
      </c>
      <c r="K160" t="s">
        <v>22</v>
      </c>
      <c r="L160">
        <v>1449554400</v>
      </c>
      <c r="M160">
        <v>1449640800</v>
      </c>
      <c r="N160" s="7">
        <f>(((L160/60)/60)/24)+DATE(1970,1,1)</f>
        <v>42346.25</v>
      </c>
      <c r="O160" s="7">
        <f>(((M160/60)/60)/24)+DATE(1970,1,1)</f>
        <v>42347.25</v>
      </c>
      <c r="P160" t="b">
        <v>0</v>
      </c>
      <c r="Q160" t="b">
        <v>0</v>
      </c>
      <c r="R160" t="s">
        <v>23</v>
      </c>
      <c r="S160" t="str">
        <f>LEFT(R160,FIND("/",R160)-1)</f>
        <v>music</v>
      </c>
      <c r="T160" t="str">
        <f>RIGHT(R160,LEN(R160)-FIND("/",R160))</f>
        <v>rock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>ROUNDUP(SUM($E161/$D161)*100, 0)</f>
        <v>101</v>
      </c>
      <c r="G161" t="s">
        <v>20</v>
      </c>
      <c r="H161">
        <v>1821</v>
      </c>
      <c r="I161">
        <f>ROUNDUP(E161/H161, 0)</f>
        <v>106</v>
      </c>
      <c r="J161" t="s">
        <v>21</v>
      </c>
      <c r="K161" t="s">
        <v>22</v>
      </c>
      <c r="L161">
        <v>1553662800</v>
      </c>
      <c r="M161">
        <v>1555218000</v>
      </c>
      <c r="N161" s="7">
        <f>(((L161/60)/60)/24)+DATE(1970,1,1)</f>
        <v>43551.208333333328</v>
      </c>
      <c r="O161" s="7">
        <f>(((M161/60)/60)/24)+DATE(1970,1,1)</f>
        <v>43569.208333333328</v>
      </c>
      <c r="P161" t="b">
        <v>0</v>
      </c>
      <c r="Q161" t="b">
        <v>1</v>
      </c>
      <c r="R161" t="s">
        <v>33</v>
      </c>
      <c r="S161" t="str">
        <f>LEFT(R161,FIND("/",R161)-1)</f>
        <v>theater</v>
      </c>
      <c r="T161" t="str">
        <f>RIGHT(R161,LEN(R161)-FIND("/",R161))</f>
        <v>plays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>ROUNDUP(SUM($E162/$D162)*100, 0)</f>
        <v>163</v>
      </c>
      <c r="G162" t="s">
        <v>20</v>
      </c>
      <c r="H162">
        <v>164</v>
      </c>
      <c r="I162">
        <f>ROUNDUP(E162/H162, 0)</f>
        <v>80</v>
      </c>
      <c r="J162" t="s">
        <v>21</v>
      </c>
      <c r="K162" t="s">
        <v>22</v>
      </c>
      <c r="L162">
        <v>1556341200</v>
      </c>
      <c r="M162">
        <v>1557723600</v>
      </c>
      <c r="N162" s="7">
        <f>(((L162/60)/60)/24)+DATE(1970,1,1)</f>
        <v>43582.208333333328</v>
      </c>
      <c r="O162" s="7">
        <f>(((M162/60)/60)/24)+DATE(1970,1,1)</f>
        <v>43598.208333333328</v>
      </c>
      <c r="P162" t="b">
        <v>0</v>
      </c>
      <c r="Q162" t="b">
        <v>0</v>
      </c>
      <c r="R162" t="s">
        <v>65</v>
      </c>
      <c r="S162" t="str">
        <f>LEFT(R162,FIND("/",R162)-1)</f>
        <v>technology</v>
      </c>
      <c r="T162" t="str">
        <f>RIGHT(R162,LEN(R162)-FIND("/",R162))</f>
        <v>wearables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>ROUNDUP(SUM($E163/$D163)*100, 0)</f>
        <v>79</v>
      </c>
      <c r="G163" t="s">
        <v>14</v>
      </c>
      <c r="H163">
        <v>75</v>
      </c>
      <c r="I163">
        <f>ROUNDUP(E163/H163, 0)</f>
        <v>58</v>
      </c>
      <c r="J163" t="s">
        <v>21</v>
      </c>
      <c r="K163" t="s">
        <v>22</v>
      </c>
      <c r="L163">
        <v>1442984400</v>
      </c>
      <c r="M163">
        <v>1443502800</v>
      </c>
      <c r="N163" s="7">
        <f>(((L163/60)/60)/24)+DATE(1970,1,1)</f>
        <v>42270.208333333328</v>
      </c>
      <c r="O163" s="7">
        <f>(((M163/60)/60)/24)+DATE(1970,1,1)</f>
        <v>42276.208333333328</v>
      </c>
      <c r="P163" t="b">
        <v>0</v>
      </c>
      <c r="Q163" t="b">
        <v>1</v>
      </c>
      <c r="R163" t="s">
        <v>28</v>
      </c>
      <c r="S163" t="str">
        <f>LEFT(R163,FIND("/",R163)-1)</f>
        <v>technology</v>
      </c>
      <c r="T163" t="str">
        <f>RIGHT(R163,LEN(R163)-FIND("/",R163))</f>
        <v>web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>ROUNDUP(SUM($E164/$D164)*100, 0)</f>
        <v>150</v>
      </c>
      <c r="G164" t="s">
        <v>20</v>
      </c>
      <c r="H164">
        <v>157</v>
      </c>
      <c r="I164">
        <f>ROUNDUP(E164/H164, 0)</f>
        <v>59</v>
      </c>
      <c r="J164" t="s">
        <v>98</v>
      </c>
      <c r="K164" t="s">
        <v>99</v>
      </c>
      <c r="L164">
        <v>1544248800</v>
      </c>
      <c r="M164">
        <v>1546840800</v>
      </c>
      <c r="N164" s="7">
        <f>(((L164/60)/60)/24)+DATE(1970,1,1)</f>
        <v>43442.25</v>
      </c>
      <c r="O164" s="7">
        <f>(((M164/60)/60)/24)+DATE(1970,1,1)</f>
        <v>43472.25</v>
      </c>
      <c r="P164" t="b">
        <v>0</v>
      </c>
      <c r="Q164" t="b">
        <v>0</v>
      </c>
      <c r="R164" t="s">
        <v>23</v>
      </c>
      <c r="S164" t="str">
        <f>LEFT(R164,FIND("/",R164)-1)</f>
        <v>music</v>
      </c>
      <c r="T164" t="str">
        <f>RIGHT(R164,LEN(R164)-FIND("/",R164))</f>
        <v>rock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>ROUNDUP(SUM($E165/$D165)*100, 0)</f>
        <v>254</v>
      </c>
      <c r="G165" t="s">
        <v>20</v>
      </c>
      <c r="H165">
        <v>246</v>
      </c>
      <c r="I165">
        <f>ROUNDUP(E165/H165, 0)</f>
        <v>37</v>
      </c>
      <c r="J165" t="s">
        <v>21</v>
      </c>
      <c r="K165" t="s">
        <v>22</v>
      </c>
      <c r="L165">
        <v>1508475600</v>
      </c>
      <c r="M165">
        <v>1512712800</v>
      </c>
      <c r="N165" s="7">
        <f>(((L165/60)/60)/24)+DATE(1970,1,1)</f>
        <v>43028.208333333328</v>
      </c>
      <c r="O165" s="7">
        <f>(((M165/60)/60)/24)+DATE(1970,1,1)</f>
        <v>43077.25</v>
      </c>
      <c r="P165" t="b">
        <v>0</v>
      </c>
      <c r="Q165" t="b">
        <v>1</v>
      </c>
      <c r="R165" t="s">
        <v>122</v>
      </c>
      <c r="S165" t="str">
        <f>LEFT(R165,FIND("/",R165)-1)</f>
        <v>photography</v>
      </c>
      <c r="T165" t="str">
        <f>RIGHT(R165,LEN(R165)-FIND("/",R165))</f>
        <v>photography books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>ROUNDUP(SUM($E166/$D166)*100, 0)</f>
        <v>101</v>
      </c>
      <c r="G166" t="s">
        <v>20</v>
      </c>
      <c r="H166">
        <v>1396</v>
      </c>
      <c r="I166">
        <f>ROUNDUP(E166/H166, 0)</f>
        <v>108</v>
      </c>
      <c r="J166" t="s">
        <v>21</v>
      </c>
      <c r="K166" t="s">
        <v>22</v>
      </c>
      <c r="L166">
        <v>1507438800</v>
      </c>
      <c r="M166">
        <v>1507525200</v>
      </c>
      <c r="N166" s="7">
        <f>(((L166/60)/60)/24)+DATE(1970,1,1)</f>
        <v>43016.208333333328</v>
      </c>
      <c r="O166" s="7">
        <f>(((M166/60)/60)/24)+DATE(1970,1,1)</f>
        <v>43017.208333333328</v>
      </c>
      <c r="P166" t="b">
        <v>0</v>
      </c>
      <c r="Q166" t="b">
        <v>0</v>
      </c>
      <c r="R166" t="s">
        <v>33</v>
      </c>
      <c r="S166" t="str">
        <f>LEFT(R166,FIND("/",R166)-1)</f>
        <v>theater</v>
      </c>
      <c r="T166" t="str">
        <f>RIGHT(R166,LEN(R166)-FIND("/",R166))</f>
        <v>plays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>ROUNDUP(SUM($E167/$D167)*100, 0)</f>
        <v>122</v>
      </c>
      <c r="G167" t="s">
        <v>20</v>
      </c>
      <c r="H167">
        <v>2506</v>
      </c>
      <c r="I167">
        <f>ROUNDUP(E167/H167, 0)</f>
        <v>45</v>
      </c>
      <c r="J167" t="s">
        <v>21</v>
      </c>
      <c r="K167" t="s">
        <v>22</v>
      </c>
      <c r="L167">
        <v>1501563600</v>
      </c>
      <c r="M167">
        <v>1504328400</v>
      </c>
      <c r="N167" s="7">
        <f>(((L167/60)/60)/24)+DATE(1970,1,1)</f>
        <v>42948.208333333328</v>
      </c>
      <c r="O167" s="7">
        <f>(((M167/60)/60)/24)+DATE(1970,1,1)</f>
        <v>42980.208333333328</v>
      </c>
      <c r="P167" t="b">
        <v>0</v>
      </c>
      <c r="Q167" t="b">
        <v>0</v>
      </c>
      <c r="R167" t="s">
        <v>28</v>
      </c>
      <c r="S167" t="str">
        <f>LEFT(R167,FIND("/",R167)-1)</f>
        <v>technology</v>
      </c>
      <c r="T167" t="str">
        <f>RIGHT(R167,LEN(R167)-FIND("/",R167))</f>
        <v>web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>ROUNDUP(SUM($E168/$D168)*100, 0)</f>
        <v>138</v>
      </c>
      <c r="G168" t="s">
        <v>20</v>
      </c>
      <c r="H168">
        <v>244</v>
      </c>
      <c r="I168">
        <f>ROUNDUP(E168/H168, 0)</f>
        <v>56</v>
      </c>
      <c r="J168" t="s">
        <v>21</v>
      </c>
      <c r="K168" t="s">
        <v>22</v>
      </c>
      <c r="L168">
        <v>1292997600</v>
      </c>
      <c r="M168">
        <v>1293343200</v>
      </c>
      <c r="N168" s="7">
        <f>(((L168/60)/60)/24)+DATE(1970,1,1)</f>
        <v>40534.25</v>
      </c>
      <c r="O168" s="7">
        <f>(((M168/60)/60)/24)+DATE(1970,1,1)</f>
        <v>40538.25</v>
      </c>
      <c r="P168" t="b">
        <v>0</v>
      </c>
      <c r="Q168" t="b">
        <v>0</v>
      </c>
      <c r="R168" t="s">
        <v>122</v>
      </c>
      <c r="S168" t="str">
        <f>LEFT(R168,FIND("/",R168)-1)</f>
        <v>photography</v>
      </c>
      <c r="T168" t="str">
        <f>RIGHT(R168,LEN(R168)-FIND("/",R168))</f>
        <v>photography books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>ROUNDUP(SUM($E169/$D169)*100, 0)</f>
        <v>416</v>
      </c>
      <c r="G169" t="s">
        <v>20</v>
      </c>
      <c r="H169">
        <v>146</v>
      </c>
      <c r="I169">
        <f>ROUNDUP(E169/H169, 0)</f>
        <v>74</v>
      </c>
      <c r="J169" t="s">
        <v>26</v>
      </c>
      <c r="K169" t="s">
        <v>27</v>
      </c>
      <c r="L169">
        <v>1370840400</v>
      </c>
      <c r="M169">
        <v>1371704400</v>
      </c>
      <c r="N169" s="7">
        <f>(((L169/60)/60)/24)+DATE(1970,1,1)</f>
        <v>41435.208333333336</v>
      </c>
      <c r="O169" s="7">
        <f>(((M169/60)/60)/24)+DATE(1970,1,1)</f>
        <v>41445.208333333336</v>
      </c>
      <c r="P169" t="b">
        <v>0</v>
      </c>
      <c r="Q169" t="b">
        <v>0</v>
      </c>
      <c r="R169" t="s">
        <v>33</v>
      </c>
      <c r="S169" t="str">
        <f>LEFT(R169,FIND("/",R169)-1)</f>
        <v>theater</v>
      </c>
      <c r="T169" t="str">
        <f>RIGHT(R169,LEN(R169)-FIND("/",R169))</f>
        <v>plays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>ROUNDUP(SUM($E170/$D170)*100, 0)</f>
        <v>32</v>
      </c>
      <c r="G170" t="s">
        <v>14</v>
      </c>
      <c r="H170">
        <v>955</v>
      </c>
      <c r="I170">
        <f>ROUNDUP(E170/H170, 0)</f>
        <v>42</v>
      </c>
      <c r="J170" t="s">
        <v>36</v>
      </c>
      <c r="K170" t="s">
        <v>37</v>
      </c>
      <c r="L170">
        <v>1550815200</v>
      </c>
      <c r="M170">
        <v>1552798800</v>
      </c>
      <c r="N170" s="7">
        <f>(((L170/60)/60)/24)+DATE(1970,1,1)</f>
        <v>43518.25</v>
      </c>
      <c r="O170" s="7">
        <f>(((M170/60)/60)/24)+DATE(1970,1,1)</f>
        <v>43541.208333333328</v>
      </c>
      <c r="P170" t="b">
        <v>0</v>
      </c>
      <c r="Q170" t="b">
        <v>1</v>
      </c>
      <c r="R170" t="s">
        <v>60</v>
      </c>
      <c r="S170" t="str">
        <f>LEFT(R170,FIND("/",R170)-1)</f>
        <v>music</v>
      </c>
      <c r="T170" t="str">
        <f>RIGHT(R170,LEN(R170)-FIND("/",R170))</f>
        <v>indie rock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>ROUNDUP(SUM($E171/$D171)*100, 0)</f>
        <v>425</v>
      </c>
      <c r="G171" t="s">
        <v>20</v>
      </c>
      <c r="H171">
        <v>1267</v>
      </c>
      <c r="I171">
        <f>ROUNDUP(E171/H171, 0)</f>
        <v>78</v>
      </c>
      <c r="J171" t="s">
        <v>21</v>
      </c>
      <c r="K171" t="s">
        <v>22</v>
      </c>
      <c r="L171">
        <v>1339909200</v>
      </c>
      <c r="M171">
        <v>1342328400</v>
      </c>
      <c r="N171" s="7">
        <f>(((L171/60)/60)/24)+DATE(1970,1,1)</f>
        <v>41077.208333333336</v>
      </c>
      <c r="O171" s="7">
        <f>(((M171/60)/60)/24)+DATE(1970,1,1)</f>
        <v>41105.208333333336</v>
      </c>
      <c r="P171" t="b">
        <v>0</v>
      </c>
      <c r="Q171" t="b">
        <v>1</v>
      </c>
      <c r="R171" t="s">
        <v>100</v>
      </c>
      <c r="S171" t="str">
        <f>LEFT(R171,FIND("/",R171)-1)</f>
        <v>film &amp; video</v>
      </c>
      <c r="T171" t="str">
        <f>RIGHT(R171,LEN(R171)-FIND("/",R171))</f>
        <v>shorts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>ROUNDUP(SUM($E172/$D172)*100, 0)</f>
        <v>3</v>
      </c>
      <c r="G172" t="s">
        <v>14</v>
      </c>
      <c r="H172">
        <v>67</v>
      </c>
      <c r="I172">
        <f>ROUNDUP(E172/H172, 0)</f>
        <v>83</v>
      </c>
      <c r="J172" t="s">
        <v>21</v>
      </c>
      <c r="K172" t="s">
        <v>22</v>
      </c>
      <c r="L172">
        <v>1501736400</v>
      </c>
      <c r="M172">
        <v>1502341200</v>
      </c>
      <c r="N172" s="7">
        <f>(((L172/60)/60)/24)+DATE(1970,1,1)</f>
        <v>42950.208333333328</v>
      </c>
      <c r="O172" s="7">
        <f>(((M172/60)/60)/24)+DATE(1970,1,1)</f>
        <v>42957.208333333328</v>
      </c>
      <c r="P172" t="b">
        <v>0</v>
      </c>
      <c r="Q172" t="b">
        <v>0</v>
      </c>
      <c r="R172" t="s">
        <v>60</v>
      </c>
      <c r="S172" t="str">
        <f>LEFT(R172,FIND("/",R172)-1)</f>
        <v>music</v>
      </c>
      <c r="T172" t="str">
        <f>RIGHT(R172,LEN(R172)-FIND("/",R172))</f>
        <v>indie rock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>ROUNDUP(SUM($E173/$D173)*100, 0)</f>
        <v>11</v>
      </c>
      <c r="G173" t="s">
        <v>14</v>
      </c>
      <c r="H173">
        <v>5</v>
      </c>
      <c r="I173">
        <f>ROUNDUP(E173/H173, 0)</f>
        <v>105</v>
      </c>
      <c r="J173" t="s">
        <v>21</v>
      </c>
      <c r="K173" t="s">
        <v>22</v>
      </c>
      <c r="L173">
        <v>1395291600</v>
      </c>
      <c r="M173">
        <v>1397192400</v>
      </c>
      <c r="N173" s="7">
        <f>(((L173/60)/60)/24)+DATE(1970,1,1)</f>
        <v>41718.208333333336</v>
      </c>
      <c r="O173" s="7">
        <f>(((M173/60)/60)/24)+DATE(1970,1,1)</f>
        <v>41740.208333333336</v>
      </c>
      <c r="P173" t="b">
        <v>0</v>
      </c>
      <c r="Q173" t="b">
        <v>0</v>
      </c>
      <c r="R173" t="s">
        <v>206</v>
      </c>
      <c r="S173" t="str">
        <f>LEFT(R173,FIND("/",R173)-1)</f>
        <v>publishing</v>
      </c>
      <c r="T173" t="str">
        <f>RIGHT(R173,LEN(R173)-FIND("/",R173))</f>
        <v>translations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>ROUNDUP(SUM($E174/$D174)*100, 0)</f>
        <v>83</v>
      </c>
      <c r="G174" t="s">
        <v>14</v>
      </c>
      <c r="H174">
        <v>26</v>
      </c>
      <c r="I174">
        <f>ROUNDUP(E174/H174, 0)</f>
        <v>26</v>
      </c>
      <c r="J174" t="s">
        <v>21</v>
      </c>
      <c r="K174" t="s">
        <v>22</v>
      </c>
      <c r="L174">
        <v>1405746000</v>
      </c>
      <c r="M174">
        <v>1407042000</v>
      </c>
      <c r="N174" s="7">
        <f>(((L174/60)/60)/24)+DATE(1970,1,1)</f>
        <v>41839.208333333336</v>
      </c>
      <c r="O174" s="7">
        <f>(((M174/60)/60)/24)+DATE(1970,1,1)</f>
        <v>41854.208333333336</v>
      </c>
      <c r="P174" t="b">
        <v>0</v>
      </c>
      <c r="Q174" t="b">
        <v>1</v>
      </c>
      <c r="R174" t="s">
        <v>42</v>
      </c>
      <c r="S174" t="str">
        <f>LEFT(R174,FIND("/",R174)-1)</f>
        <v>film &amp; video</v>
      </c>
      <c r="T174" t="str">
        <f>RIGHT(R174,LEN(R174)-FIND("/",R174))</f>
        <v>documentary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>ROUNDUP(SUM($E175/$D175)*100, 0)</f>
        <v>164</v>
      </c>
      <c r="G175" t="s">
        <v>20</v>
      </c>
      <c r="H175">
        <v>1561</v>
      </c>
      <c r="I175">
        <f>ROUNDUP(E175/H175, 0)</f>
        <v>101</v>
      </c>
      <c r="J175" t="s">
        <v>21</v>
      </c>
      <c r="K175" t="s">
        <v>22</v>
      </c>
      <c r="L175">
        <v>1368853200</v>
      </c>
      <c r="M175">
        <v>1369371600</v>
      </c>
      <c r="N175" s="7">
        <f>(((L175/60)/60)/24)+DATE(1970,1,1)</f>
        <v>41412.208333333336</v>
      </c>
      <c r="O175" s="7">
        <f>(((M175/60)/60)/24)+DATE(1970,1,1)</f>
        <v>41418.208333333336</v>
      </c>
      <c r="P175" t="b">
        <v>0</v>
      </c>
      <c r="Q175" t="b">
        <v>0</v>
      </c>
      <c r="R175" t="s">
        <v>33</v>
      </c>
      <c r="S175" t="str">
        <f>LEFT(R175,FIND("/",R175)-1)</f>
        <v>theater</v>
      </c>
      <c r="T175" t="str">
        <f>RIGHT(R175,LEN(R175)-FIND("/",R175))</f>
        <v>plays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>ROUNDUP(SUM($E176/$D176)*100, 0)</f>
        <v>895</v>
      </c>
      <c r="G176" t="s">
        <v>20</v>
      </c>
      <c r="H176">
        <v>48</v>
      </c>
      <c r="I176">
        <f>ROUNDUP(E176/H176, 0)</f>
        <v>112</v>
      </c>
      <c r="J176" t="s">
        <v>21</v>
      </c>
      <c r="K176" t="s">
        <v>22</v>
      </c>
      <c r="L176">
        <v>1444021200</v>
      </c>
      <c r="M176">
        <v>1444107600</v>
      </c>
      <c r="N176" s="7">
        <f>(((L176/60)/60)/24)+DATE(1970,1,1)</f>
        <v>42282.208333333328</v>
      </c>
      <c r="O176" s="7">
        <f>(((M176/60)/60)/24)+DATE(1970,1,1)</f>
        <v>42283.208333333328</v>
      </c>
      <c r="P176" t="b">
        <v>0</v>
      </c>
      <c r="Q176" t="b">
        <v>1</v>
      </c>
      <c r="R176" t="s">
        <v>65</v>
      </c>
      <c r="S176" t="str">
        <f>LEFT(R176,FIND("/",R176)-1)</f>
        <v>technology</v>
      </c>
      <c r="T176" t="str">
        <f>RIGHT(R176,LEN(R176)-FIND("/",R176))</f>
        <v>wearables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>ROUNDUP(SUM($E177/$D177)*100, 0)</f>
        <v>27</v>
      </c>
      <c r="G177" t="s">
        <v>14</v>
      </c>
      <c r="H177">
        <v>1130</v>
      </c>
      <c r="I177">
        <f>ROUNDUP(E177/H177, 0)</f>
        <v>42</v>
      </c>
      <c r="J177" t="s">
        <v>21</v>
      </c>
      <c r="K177" t="s">
        <v>22</v>
      </c>
      <c r="L177">
        <v>1472619600</v>
      </c>
      <c r="M177">
        <v>1474261200</v>
      </c>
      <c r="N177" s="7">
        <f>(((L177/60)/60)/24)+DATE(1970,1,1)</f>
        <v>42613.208333333328</v>
      </c>
      <c r="O177" s="7">
        <f>(((M177/60)/60)/24)+DATE(1970,1,1)</f>
        <v>42632.208333333328</v>
      </c>
      <c r="P177" t="b">
        <v>0</v>
      </c>
      <c r="Q177" t="b">
        <v>0</v>
      </c>
      <c r="R177" t="s">
        <v>33</v>
      </c>
      <c r="S177" t="str">
        <f>LEFT(R177,FIND("/",R177)-1)</f>
        <v>theater</v>
      </c>
      <c r="T177" t="str">
        <f>RIGHT(R177,LEN(R177)-FIND("/",R177))</f>
        <v>plays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>ROUNDUP(SUM($E178/$D178)*100, 0)</f>
        <v>75</v>
      </c>
      <c r="G178" t="s">
        <v>14</v>
      </c>
      <c r="H178">
        <v>782</v>
      </c>
      <c r="I178">
        <f>ROUNDUP(E178/H178, 0)</f>
        <v>111</v>
      </c>
      <c r="J178" t="s">
        <v>21</v>
      </c>
      <c r="K178" t="s">
        <v>22</v>
      </c>
      <c r="L178">
        <v>1472878800</v>
      </c>
      <c r="M178">
        <v>1473656400</v>
      </c>
      <c r="N178" s="7">
        <f>(((L178/60)/60)/24)+DATE(1970,1,1)</f>
        <v>42616.208333333328</v>
      </c>
      <c r="O178" s="7">
        <f>(((M178/60)/60)/24)+DATE(1970,1,1)</f>
        <v>42625.208333333328</v>
      </c>
      <c r="P178" t="b">
        <v>0</v>
      </c>
      <c r="Q178" t="b">
        <v>0</v>
      </c>
      <c r="R178" t="s">
        <v>33</v>
      </c>
      <c r="S178" t="str">
        <f>LEFT(R178,FIND("/",R178)-1)</f>
        <v>theater</v>
      </c>
      <c r="T178" t="str">
        <f>RIGHT(R178,LEN(R178)-FIND("/",R178))</f>
        <v>plays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>ROUNDUP(SUM($E179/$D179)*100, 0)</f>
        <v>417</v>
      </c>
      <c r="G179" t="s">
        <v>20</v>
      </c>
      <c r="H179">
        <v>2739</v>
      </c>
      <c r="I179">
        <f>ROUNDUP(E179/H179, 0)</f>
        <v>59</v>
      </c>
      <c r="J179" t="s">
        <v>21</v>
      </c>
      <c r="K179" t="s">
        <v>22</v>
      </c>
      <c r="L179">
        <v>1289800800</v>
      </c>
      <c r="M179">
        <v>1291960800</v>
      </c>
      <c r="N179" s="7">
        <f>(((L179/60)/60)/24)+DATE(1970,1,1)</f>
        <v>40497.25</v>
      </c>
      <c r="O179" s="7">
        <f>(((M179/60)/60)/24)+DATE(1970,1,1)</f>
        <v>40522.25</v>
      </c>
      <c r="P179" t="b">
        <v>0</v>
      </c>
      <c r="Q179" t="b">
        <v>0</v>
      </c>
      <c r="R179" t="s">
        <v>33</v>
      </c>
      <c r="S179" t="str">
        <f>LEFT(R179,FIND("/",R179)-1)</f>
        <v>theater</v>
      </c>
      <c r="T179" t="str">
        <f>RIGHT(R179,LEN(R179)-FIND("/",R179))</f>
        <v>plays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>ROUNDUP(SUM($E180/$D180)*100, 0)</f>
        <v>97</v>
      </c>
      <c r="G180" t="s">
        <v>14</v>
      </c>
      <c r="H180">
        <v>210</v>
      </c>
      <c r="I180">
        <f>ROUNDUP(E180/H180, 0)</f>
        <v>33</v>
      </c>
      <c r="J180" t="s">
        <v>21</v>
      </c>
      <c r="K180" t="s">
        <v>22</v>
      </c>
      <c r="L180">
        <v>1505970000</v>
      </c>
      <c r="M180">
        <v>1506747600</v>
      </c>
      <c r="N180" s="7">
        <f>(((L180/60)/60)/24)+DATE(1970,1,1)</f>
        <v>42999.208333333328</v>
      </c>
      <c r="O180" s="7">
        <f>(((M180/60)/60)/24)+DATE(1970,1,1)</f>
        <v>43008.208333333328</v>
      </c>
      <c r="P180" t="b">
        <v>0</v>
      </c>
      <c r="Q180" t="b">
        <v>0</v>
      </c>
      <c r="R180" t="s">
        <v>17</v>
      </c>
      <c r="S180" t="str">
        <f>LEFT(R180,FIND("/",R180)-1)</f>
        <v>food</v>
      </c>
      <c r="T180" t="str">
        <f>RIGHT(R180,LEN(R180)-FIND("/",R180))</f>
        <v>food trucks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>ROUNDUP(SUM($E181/$D181)*100, 0)</f>
        <v>358</v>
      </c>
      <c r="G181" t="s">
        <v>20</v>
      </c>
      <c r="H181">
        <v>3537</v>
      </c>
      <c r="I181">
        <f>ROUNDUP(E181/H181, 0)</f>
        <v>46</v>
      </c>
      <c r="J181" t="s">
        <v>15</v>
      </c>
      <c r="K181" t="s">
        <v>16</v>
      </c>
      <c r="L181">
        <v>1363496400</v>
      </c>
      <c r="M181">
        <v>1363582800</v>
      </c>
      <c r="N181" s="7">
        <f>(((L181/60)/60)/24)+DATE(1970,1,1)</f>
        <v>41350.208333333336</v>
      </c>
      <c r="O181" s="7">
        <f>(((M181/60)/60)/24)+DATE(1970,1,1)</f>
        <v>41351.208333333336</v>
      </c>
      <c r="P181" t="b">
        <v>0</v>
      </c>
      <c r="Q181" t="b">
        <v>1</v>
      </c>
      <c r="R181" t="s">
        <v>33</v>
      </c>
      <c r="S181" t="str">
        <f>LEFT(R181,FIND("/",R181)-1)</f>
        <v>theater</v>
      </c>
      <c r="T181" t="str">
        <f>RIGHT(R181,LEN(R181)-FIND("/",R181))</f>
        <v>plays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>ROUNDUP(SUM($E182/$D182)*100, 0)</f>
        <v>309</v>
      </c>
      <c r="G182" t="s">
        <v>20</v>
      </c>
      <c r="H182">
        <v>2107</v>
      </c>
      <c r="I182">
        <f>ROUNDUP(E182/H182, 0)</f>
        <v>82</v>
      </c>
      <c r="J182" t="s">
        <v>26</v>
      </c>
      <c r="K182" t="s">
        <v>27</v>
      </c>
      <c r="L182">
        <v>1269234000</v>
      </c>
      <c r="M182">
        <v>1269666000</v>
      </c>
      <c r="N182" s="7">
        <f>(((L182/60)/60)/24)+DATE(1970,1,1)</f>
        <v>40259.208333333336</v>
      </c>
      <c r="O182" s="7">
        <f>(((M182/60)/60)/24)+DATE(1970,1,1)</f>
        <v>40264.208333333336</v>
      </c>
      <c r="P182" t="b">
        <v>0</v>
      </c>
      <c r="Q182" t="b">
        <v>0</v>
      </c>
      <c r="R182" t="s">
        <v>65</v>
      </c>
      <c r="S182" t="str">
        <f>LEFT(R182,FIND("/",R182)-1)</f>
        <v>technology</v>
      </c>
      <c r="T182" t="str">
        <f>RIGHT(R182,LEN(R182)-FIND("/",R182))</f>
        <v>wearables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>ROUNDUP(SUM($E183/$D183)*100, 0)</f>
        <v>62</v>
      </c>
      <c r="G183" t="s">
        <v>14</v>
      </c>
      <c r="H183">
        <v>136</v>
      </c>
      <c r="I183">
        <f>ROUNDUP(E183/H183, 0)</f>
        <v>40</v>
      </c>
      <c r="J183" t="s">
        <v>21</v>
      </c>
      <c r="K183" t="s">
        <v>22</v>
      </c>
      <c r="L183">
        <v>1507093200</v>
      </c>
      <c r="M183">
        <v>1508648400</v>
      </c>
      <c r="N183" s="7">
        <f>(((L183/60)/60)/24)+DATE(1970,1,1)</f>
        <v>43012.208333333328</v>
      </c>
      <c r="O183" s="7">
        <f>(((M183/60)/60)/24)+DATE(1970,1,1)</f>
        <v>43030.208333333328</v>
      </c>
      <c r="P183" t="b">
        <v>0</v>
      </c>
      <c r="Q183" t="b">
        <v>0</v>
      </c>
      <c r="R183" t="s">
        <v>28</v>
      </c>
      <c r="S183" t="str">
        <f>LEFT(R183,FIND("/",R183)-1)</f>
        <v>technology</v>
      </c>
      <c r="T183" t="str">
        <f>RIGHT(R183,LEN(R183)-FIND("/",R183))</f>
        <v>web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>ROUNDUP(SUM($E184/$D184)*100, 0)</f>
        <v>723</v>
      </c>
      <c r="G184" t="s">
        <v>20</v>
      </c>
      <c r="H184">
        <v>3318</v>
      </c>
      <c r="I184">
        <f>ROUNDUP(E184/H184, 0)</f>
        <v>59</v>
      </c>
      <c r="J184" t="s">
        <v>36</v>
      </c>
      <c r="K184" t="s">
        <v>37</v>
      </c>
      <c r="L184">
        <v>1560574800</v>
      </c>
      <c r="M184">
        <v>1561957200</v>
      </c>
      <c r="N184" s="7">
        <f>(((L184/60)/60)/24)+DATE(1970,1,1)</f>
        <v>43631.208333333328</v>
      </c>
      <c r="O184" s="7">
        <f>(((M184/60)/60)/24)+DATE(1970,1,1)</f>
        <v>43647.208333333328</v>
      </c>
      <c r="P184" t="b">
        <v>0</v>
      </c>
      <c r="Q184" t="b">
        <v>0</v>
      </c>
      <c r="R184" t="s">
        <v>33</v>
      </c>
      <c r="S184" t="str">
        <f>LEFT(R184,FIND("/",R184)-1)</f>
        <v>theater</v>
      </c>
      <c r="T184" t="str">
        <f>RIGHT(R184,LEN(R184)-FIND("/",R184))</f>
        <v>plays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>ROUNDUP(SUM($E185/$D185)*100, 0)</f>
        <v>70</v>
      </c>
      <c r="G185" t="s">
        <v>14</v>
      </c>
      <c r="H185">
        <v>86</v>
      </c>
      <c r="I185">
        <f>ROUNDUP(E185/H185, 0)</f>
        <v>41</v>
      </c>
      <c r="J185" t="s">
        <v>15</v>
      </c>
      <c r="K185" t="s">
        <v>16</v>
      </c>
      <c r="L185">
        <v>1284008400</v>
      </c>
      <c r="M185">
        <v>1285131600</v>
      </c>
      <c r="N185" s="7">
        <f>(((L185/60)/60)/24)+DATE(1970,1,1)</f>
        <v>40430.208333333336</v>
      </c>
      <c r="O185" s="7">
        <f>(((M185/60)/60)/24)+DATE(1970,1,1)</f>
        <v>40443.208333333336</v>
      </c>
      <c r="P185" t="b">
        <v>0</v>
      </c>
      <c r="Q185" t="b">
        <v>0</v>
      </c>
      <c r="R185" t="s">
        <v>23</v>
      </c>
      <c r="S185" t="str">
        <f>LEFT(R185,FIND("/",R185)-1)</f>
        <v>music</v>
      </c>
      <c r="T185" t="str">
        <f>RIGHT(R185,LEN(R185)-FIND("/",R185))</f>
        <v>rock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>ROUNDUP(SUM($E186/$D186)*100, 0)</f>
        <v>294</v>
      </c>
      <c r="G186" t="s">
        <v>20</v>
      </c>
      <c r="H186">
        <v>340</v>
      </c>
      <c r="I186">
        <f>ROUNDUP(E186/H186, 0)</f>
        <v>32</v>
      </c>
      <c r="J186" t="s">
        <v>21</v>
      </c>
      <c r="K186" t="s">
        <v>22</v>
      </c>
      <c r="L186">
        <v>1556859600</v>
      </c>
      <c r="M186">
        <v>1556946000</v>
      </c>
      <c r="N186" s="7">
        <f>(((L186/60)/60)/24)+DATE(1970,1,1)</f>
        <v>43588.208333333328</v>
      </c>
      <c r="O186" s="7">
        <f>(((M186/60)/60)/24)+DATE(1970,1,1)</f>
        <v>43589.208333333328</v>
      </c>
      <c r="P186" t="b">
        <v>0</v>
      </c>
      <c r="Q186" t="b">
        <v>0</v>
      </c>
      <c r="R186" t="s">
        <v>33</v>
      </c>
      <c r="S186" t="str">
        <f>LEFT(R186,FIND("/",R186)-1)</f>
        <v>theater</v>
      </c>
      <c r="T186" t="str">
        <f>RIGHT(R186,LEN(R186)-FIND("/",R186))</f>
        <v>plays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>ROUNDUP(SUM($E187/$D187)*100, 0)</f>
        <v>72</v>
      </c>
      <c r="G187" t="s">
        <v>14</v>
      </c>
      <c r="H187">
        <v>19</v>
      </c>
      <c r="I187">
        <f>ROUNDUP(E187/H187, 0)</f>
        <v>38</v>
      </c>
      <c r="J187" t="s">
        <v>21</v>
      </c>
      <c r="K187" t="s">
        <v>22</v>
      </c>
      <c r="L187">
        <v>1526187600</v>
      </c>
      <c r="M187">
        <v>1527138000</v>
      </c>
      <c r="N187" s="7">
        <f>(((L187/60)/60)/24)+DATE(1970,1,1)</f>
        <v>43233.208333333328</v>
      </c>
      <c r="O187" s="7">
        <f>(((M187/60)/60)/24)+DATE(1970,1,1)</f>
        <v>43244.208333333328</v>
      </c>
      <c r="P187" t="b">
        <v>0</v>
      </c>
      <c r="Q187" t="b">
        <v>0</v>
      </c>
      <c r="R187" t="s">
        <v>269</v>
      </c>
      <c r="S187" t="str">
        <f>LEFT(R187,FIND("/",R187)-1)</f>
        <v>film &amp; video</v>
      </c>
      <c r="T187" t="str">
        <f>RIGHT(R187,LEN(R187)-FIND("/",R187))</f>
        <v>television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>ROUNDUP(SUM($E188/$D188)*100, 0)</f>
        <v>32</v>
      </c>
      <c r="G188" t="s">
        <v>14</v>
      </c>
      <c r="H188">
        <v>886</v>
      </c>
      <c r="I188">
        <f>ROUNDUP(E188/H188, 0)</f>
        <v>33</v>
      </c>
      <c r="J188" t="s">
        <v>21</v>
      </c>
      <c r="K188" t="s">
        <v>22</v>
      </c>
      <c r="L188">
        <v>1400821200</v>
      </c>
      <c r="M188">
        <v>1402117200</v>
      </c>
      <c r="N188" s="7">
        <f>(((L188/60)/60)/24)+DATE(1970,1,1)</f>
        <v>41782.208333333336</v>
      </c>
      <c r="O188" s="7">
        <f>(((M188/60)/60)/24)+DATE(1970,1,1)</f>
        <v>41797.208333333336</v>
      </c>
      <c r="P188" t="b">
        <v>0</v>
      </c>
      <c r="Q188" t="b">
        <v>0</v>
      </c>
      <c r="R188" t="s">
        <v>33</v>
      </c>
      <c r="S188" t="str">
        <f>LEFT(R188,FIND("/",R188)-1)</f>
        <v>theater</v>
      </c>
      <c r="T188" t="str">
        <f>RIGHT(R188,LEN(R188)-FIND("/",R188))</f>
        <v>plays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>ROUNDUP(SUM($E189/$D189)*100, 0)</f>
        <v>230</v>
      </c>
      <c r="G189" t="s">
        <v>20</v>
      </c>
      <c r="H189">
        <v>1442</v>
      </c>
      <c r="I189">
        <f>ROUNDUP(E189/H189, 0)</f>
        <v>96</v>
      </c>
      <c r="J189" t="s">
        <v>15</v>
      </c>
      <c r="K189" t="s">
        <v>16</v>
      </c>
      <c r="L189">
        <v>1361599200</v>
      </c>
      <c r="M189">
        <v>1364014800</v>
      </c>
      <c r="N189" s="7">
        <f>(((L189/60)/60)/24)+DATE(1970,1,1)</f>
        <v>41328.25</v>
      </c>
      <c r="O189" s="7">
        <f>(((M189/60)/60)/24)+DATE(1970,1,1)</f>
        <v>41356.208333333336</v>
      </c>
      <c r="P189" t="b">
        <v>0</v>
      </c>
      <c r="Q189" t="b">
        <v>1</v>
      </c>
      <c r="R189" t="s">
        <v>100</v>
      </c>
      <c r="S189" t="str">
        <f>LEFT(R189,FIND("/",R189)-1)</f>
        <v>film &amp; video</v>
      </c>
      <c r="T189" t="str">
        <f>RIGHT(R189,LEN(R189)-FIND("/",R189))</f>
        <v>shorts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>ROUNDUP(SUM($E190/$D190)*100, 0)</f>
        <v>33</v>
      </c>
      <c r="G190" t="s">
        <v>14</v>
      </c>
      <c r="H190">
        <v>35</v>
      </c>
      <c r="I190">
        <f>ROUNDUP(E190/H190, 0)</f>
        <v>75</v>
      </c>
      <c r="J190" t="s">
        <v>107</v>
      </c>
      <c r="K190" t="s">
        <v>108</v>
      </c>
      <c r="L190">
        <v>1417500000</v>
      </c>
      <c r="M190">
        <v>1417586400</v>
      </c>
      <c r="N190" s="7">
        <f>(((L190/60)/60)/24)+DATE(1970,1,1)</f>
        <v>41975.25</v>
      </c>
      <c r="O190" s="7">
        <f>(((M190/60)/60)/24)+DATE(1970,1,1)</f>
        <v>41976.25</v>
      </c>
      <c r="P190" t="b">
        <v>0</v>
      </c>
      <c r="Q190" t="b">
        <v>0</v>
      </c>
      <c r="R190" t="s">
        <v>33</v>
      </c>
      <c r="S190" t="str">
        <f>LEFT(R190,FIND("/",R190)-1)</f>
        <v>theater</v>
      </c>
      <c r="T190" t="str">
        <f>RIGHT(R190,LEN(R190)-FIND("/",R190))</f>
        <v>plays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>ROUNDUP(SUM($E191/$D191)*100, 0)</f>
        <v>24</v>
      </c>
      <c r="G191" t="s">
        <v>74</v>
      </c>
      <c r="H191">
        <v>441</v>
      </c>
      <c r="I191">
        <f>ROUNDUP(E191/H191, 0)</f>
        <v>103</v>
      </c>
      <c r="J191" t="s">
        <v>21</v>
      </c>
      <c r="K191" t="s">
        <v>22</v>
      </c>
      <c r="L191">
        <v>1457071200</v>
      </c>
      <c r="M191">
        <v>1457071200</v>
      </c>
      <c r="N191" s="7">
        <f>(((L191/60)/60)/24)+DATE(1970,1,1)</f>
        <v>42433.25</v>
      </c>
      <c r="O191" s="7">
        <f>(((M191/60)/60)/24)+DATE(1970,1,1)</f>
        <v>42433.25</v>
      </c>
      <c r="P191" t="b">
        <v>0</v>
      </c>
      <c r="Q191" t="b">
        <v>0</v>
      </c>
      <c r="R191" t="s">
        <v>33</v>
      </c>
      <c r="S191" t="str">
        <f>LEFT(R191,FIND("/",R191)-1)</f>
        <v>theater</v>
      </c>
      <c r="T191" t="str">
        <f>RIGHT(R191,LEN(R191)-FIND("/",R191))</f>
        <v>plays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>ROUNDUP(SUM($E192/$D192)*100, 0)</f>
        <v>69</v>
      </c>
      <c r="G192" t="s">
        <v>14</v>
      </c>
      <c r="H192">
        <v>24</v>
      </c>
      <c r="I192">
        <f>ROUNDUP(E192/H192, 0)</f>
        <v>106</v>
      </c>
      <c r="J192" t="s">
        <v>21</v>
      </c>
      <c r="K192" t="s">
        <v>22</v>
      </c>
      <c r="L192">
        <v>1370322000</v>
      </c>
      <c r="M192">
        <v>1370408400</v>
      </c>
      <c r="N192" s="7">
        <f>(((L192/60)/60)/24)+DATE(1970,1,1)</f>
        <v>41429.208333333336</v>
      </c>
      <c r="O192" s="7">
        <f>(((M192/60)/60)/24)+DATE(1970,1,1)</f>
        <v>41430.208333333336</v>
      </c>
      <c r="P192" t="b">
        <v>0</v>
      </c>
      <c r="Q192" t="b">
        <v>1</v>
      </c>
      <c r="R192" t="s">
        <v>33</v>
      </c>
      <c r="S192" t="str">
        <f>LEFT(R192,FIND("/",R192)-1)</f>
        <v>theater</v>
      </c>
      <c r="T192" t="str">
        <f>RIGHT(R192,LEN(R192)-FIND("/",R192))</f>
        <v>plays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>ROUNDUP(SUM($E193/$D193)*100, 0)</f>
        <v>38</v>
      </c>
      <c r="G193" t="s">
        <v>14</v>
      </c>
      <c r="H193">
        <v>86</v>
      </c>
      <c r="I193">
        <f>ROUNDUP(E193/H193, 0)</f>
        <v>38</v>
      </c>
      <c r="J193" t="s">
        <v>107</v>
      </c>
      <c r="K193" t="s">
        <v>108</v>
      </c>
      <c r="L193">
        <v>1552366800</v>
      </c>
      <c r="M193">
        <v>1552626000</v>
      </c>
      <c r="N193" s="7">
        <f>(((L193/60)/60)/24)+DATE(1970,1,1)</f>
        <v>43536.208333333328</v>
      </c>
      <c r="O193" s="7">
        <f>(((M193/60)/60)/24)+DATE(1970,1,1)</f>
        <v>43539.208333333328</v>
      </c>
      <c r="P193" t="b">
        <v>0</v>
      </c>
      <c r="Q193" t="b">
        <v>0</v>
      </c>
      <c r="R193" t="s">
        <v>33</v>
      </c>
      <c r="S193" t="str">
        <f>LEFT(R193,FIND("/",R193)-1)</f>
        <v>theater</v>
      </c>
      <c r="T193" t="str">
        <f>RIGHT(R193,LEN(R193)-FIND("/",R193))</f>
        <v>plays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>ROUNDUP(SUM($E194/$D194)*100, 0)</f>
        <v>20</v>
      </c>
      <c r="G194" t="s">
        <v>14</v>
      </c>
      <c r="H194">
        <v>243</v>
      </c>
      <c r="I194">
        <f>ROUNDUP(E194/H194, 0)</f>
        <v>36</v>
      </c>
      <c r="J194" t="s">
        <v>21</v>
      </c>
      <c r="K194" t="s">
        <v>22</v>
      </c>
      <c r="L194">
        <v>1403845200</v>
      </c>
      <c r="M194">
        <v>1404190800</v>
      </c>
      <c r="N194" s="7">
        <f>(((L194/60)/60)/24)+DATE(1970,1,1)</f>
        <v>41817.208333333336</v>
      </c>
      <c r="O194" s="7">
        <f>(((M194/60)/60)/24)+DATE(1970,1,1)</f>
        <v>41821.208333333336</v>
      </c>
      <c r="P194" t="b">
        <v>0</v>
      </c>
      <c r="Q194" t="b">
        <v>0</v>
      </c>
      <c r="R194" t="s">
        <v>23</v>
      </c>
      <c r="S194" t="str">
        <f>LEFT(R194,FIND("/",R194)-1)</f>
        <v>music</v>
      </c>
      <c r="T194" t="str">
        <f>RIGHT(R194,LEN(R194)-FIND("/",R194))</f>
        <v>rock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>ROUNDUP(SUM($E195/$D195)*100, 0)</f>
        <v>46</v>
      </c>
      <c r="G195" t="s">
        <v>14</v>
      </c>
      <c r="H195">
        <v>65</v>
      </c>
      <c r="I195">
        <f>ROUNDUP(E195/H195, 0)</f>
        <v>47</v>
      </c>
      <c r="J195" t="s">
        <v>21</v>
      </c>
      <c r="K195" t="s">
        <v>22</v>
      </c>
      <c r="L195">
        <v>1523163600</v>
      </c>
      <c r="M195">
        <v>1523509200</v>
      </c>
      <c r="N195" s="7">
        <f>(((L195/60)/60)/24)+DATE(1970,1,1)</f>
        <v>43198.208333333328</v>
      </c>
      <c r="O195" s="7">
        <f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>LEFT(R195,FIND("/",R195)-1)</f>
        <v>music</v>
      </c>
      <c r="T195" t="str">
        <f>RIGHT(R195,LEN(R195)-FIND("/",R195))</f>
        <v>indie rock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>ROUNDUP(SUM($E196/$D196)*100, 0)</f>
        <v>123</v>
      </c>
      <c r="G196" t="s">
        <v>20</v>
      </c>
      <c r="H196">
        <v>126</v>
      </c>
      <c r="I196">
        <f>ROUNDUP(E196/H196, 0)</f>
        <v>70</v>
      </c>
      <c r="J196" t="s">
        <v>21</v>
      </c>
      <c r="K196" t="s">
        <v>22</v>
      </c>
      <c r="L196">
        <v>1442206800</v>
      </c>
      <c r="M196">
        <v>1443589200</v>
      </c>
      <c r="N196" s="7">
        <f>(((L196/60)/60)/24)+DATE(1970,1,1)</f>
        <v>42261.208333333328</v>
      </c>
      <c r="O196" s="7">
        <f>(((M196/60)/60)/24)+DATE(1970,1,1)</f>
        <v>42277.208333333328</v>
      </c>
      <c r="P196" t="b">
        <v>0</v>
      </c>
      <c r="Q196" t="b">
        <v>0</v>
      </c>
      <c r="R196" t="s">
        <v>148</v>
      </c>
      <c r="S196" t="str">
        <f>LEFT(R196,FIND("/",R196)-1)</f>
        <v>music</v>
      </c>
      <c r="T196" t="str">
        <f>RIGHT(R196,LEN(R196)-FIND("/",R196))</f>
        <v>metal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>ROUNDUP(SUM($E197/$D197)*100, 0)</f>
        <v>362</v>
      </c>
      <c r="G197" t="s">
        <v>20</v>
      </c>
      <c r="H197">
        <v>524</v>
      </c>
      <c r="I197">
        <f>ROUNDUP(E197/H197, 0)</f>
        <v>110</v>
      </c>
      <c r="J197" t="s">
        <v>21</v>
      </c>
      <c r="K197" t="s">
        <v>22</v>
      </c>
      <c r="L197">
        <v>1532840400</v>
      </c>
      <c r="M197">
        <v>1533445200</v>
      </c>
      <c r="N197" s="7">
        <f>(((L197/60)/60)/24)+DATE(1970,1,1)</f>
        <v>43310.208333333328</v>
      </c>
      <c r="O197" s="7">
        <f>(((M197/60)/60)/24)+DATE(1970,1,1)</f>
        <v>43317.208333333328</v>
      </c>
      <c r="P197" t="b">
        <v>0</v>
      </c>
      <c r="Q197" t="b">
        <v>0</v>
      </c>
      <c r="R197" t="s">
        <v>50</v>
      </c>
      <c r="S197" t="str">
        <f>LEFT(R197,FIND("/",R197)-1)</f>
        <v>music</v>
      </c>
      <c r="T197" t="str">
        <f>RIGHT(R197,LEN(R197)-FIND("/",R197))</f>
        <v>electric music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>ROUNDUP(SUM($E198/$D198)*100, 0)</f>
        <v>64</v>
      </c>
      <c r="G198" t="s">
        <v>14</v>
      </c>
      <c r="H198">
        <v>100</v>
      </c>
      <c r="I198">
        <f>ROUNDUP(E198/H198, 0)</f>
        <v>52</v>
      </c>
      <c r="J198" t="s">
        <v>36</v>
      </c>
      <c r="K198" t="s">
        <v>37</v>
      </c>
      <c r="L198">
        <v>1472878800</v>
      </c>
      <c r="M198">
        <v>1474520400</v>
      </c>
      <c r="N198" s="7">
        <f>(((L198/60)/60)/24)+DATE(1970,1,1)</f>
        <v>42616.208333333328</v>
      </c>
      <c r="O198" s="7">
        <f>(((M198/60)/60)/24)+DATE(1970,1,1)</f>
        <v>42635.208333333328</v>
      </c>
      <c r="P198" t="b">
        <v>0</v>
      </c>
      <c r="Q198" t="b">
        <v>0</v>
      </c>
      <c r="R198" t="s">
        <v>65</v>
      </c>
      <c r="S198" t="str">
        <f>LEFT(R198,FIND("/",R198)-1)</f>
        <v>technology</v>
      </c>
      <c r="T198" t="str">
        <f>RIGHT(R198,LEN(R198)-FIND("/",R198))</f>
        <v>wearables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>ROUNDUP(SUM($E199/$D199)*100, 0)</f>
        <v>299</v>
      </c>
      <c r="G199" t="s">
        <v>20</v>
      </c>
      <c r="H199">
        <v>1989</v>
      </c>
      <c r="I199">
        <f>ROUNDUP(E199/H199, 0)</f>
        <v>83</v>
      </c>
      <c r="J199" t="s">
        <v>21</v>
      </c>
      <c r="K199" t="s">
        <v>22</v>
      </c>
      <c r="L199">
        <v>1498194000</v>
      </c>
      <c r="M199">
        <v>1499403600</v>
      </c>
      <c r="N199" s="7">
        <f>(((L199/60)/60)/24)+DATE(1970,1,1)</f>
        <v>42909.208333333328</v>
      </c>
      <c r="O199" s="7">
        <f>(((M199/60)/60)/24)+DATE(1970,1,1)</f>
        <v>42923.208333333328</v>
      </c>
      <c r="P199" t="b">
        <v>0</v>
      </c>
      <c r="Q199" t="b">
        <v>0</v>
      </c>
      <c r="R199" t="s">
        <v>53</v>
      </c>
      <c r="S199" t="str">
        <f>LEFT(R199,FIND("/",R199)-1)</f>
        <v>film &amp; video</v>
      </c>
      <c r="T199" t="str">
        <f>RIGHT(R199,LEN(R199)-FIND("/",R199))</f>
        <v>drama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>ROUNDUP(SUM($E200/$D200)*100, 0)</f>
        <v>10</v>
      </c>
      <c r="G200" t="s">
        <v>14</v>
      </c>
      <c r="H200">
        <v>168</v>
      </c>
      <c r="I200">
        <f>ROUNDUP(E200/H200, 0)</f>
        <v>36</v>
      </c>
      <c r="J200" t="s">
        <v>21</v>
      </c>
      <c r="K200" t="s">
        <v>22</v>
      </c>
      <c r="L200">
        <v>1281070800</v>
      </c>
      <c r="M200">
        <v>1283576400</v>
      </c>
      <c r="N200" s="7">
        <f>(((L200/60)/60)/24)+DATE(1970,1,1)</f>
        <v>40396.208333333336</v>
      </c>
      <c r="O200" s="7">
        <f>(((M200/60)/60)/24)+DATE(1970,1,1)</f>
        <v>40425.208333333336</v>
      </c>
      <c r="P200" t="b">
        <v>0</v>
      </c>
      <c r="Q200" t="b">
        <v>0</v>
      </c>
      <c r="R200" t="s">
        <v>50</v>
      </c>
      <c r="S200" t="str">
        <f>LEFT(R200,FIND("/",R200)-1)</f>
        <v>music</v>
      </c>
      <c r="T200" t="str">
        <f>RIGHT(R200,LEN(R200)-FIND("/",R200))</f>
        <v>electric music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>ROUNDUP(SUM($E201/$D201)*100, 0)</f>
        <v>54</v>
      </c>
      <c r="G201" t="s">
        <v>14</v>
      </c>
      <c r="H201">
        <v>13</v>
      </c>
      <c r="I201">
        <f>ROUNDUP(E201/H201, 0)</f>
        <v>75</v>
      </c>
      <c r="J201" t="s">
        <v>21</v>
      </c>
      <c r="K201" t="s">
        <v>22</v>
      </c>
      <c r="L201">
        <v>1436245200</v>
      </c>
      <c r="M201">
        <v>1436590800</v>
      </c>
      <c r="N201" s="7">
        <f>(((L201/60)/60)/24)+DATE(1970,1,1)</f>
        <v>42192.208333333328</v>
      </c>
      <c r="O201" s="7">
        <f>(((M201/60)/60)/24)+DATE(1970,1,1)</f>
        <v>42196.208333333328</v>
      </c>
      <c r="P201" t="b">
        <v>0</v>
      </c>
      <c r="Q201" t="b">
        <v>0</v>
      </c>
      <c r="R201" t="s">
        <v>23</v>
      </c>
      <c r="S201" t="str">
        <f>LEFT(R201,FIND("/",R201)-1)</f>
        <v>music</v>
      </c>
      <c r="T201" t="str">
        <f>RIGHT(R201,LEN(R201)-FIND("/",R201))</f>
        <v>rock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>ROUNDUP(SUM($E202/$D202)*100, 0)</f>
        <v>2</v>
      </c>
      <c r="G202" t="s">
        <v>14</v>
      </c>
      <c r="H202">
        <v>1</v>
      </c>
      <c r="I202">
        <f>ROUNDUP(E202/H202, 0)</f>
        <v>2</v>
      </c>
      <c r="J202" t="s">
        <v>15</v>
      </c>
      <c r="K202" t="s">
        <v>16</v>
      </c>
      <c r="L202">
        <v>1269493200</v>
      </c>
      <c r="M202">
        <v>1270443600</v>
      </c>
      <c r="N202" s="7">
        <f>(((L202/60)/60)/24)+DATE(1970,1,1)</f>
        <v>40262.208333333336</v>
      </c>
      <c r="O202" s="7">
        <f>(((M202/60)/60)/24)+DATE(1970,1,1)</f>
        <v>40273.208333333336</v>
      </c>
      <c r="P202" t="b">
        <v>0</v>
      </c>
      <c r="Q202" t="b">
        <v>0</v>
      </c>
      <c r="R202" t="s">
        <v>33</v>
      </c>
      <c r="S202" t="str">
        <f>LEFT(R202,FIND("/",R202)-1)</f>
        <v>theater</v>
      </c>
      <c r="T202" t="str">
        <f>RIGHT(R202,LEN(R202)-FIND("/",R202))</f>
        <v>plays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>ROUNDUP(SUM($E203/$D203)*100, 0)</f>
        <v>682</v>
      </c>
      <c r="G203" t="s">
        <v>20</v>
      </c>
      <c r="H203">
        <v>157</v>
      </c>
      <c r="I203">
        <f>ROUNDUP(E203/H203, 0)</f>
        <v>92</v>
      </c>
      <c r="J203" t="s">
        <v>21</v>
      </c>
      <c r="K203" t="s">
        <v>22</v>
      </c>
      <c r="L203">
        <v>1406264400</v>
      </c>
      <c r="M203">
        <v>1407819600</v>
      </c>
      <c r="N203" s="7">
        <f>(((L203/60)/60)/24)+DATE(1970,1,1)</f>
        <v>41845.208333333336</v>
      </c>
      <c r="O203" s="7">
        <f>(((M203/60)/60)/24)+DATE(1970,1,1)</f>
        <v>41863.208333333336</v>
      </c>
      <c r="P203" t="b">
        <v>0</v>
      </c>
      <c r="Q203" t="b">
        <v>0</v>
      </c>
      <c r="R203" t="s">
        <v>28</v>
      </c>
      <c r="S203" t="str">
        <f>LEFT(R203,FIND("/",R203)-1)</f>
        <v>technology</v>
      </c>
      <c r="T203" t="str">
        <f>RIGHT(R203,LEN(R203)-FIND("/",R203))</f>
        <v>web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>ROUNDUP(SUM($E204/$D204)*100, 0)</f>
        <v>79</v>
      </c>
      <c r="G204" t="s">
        <v>74</v>
      </c>
      <c r="H204">
        <v>82</v>
      </c>
      <c r="I204">
        <f>ROUNDUP(E204/H204, 0)</f>
        <v>80</v>
      </c>
      <c r="J204" t="s">
        <v>21</v>
      </c>
      <c r="K204" t="s">
        <v>22</v>
      </c>
      <c r="L204">
        <v>1317531600</v>
      </c>
      <c r="M204">
        <v>1317877200</v>
      </c>
      <c r="N204" s="7">
        <f>(((L204/60)/60)/24)+DATE(1970,1,1)</f>
        <v>40818.208333333336</v>
      </c>
      <c r="O204" s="7">
        <f>(((M204/60)/60)/24)+DATE(1970,1,1)</f>
        <v>40822.208333333336</v>
      </c>
      <c r="P204" t="b">
        <v>0</v>
      </c>
      <c r="Q204" t="b">
        <v>0</v>
      </c>
      <c r="R204" t="s">
        <v>17</v>
      </c>
      <c r="S204" t="str">
        <f>LEFT(R204,FIND("/",R204)-1)</f>
        <v>food</v>
      </c>
      <c r="T204" t="str">
        <f>RIGHT(R204,LEN(R204)-FIND("/",R204))</f>
        <v>food trucks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>ROUNDUP(SUM($E205/$D205)*100, 0)</f>
        <v>135</v>
      </c>
      <c r="G205" t="s">
        <v>20</v>
      </c>
      <c r="H205">
        <v>4498</v>
      </c>
      <c r="I205">
        <f>ROUNDUP(E205/H205, 0)</f>
        <v>43</v>
      </c>
      <c r="J205" t="s">
        <v>26</v>
      </c>
      <c r="K205" t="s">
        <v>27</v>
      </c>
      <c r="L205">
        <v>1484632800</v>
      </c>
      <c r="M205">
        <v>1484805600</v>
      </c>
      <c r="N205" s="7">
        <f>(((L205/60)/60)/24)+DATE(1970,1,1)</f>
        <v>42752.25</v>
      </c>
      <c r="O205" s="7">
        <f>(((M205/60)/60)/24)+DATE(1970,1,1)</f>
        <v>42754.25</v>
      </c>
      <c r="P205" t="b">
        <v>0</v>
      </c>
      <c r="Q205" t="b">
        <v>0</v>
      </c>
      <c r="R205" t="s">
        <v>33</v>
      </c>
      <c r="S205" t="str">
        <f>LEFT(R205,FIND("/",R205)-1)</f>
        <v>theater</v>
      </c>
      <c r="T205" t="str">
        <f>RIGHT(R205,LEN(R205)-FIND("/",R205))</f>
        <v>plays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>ROUNDUP(SUM($E206/$D206)*100, 0)</f>
        <v>4</v>
      </c>
      <c r="G206" t="s">
        <v>14</v>
      </c>
      <c r="H206">
        <v>40</v>
      </c>
      <c r="I206">
        <f>ROUNDUP(E206/H206, 0)</f>
        <v>64</v>
      </c>
      <c r="J206" t="s">
        <v>21</v>
      </c>
      <c r="K206" t="s">
        <v>22</v>
      </c>
      <c r="L206">
        <v>1301806800</v>
      </c>
      <c r="M206">
        <v>1302670800</v>
      </c>
      <c r="N206" s="7">
        <f>(((L206/60)/60)/24)+DATE(1970,1,1)</f>
        <v>40636.208333333336</v>
      </c>
      <c r="O206" s="7">
        <f>(((M206/60)/60)/24)+DATE(1970,1,1)</f>
        <v>40646.208333333336</v>
      </c>
      <c r="P206" t="b">
        <v>0</v>
      </c>
      <c r="Q206" t="b">
        <v>0</v>
      </c>
      <c r="R206" t="s">
        <v>159</v>
      </c>
      <c r="S206" t="str">
        <f>LEFT(R206,FIND("/",R206)-1)</f>
        <v>music</v>
      </c>
      <c r="T206" t="str">
        <f>RIGHT(R206,LEN(R206)-FIND("/",R206))</f>
        <v>jazz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>ROUNDUP(SUM($E207/$D207)*100, 0)</f>
        <v>432</v>
      </c>
      <c r="G207" t="s">
        <v>20</v>
      </c>
      <c r="H207">
        <v>80</v>
      </c>
      <c r="I207">
        <f>ROUNDUP(E207/H207, 0)</f>
        <v>71</v>
      </c>
      <c r="J207" t="s">
        <v>21</v>
      </c>
      <c r="K207" t="s">
        <v>22</v>
      </c>
      <c r="L207">
        <v>1539752400</v>
      </c>
      <c r="M207">
        <v>1540789200</v>
      </c>
      <c r="N207" s="7">
        <f>(((L207/60)/60)/24)+DATE(1970,1,1)</f>
        <v>43390.208333333328</v>
      </c>
      <c r="O207" s="7">
        <f>(((M207/60)/60)/24)+DATE(1970,1,1)</f>
        <v>43402.208333333328</v>
      </c>
      <c r="P207" t="b">
        <v>1</v>
      </c>
      <c r="Q207" t="b">
        <v>0</v>
      </c>
      <c r="R207" t="s">
        <v>33</v>
      </c>
      <c r="S207" t="str">
        <f>LEFT(R207,FIND("/",R207)-1)</f>
        <v>theater</v>
      </c>
      <c r="T207" t="str">
        <f>RIGHT(R207,LEN(R207)-FIND("/",R207))</f>
        <v>plays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>ROUNDUP(SUM($E208/$D208)*100, 0)</f>
        <v>39</v>
      </c>
      <c r="G208" t="s">
        <v>74</v>
      </c>
      <c r="H208">
        <v>57</v>
      </c>
      <c r="I208">
        <f>ROUNDUP(E208/H208, 0)</f>
        <v>62</v>
      </c>
      <c r="J208" t="s">
        <v>21</v>
      </c>
      <c r="K208" t="s">
        <v>22</v>
      </c>
      <c r="L208">
        <v>1267250400</v>
      </c>
      <c r="M208">
        <v>1268028000</v>
      </c>
      <c r="N208" s="7">
        <f>(((L208/60)/60)/24)+DATE(1970,1,1)</f>
        <v>40236.25</v>
      </c>
      <c r="O208" s="7">
        <f>(((M208/60)/60)/24)+DATE(1970,1,1)</f>
        <v>40245.25</v>
      </c>
      <c r="P208" t="b">
        <v>0</v>
      </c>
      <c r="Q208" t="b">
        <v>0</v>
      </c>
      <c r="R208" t="s">
        <v>119</v>
      </c>
      <c r="S208" t="str">
        <f>LEFT(R208,FIND("/",R208)-1)</f>
        <v>publishing</v>
      </c>
      <c r="T208" t="str">
        <f>RIGHT(R208,LEN(R208)-FIND("/",R208))</f>
        <v>fiction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>ROUNDUP(SUM($E209/$D209)*100, 0)</f>
        <v>426</v>
      </c>
      <c r="G209" t="s">
        <v>20</v>
      </c>
      <c r="H209">
        <v>43</v>
      </c>
      <c r="I209">
        <f>ROUNDUP(E209/H209, 0)</f>
        <v>99</v>
      </c>
      <c r="J209" t="s">
        <v>21</v>
      </c>
      <c r="K209" t="s">
        <v>22</v>
      </c>
      <c r="L209">
        <v>1535432400</v>
      </c>
      <c r="M209">
        <v>1537160400</v>
      </c>
      <c r="N209" s="7">
        <f>(((L209/60)/60)/24)+DATE(1970,1,1)</f>
        <v>43340.208333333328</v>
      </c>
      <c r="O209" s="7">
        <f>(((M209/60)/60)/24)+DATE(1970,1,1)</f>
        <v>43360.208333333328</v>
      </c>
      <c r="P209" t="b">
        <v>0</v>
      </c>
      <c r="Q209" t="b">
        <v>1</v>
      </c>
      <c r="R209" t="s">
        <v>23</v>
      </c>
      <c r="S209" t="str">
        <f>LEFT(R209,FIND("/",R209)-1)</f>
        <v>music</v>
      </c>
      <c r="T209" t="str">
        <f>RIGHT(R209,LEN(R209)-FIND("/",R209))</f>
        <v>rock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>ROUNDUP(SUM($E210/$D210)*100, 0)</f>
        <v>102</v>
      </c>
      <c r="G210" t="s">
        <v>20</v>
      </c>
      <c r="H210">
        <v>2053</v>
      </c>
      <c r="I210">
        <f>ROUNDUP(E210/H210, 0)</f>
        <v>97</v>
      </c>
      <c r="J210" t="s">
        <v>21</v>
      </c>
      <c r="K210" t="s">
        <v>22</v>
      </c>
      <c r="L210">
        <v>1510207200</v>
      </c>
      <c r="M210">
        <v>1512280800</v>
      </c>
      <c r="N210" s="7">
        <f>(((L210/60)/60)/24)+DATE(1970,1,1)</f>
        <v>43048.25</v>
      </c>
      <c r="O210" s="7">
        <f>(((M210/60)/60)/24)+DATE(1970,1,1)</f>
        <v>43072.25</v>
      </c>
      <c r="P210" t="b">
        <v>0</v>
      </c>
      <c r="Q210" t="b">
        <v>0</v>
      </c>
      <c r="R210" t="s">
        <v>42</v>
      </c>
      <c r="S210" t="str">
        <f>LEFT(R210,FIND("/",R210)-1)</f>
        <v>film &amp; video</v>
      </c>
      <c r="T210" t="str">
        <f>RIGHT(R210,LEN(R210)-FIND("/",R210))</f>
        <v>documentary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>ROUNDUP(SUM($E211/$D211)*100, 0)</f>
        <v>22</v>
      </c>
      <c r="G211" t="s">
        <v>47</v>
      </c>
      <c r="H211">
        <v>808</v>
      </c>
      <c r="I211">
        <f>ROUNDUP(E211/H211, 0)</f>
        <v>52</v>
      </c>
      <c r="J211" t="s">
        <v>26</v>
      </c>
      <c r="K211" t="s">
        <v>27</v>
      </c>
      <c r="L211">
        <v>1462510800</v>
      </c>
      <c r="M211">
        <v>1463115600</v>
      </c>
      <c r="N211" s="7">
        <f>(((L211/60)/60)/24)+DATE(1970,1,1)</f>
        <v>42496.208333333328</v>
      </c>
      <c r="O211" s="7">
        <f>(((M211/60)/60)/24)+DATE(1970,1,1)</f>
        <v>42503.208333333328</v>
      </c>
      <c r="P211" t="b">
        <v>0</v>
      </c>
      <c r="Q211" t="b">
        <v>0</v>
      </c>
      <c r="R211" t="s">
        <v>42</v>
      </c>
      <c r="S211" t="str">
        <f>LEFT(R211,FIND("/",R211)-1)</f>
        <v>film &amp; video</v>
      </c>
      <c r="T211" t="str">
        <f>RIGHT(R211,LEN(R211)-FIND("/",R211))</f>
        <v>documentary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>ROUNDUP(SUM($E212/$D212)*100, 0)</f>
        <v>68</v>
      </c>
      <c r="G212" t="s">
        <v>14</v>
      </c>
      <c r="H212">
        <v>226</v>
      </c>
      <c r="I212">
        <f>ROUNDUP(E212/H212, 0)</f>
        <v>29</v>
      </c>
      <c r="J212" t="s">
        <v>36</v>
      </c>
      <c r="K212" t="s">
        <v>37</v>
      </c>
      <c r="L212">
        <v>1488520800</v>
      </c>
      <c r="M212">
        <v>1490850000</v>
      </c>
      <c r="N212" s="7">
        <f>(((L212/60)/60)/24)+DATE(1970,1,1)</f>
        <v>42797.25</v>
      </c>
      <c r="O212" s="7">
        <f>(((M212/60)/60)/24)+DATE(1970,1,1)</f>
        <v>42824.208333333328</v>
      </c>
      <c r="P212" t="b">
        <v>0</v>
      </c>
      <c r="Q212" t="b">
        <v>0</v>
      </c>
      <c r="R212" t="s">
        <v>474</v>
      </c>
      <c r="S212" t="str">
        <f>LEFT(R212,FIND("/",R212)-1)</f>
        <v>film &amp; video</v>
      </c>
      <c r="T212" t="str">
        <f>RIGHT(R212,LEN(R212)-FIND("/",R212))</f>
        <v>science fiction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>ROUNDUP(SUM($E213/$D213)*100, 0)</f>
        <v>95</v>
      </c>
      <c r="G213" t="s">
        <v>14</v>
      </c>
      <c r="H213">
        <v>1625</v>
      </c>
      <c r="I213">
        <f>ROUNDUP(E213/H213, 0)</f>
        <v>61</v>
      </c>
      <c r="J213" t="s">
        <v>21</v>
      </c>
      <c r="K213" t="s">
        <v>22</v>
      </c>
      <c r="L213">
        <v>1377579600</v>
      </c>
      <c r="M213">
        <v>1379653200</v>
      </c>
      <c r="N213" s="7">
        <f>(((L213/60)/60)/24)+DATE(1970,1,1)</f>
        <v>41513.208333333336</v>
      </c>
      <c r="O213" s="7">
        <f>(((M213/60)/60)/24)+DATE(1970,1,1)</f>
        <v>41537.208333333336</v>
      </c>
      <c r="P213" t="b">
        <v>0</v>
      </c>
      <c r="Q213" t="b">
        <v>0</v>
      </c>
      <c r="R213" t="s">
        <v>33</v>
      </c>
      <c r="S213" t="str">
        <f>LEFT(R213,FIND("/",R213)-1)</f>
        <v>theater</v>
      </c>
      <c r="T213" t="str">
        <f>RIGHT(R213,LEN(R213)-FIND("/",R213))</f>
        <v>plays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>ROUNDUP(SUM($E214/$D214)*100, 0)</f>
        <v>152</v>
      </c>
      <c r="G214" t="s">
        <v>20</v>
      </c>
      <c r="H214">
        <v>168</v>
      </c>
      <c r="I214">
        <f>ROUNDUP(E214/H214, 0)</f>
        <v>74</v>
      </c>
      <c r="J214" t="s">
        <v>21</v>
      </c>
      <c r="K214" t="s">
        <v>22</v>
      </c>
      <c r="L214">
        <v>1576389600</v>
      </c>
      <c r="M214">
        <v>1580364000</v>
      </c>
      <c r="N214" s="7">
        <f>(((L214/60)/60)/24)+DATE(1970,1,1)</f>
        <v>43814.25</v>
      </c>
      <c r="O214" s="7">
        <f>(((M214/60)/60)/24)+DATE(1970,1,1)</f>
        <v>43860.25</v>
      </c>
      <c r="P214" t="b">
        <v>0</v>
      </c>
      <c r="Q214" t="b">
        <v>0</v>
      </c>
      <c r="R214" t="s">
        <v>33</v>
      </c>
      <c r="S214" t="str">
        <f>LEFT(R214,FIND("/",R214)-1)</f>
        <v>theater</v>
      </c>
      <c r="T214" t="str">
        <f>RIGHT(R214,LEN(R214)-FIND("/",R214))</f>
        <v>plays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>ROUNDUP(SUM($E215/$D215)*100, 0)</f>
        <v>196</v>
      </c>
      <c r="G215" t="s">
        <v>20</v>
      </c>
      <c r="H215">
        <v>4289</v>
      </c>
      <c r="I215">
        <f>ROUNDUP(E215/H215, 0)</f>
        <v>40</v>
      </c>
      <c r="J215" t="s">
        <v>21</v>
      </c>
      <c r="K215" t="s">
        <v>22</v>
      </c>
      <c r="L215">
        <v>1289019600</v>
      </c>
      <c r="M215">
        <v>1289714400</v>
      </c>
      <c r="N215" s="7">
        <f>(((L215/60)/60)/24)+DATE(1970,1,1)</f>
        <v>40488.208333333336</v>
      </c>
      <c r="O215" s="7">
        <f>(((M215/60)/60)/24)+DATE(1970,1,1)</f>
        <v>40496.25</v>
      </c>
      <c r="P215" t="b">
        <v>0</v>
      </c>
      <c r="Q215" t="b">
        <v>1</v>
      </c>
      <c r="R215" t="s">
        <v>60</v>
      </c>
      <c r="S215" t="str">
        <f>LEFT(R215,FIND("/",R215)-1)</f>
        <v>music</v>
      </c>
      <c r="T215" t="str">
        <f>RIGHT(R215,LEN(R215)-FIND("/",R215))</f>
        <v>indie rock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>ROUNDUP(SUM($E216/$D216)*100, 0)</f>
        <v>1024</v>
      </c>
      <c r="G216" t="s">
        <v>20</v>
      </c>
      <c r="H216">
        <v>165</v>
      </c>
      <c r="I216">
        <f>ROUNDUP(E216/H216, 0)</f>
        <v>87</v>
      </c>
      <c r="J216" t="s">
        <v>21</v>
      </c>
      <c r="K216" t="s">
        <v>22</v>
      </c>
      <c r="L216">
        <v>1282194000</v>
      </c>
      <c r="M216">
        <v>1282712400</v>
      </c>
      <c r="N216" s="7">
        <f>(((L216/60)/60)/24)+DATE(1970,1,1)</f>
        <v>40409.208333333336</v>
      </c>
      <c r="O216" s="7">
        <f>(((M216/60)/60)/24)+DATE(1970,1,1)</f>
        <v>40415.208333333336</v>
      </c>
      <c r="P216" t="b">
        <v>0</v>
      </c>
      <c r="Q216" t="b">
        <v>0</v>
      </c>
      <c r="R216" t="s">
        <v>23</v>
      </c>
      <c r="S216" t="str">
        <f>LEFT(R216,FIND("/",R216)-1)</f>
        <v>music</v>
      </c>
      <c r="T216" t="str">
        <f>RIGHT(R216,LEN(R216)-FIND("/",R216))</f>
        <v>rock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>ROUNDUP(SUM($E217/$D217)*100, 0)</f>
        <v>4</v>
      </c>
      <c r="G217" t="s">
        <v>14</v>
      </c>
      <c r="H217">
        <v>143</v>
      </c>
      <c r="I217">
        <f>ROUNDUP(E217/H217, 0)</f>
        <v>43</v>
      </c>
      <c r="J217" t="s">
        <v>21</v>
      </c>
      <c r="K217" t="s">
        <v>22</v>
      </c>
      <c r="L217">
        <v>1550037600</v>
      </c>
      <c r="M217">
        <v>1550210400</v>
      </c>
      <c r="N217" s="7">
        <f>(((L217/60)/60)/24)+DATE(1970,1,1)</f>
        <v>43509.25</v>
      </c>
      <c r="O217" s="7">
        <f>(((M217/60)/60)/24)+DATE(1970,1,1)</f>
        <v>43511.25</v>
      </c>
      <c r="P217" t="b">
        <v>0</v>
      </c>
      <c r="Q217" t="b">
        <v>0</v>
      </c>
      <c r="R217" t="s">
        <v>33</v>
      </c>
      <c r="S217" t="str">
        <f>LEFT(R217,FIND("/",R217)-1)</f>
        <v>theater</v>
      </c>
      <c r="T217" t="str">
        <f>RIGHT(R217,LEN(R217)-FIND("/",R217))</f>
        <v>plays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>ROUNDUP(SUM($E218/$D218)*100, 0)</f>
        <v>156</v>
      </c>
      <c r="G218" t="s">
        <v>20</v>
      </c>
      <c r="H218">
        <v>1815</v>
      </c>
      <c r="I218">
        <f>ROUNDUP(E218/H218, 0)</f>
        <v>104</v>
      </c>
      <c r="J218" t="s">
        <v>21</v>
      </c>
      <c r="K218" t="s">
        <v>22</v>
      </c>
      <c r="L218">
        <v>1321941600</v>
      </c>
      <c r="M218">
        <v>1322114400</v>
      </c>
      <c r="N218" s="7">
        <f>(((L218/60)/60)/24)+DATE(1970,1,1)</f>
        <v>40869.25</v>
      </c>
      <c r="O218" s="7">
        <f>(((M218/60)/60)/24)+DATE(1970,1,1)</f>
        <v>40871.25</v>
      </c>
      <c r="P218" t="b">
        <v>0</v>
      </c>
      <c r="Q218" t="b">
        <v>0</v>
      </c>
      <c r="R218" t="s">
        <v>33</v>
      </c>
      <c r="S218" t="str">
        <f>LEFT(R218,FIND("/",R218)-1)</f>
        <v>theater</v>
      </c>
      <c r="T218" t="str">
        <f>RIGHT(R218,LEN(R218)-FIND("/",R218))</f>
        <v>plays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>ROUNDUP(SUM($E219/$D219)*100, 0)</f>
        <v>45</v>
      </c>
      <c r="G219" t="s">
        <v>14</v>
      </c>
      <c r="H219">
        <v>934</v>
      </c>
      <c r="I219">
        <f>ROUNDUP(E219/H219, 0)</f>
        <v>63</v>
      </c>
      <c r="J219" t="s">
        <v>21</v>
      </c>
      <c r="K219" t="s">
        <v>22</v>
      </c>
      <c r="L219">
        <v>1556427600</v>
      </c>
      <c r="M219">
        <v>1557205200</v>
      </c>
      <c r="N219" s="7">
        <f>(((L219/60)/60)/24)+DATE(1970,1,1)</f>
        <v>43583.208333333328</v>
      </c>
      <c r="O219" s="7">
        <f>(((M219/60)/60)/24)+DATE(1970,1,1)</f>
        <v>43592.208333333328</v>
      </c>
      <c r="P219" t="b">
        <v>0</v>
      </c>
      <c r="Q219" t="b">
        <v>0</v>
      </c>
      <c r="R219" t="s">
        <v>474</v>
      </c>
      <c r="S219" t="str">
        <f>LEFT(R219,FIND("/",R219)-1)</f>
        <v>film &amp; video</v>
      </c>
      <c r="T219" t="str">
        <f>RIGHT(R219,LEN(R219)-FIND("/",R219))</f>
        <v>science fiction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>ROUNDUP(SUM($E220/$D220)*100, 0)</f>
        <v>216</v>
      </c>
      <c r="G220" t="s">
        <v>20</v>
      </c>
      <c r="H220">
        <v>397</v>
      </c>
      <c r="I220">
        <f>ROUNDUP(E220/H220, 0)</f>
        <v>32</v>
      </c>
      <c r="J220" t="s">
        <v>40</v>
      </c>
      <c r="K220" t="s">
        <v>41</v>
      </c>
      <c r="L220">
        <v>1320991200</v>
      </c>
      <c r="M220">
        <v>1323928800</v>
      </c>
      <c r="N220" s="7">
        <f>(((L220/60)/60)/24)+DATE(1970,1,1)</f>
        <v>40858.25</v>
      </c>
      <c r="O220" s="7">
        <f>(((M220/60)/60)/24)+DATE(1970,1,1)</f>
        <v>40892.25</v>
      </c>
      <c r="P220" t="b">
        <v>0</v>
      </c>
      <c r="Q220" t="b">
        <v>1</v>
      </c>
      <c r="R220" t="s">
        <v>100</v>
      </c>
      <c r="S220" t="str">
        <f>LEFT(R220,FIND("/",R220)-1)</f>
        <v>film &amp; video</v>
      </c>
      <c r="T220" t="str">
        <f>RIGHT(R220,LEN(R220)-FIND("/",R220))</f>
        <v>shorts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>ROUNDUP(SUM($E221/$D221)*100, 0)</f>
        <v>333</v>
      </c>
      <c r="G221" t="s">
        <v>20</v>
      </c>
      <c r="H221">
        <v>1539</v>
      </c>
      <c r="I221">
        <f>ROUNDUP(E221/H221, 0)</f>
        <v>90</v>
      </c>
      <c r="J221" t="s">
        <v>21</v>
      </c>
      <c r="K221" t="s">
        <v>22</v>
      </c>
      <c r="L221">
        <v>1345093200</v>
      </c>
      <c r="M221">
        <v>1346130000</v>
      </c>
      <c r="N221" s="7">
        <f>(((L221/60)/60)/24)+DATE(1970,1,1)</f>
        <v>41137.208333333336</v>
      </c>
      <c r="O221" s="7">
        <f>(((M221/60)/60)/24)+DATE(1970,1,1)</f>
        <v>41149.208333333336</v>
      </c>
      <c r="P221" t="b">
        <v>0</v>
      </c>
      <c r="Q221" t="b">
        <v>0</v>
      </c>
      <c r="R221" t="s">
        <v>71</v>
      </c>
      <c r="S221" t="str">
        <f>LEFT(R221,FIND("/",R221)-1)</f>
        <v>film &amp; video</v>
      </c>
      <c r="T221" t="str">
        <f>RIGHT(R221,LEN(R221)-FIND("/",R221))</f>
        <v>animation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>ROUNDUP(SUM($E222/$D222)*100, 0)</f>
        <v>9</v>
      </c>
      <c r="G222" t="s">
        <v>14</v>
      </c>
      <c r="H222">
        <v>17</v>
      </c>
      <c r="I222">
        <f>ROUNDUP(E222/H222, 0)</f>
        <v>40</v>
      </c>
      <c r="J222" t="s">
        <v>21</v>
      </c>
      <c r="K222" t="s">
        <v>22</v>
      </c>
      <c r="L222">
        <v>1309496400</v>
      </c>
      <c r="M222">
        <v>1311051600</v>
      </c>
      <c r="N222" s="7">
        <f>(((L222/60)/60)/24)+DATE(1970,1,1)</f>
        <v>40725.208333333336</v>
      </c>
      <c r="O222" s="7">
        <f>(((M222/60)/60)/24)+DATE(1970,1,1)</f>
        <v>40743.208333333336</v>
      </c>
      <c r="P222" t="b">
        <v>1</v>
      </c>
      <c r="Q222" t="b">
        <v>0</v>
      </c>
      <c r="R222" t="s">
        <v>33</v>
      </c>
      <c r="S222" t="str">
        <f>LEFT(R222,FIND("/",R222)-1)</f>
        <v>theater</v>
      </c>
      <c r="T222" t="str">
        <f>RIGHT(R222,LEN(R222)-FIND("/",R222))</f>
        <v>plays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>ROUNDUP(SUM($E223/$D223)*100, 0)</f>
        <v>99</v>
      </c>
      <c r="G223" t="s">
        <v>14</v>
      </c>
      <c r="H223">
        <v>2179</v>
      </c>
      <c r="I223">
        <f>ROUNDUP(E223/H223, 0)</f>
        <v>55</v>
      </c>
      <c r="J223" t="s">
        <v>21</v>
      </c>
      <c r="K223" t="s">
        <v>22</v>
      </c>
      <c r="L223">
        <v>1340254800</v>
      </c>
      <c r="M223">
        <v>1340427600</v>
      </c>
      <c r="N223" s="7">
        <f>(((L223/60)/60)/24)+DATE(1970,1,1)</f>
        <v>41081.208333333336</v>
      </c>
      <c r="O223" s="7">
        <f>(((M223/60)/60)/24)+DATE(1970,1,1)</f>
        <v>41083.208333333336</v>
      </c>
      <c r="P223" t="b">
        <v>1</v>
      </c>
      <c r="Q223" t="b">
        <v>0</v>
      </c>
      <c r="R223" t="s">
        <v>17</v>
      </c>
      <c r="S223" t="str">
        <f>LEFT(R223,FIND("/",R223)-1)</f>
        <v>food</v>
      </c>
      <c r="T223" t="str">
        <f>RIGHT(R223,LEN(R223)-FIND("/",R223))</f>
        <v>food trucks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>ROUNDUP(SUM($E224/$D224)*100, 0)</f>
        <v>138</v>
      </c>
      <c r="G224" t="s">
        <v>20</v>
      </c>
      <c r="H224">
        <v>138</v>
      </c>
      <c r="I224">
        <f>ROUNDUP(E224/H224, 0)</f>
        <v>48</v>
      </c>
      <c r="J224" t="s">
        <v>21</v>
      </c>
      <c r="K224" t="s">
        <v>22</v>
      </c>
      <c r="L224">
        <v>1412226000</v>
      </c>
      <c r="M224">
        <v>1412312400</v>
      </c>
      <c r="N224" s="7">
        <f>(((L224/60)/60)/24)+DATE(1970,1,1)</f>
        <v>41914.208333333336</v>
      </c>
      <c r="O224" s="7">
        <f>(((M224/60)/60)/24)+DATE(1970,1,1)</f>
        <v>41915.208333333336</v>
      </c>
      <c r="P224" t="b">
        <v>0</v>
      </c>
      <c r="Q224" t="b">
        <v>0</v>
      </c>
      <c r="R224" t="s">
        <v>122</v>
      </c>
      <c r="S224" t="str">
        <f>LEFT(R224,FIND("/",R224)-1)</f>
        <v>photography</v>
      </c>
      <c r="T224" t="str">
        <f>RIGHT(R224,LEN(R224)-FIND("/",R224))</f>
        <v>photography books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>ROUNDUP(SUM($E225/$D225)*100, 0)</f>
        <v>94</v>
      </c>
      <c r="G225" t="s">
        <v>14</v>
      </c>
      <c r="H225">
        <v>931</v>
      </c>
      <c r="I225">
        <f>ROUNDUP(E225/H225, 0)</f>
        <v>88</v>
      </c>
      <c r="J225" t="s">
        <v>21</v>
      </c>
      <c r="K225" t="s">
        <v>22</v>
      </c>
      <c r="L225">
        <v>1458104400</v>
      </c>
      <c r="M225">
        <v>1459314000</v>
      </c>
      <c r="N225" s="7">
        <f>(((L225/60)/60)/24)+DATE(1970,1,1)</f>
        <v>42445.208333333328</v>
      </c>
      <c r="O225" s="7">
        <f>(((M225/60)/60)/24)+DATE(1970,1,1)</f>
        <v>42459.208333333328</v>
      </c>
      <c r="P225" t="b">
        <v>0</v>
      </c>
      <c r="Q225" t="b">
        <v>0</v>
      </c>
      <c r="R225" t="s">
        <v>33</v>
      </c>
      <c r="S225" t="str">
        <f>LEFT(R225,FIND("/",R225)-1)</f>
        <v>theater</v>
      </c>
      <c r="T225" t="str">
        <f>RIGHT(R225,LEN(R225)-FIND("/",R225))</f>
        <v>plays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>ROUNDUP(SUM($E226/$D226)*100, 0)</f>
        <v>404</v>
      </c>
      <c r="G226" t="s">
        <v>20</v>
      </c>
      <c r="H226">
        <v>3594</v>
      </c>
      <c r="I226">
        <f>ROUNDUP(E226/H226, 0)</f>
        <v>52</v>
      </c>
      <c r="J226" t="s">
        <v>21</v>
      </c>
      <c r="K226" t="s">
        <v>22</v>
      </c>
      <c r="L226">
        <v>1411534800</v>
      </c>
      <c r="M226">
        <v>1415426400</v>
      </c>
      <c r="N226" s="7">
        <f>(((L226/60)/60)/24)+DATE(1970,1,1)</f>
        <v>41906.208333333336</v>
      </c>
      <c r="O226" s="7">
        <f>(((M226/60)/60)/24)+DATE(1970,1,1)</f>
        <v>41951.25</v>
      </c>
      <c r="P226" t="b">
        <v>0</v>
      </c>
      <c r="Q226" t="b">
        <v>0</v>
      </c>
      <c r="R226" t="s">
        <v>474</v>
      </c>
      <c r="S226" t="str">
        <f>LEFT(R226,FIND("/",R226)-1)</f>
        <v>film &amp; video</v>
      </c>
      <c r="T226" t="str">
        <f>RIGHT(R226,LEN(R226)-FIND("/",R226))</f>
        <v>science fiction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>ROUNDUP(SUM($E227/$D227)*100, 0)</f>
        <v>261</v>
      </c>
      <c r="G227" t="s">
        <v>20</v>
      </c>
      <c r="H227">
        <v>5880</v>
      </c>
      <c r="I227">
        <f>ROUNDUP(E227/H227, 0)</f>
        <v>30</v>
      </c>
      <c r="J227" t="s">
        <v>21</v>
      </c>
      <c r="K227" t="s">
        <v>22</v>
      </c>
      <c r="L227">
        <v>1399093200</v>
      </c>
      <c r="M227">
        <v>1399093200</v>
      </c>
      <c r="N227" s="7">
        <f>(((L227/60)/60)/24)+DATE(1970,1,1)</f>
        <v>41762.208333333336</v>
      </c>
      <c r="O227" s="7">
        <f>(((M227/60)/60)/24)+DATE(1970,1,1)</f>
        <v>41762.208333333336</v>
      </c>
      <c r="P227" t="b">
        <v>1</v>
      </c>
      <c r="Q227" t="b">
        <v>0</v>
      </c>
      <c r="R227" t="s">
        <v>23</v>
      </c>
      <c r="S227" t="str">
        <f>LEFT(R227,FIND("/",R227)-1)</f>
        <v>music</v>
      </c>
      <c r="T227" t="str">
        <f>RIGHT(R227,LEN(R227)-FIND("/",R227))</f>
        <v>rock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>ROUNDUP(SUM($E228/$D228)*100, 0)</f>
        <v>367</v>
      </c>
      <c r="G228" t="s">
        <v>20</v>
      </c>
      <c r="H228">
        <v>112</v>
      </c>
      <c r="I228">
        <f>ROUNDUP(E228/H228, 0)</f>
        <v>99</v>
      </c>
      <c r="J228" t="s">
        <v>21</v>
      </c>
      <c r="K228" t="s">
        <v>22</v>
      </c>
      <c r="L228">
        <v>1270702800</v>
      </c>
      <c r="M228">
        <v>1273899600</v>
      </c>
      <c r="N228" s="7">
        <f>(((L228/60)/60)/24)+DATE(1970,1,1)</f>
        <v>40276.208333333336</v>
      </c>
      <c r="O228" s="7">
        <f>(((M228/60)/60)/24)+DATE(1970,1,1)</f>
        <v>40313.208333333336</v>
      </c>
      <c r="P228" t="b">
        <v>0</v>
      </c>
      <c r="Q228" t="b">
        <v>0</v>
      </c>
      <c r="R228" t="s">
        <v>122</v>
      </c>
      <c r="S228" t="str">
        <f>LEFT(R228,FIND("/",R228)-1)</f>
        <v>photography</v>
      </c>
      <c r="T228" t="str">
        <f>RIGHT(R228,LEN(R228)-FIND("/",R228))</f>
        <v>photography books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>ROUNDUP(SUM($E229/$D229)*100, 0)</f>
        <v>169</v>
      </c>
      <c r="G229" t="s">
        <v>20</v>
      </c>
      <c r="H229">
        <v>943</v>
      </c>
      <c r="I229">
        <f>ROUNDUP(E229/H229, 0)</f>
        <v>109</v>
      </c>
      <c r="J229" t="s">
        <v>21</v>
      </c>
      <c r="K229" t="s">
        <v>22</v>
      </c>
      <c r="L229">
        <v>1431666000</v>
      </c>
      <c r="M229">
        <v>1432184400</v>
      </c>
      <c r="N229" s="7">
        <f>(((L229/60)/60)/24)+DATE(1970,1,1)</f>
        <v>42139.208333333328</v>
      </c>
      <c r="O229" s="7">
        <f>(((M229/60)/60)/24)+DATE(1970,1,1)</f>
        <v>42145.208333333328</v>
      </c>
      <c r="P229" t="b">
        <v>0</v>
      </c>
      <c r="Q229" t="b">
        <v>0</v>
      </c>
      <c r="R229" t="s">
        <v>292</v>
      </c>
      <c r="S229" t="str">
        <f>LEFT(R229,FIND("/",R229)-1)</f>
        <v>games</v>
      </c>
      <c r="T229" t="str">
        <f>RIGHT(R229,LEN(R229)-FIND("/",R229))</f>
        <v>mobile games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>ROUNDUP(SUM($E230/$D230)*100, 0)</f>
        <v>120</v>
      </c>
      <c r="G230" t="s">
        <v>20</v>
      </c>
      <c r="H230">
        <v>2468</v>
      </c>
      <c r="I230">
        <f>ROUNDUP(E230/H230, 0)</f>
        <v>67</v>
      </c>
      <c r="J230" t="s">
        <v>21</v>
      </c>
      <c r="K230" t="s">
        <v>22</v>
      </c>
      <c r="L230">
        <v>1472619600</v>
      </c>
      <c r="M230">
        <v>1474779600</v>
      </c>
      <c r="N230" s="7">
        <f>(((L230/60)/60)/24)+DATE(1970,1,1)</f>
        <v>42613.208333333328</v>
      </c>
      <c r="O230" s="7">
        <f>(((M230/60)/60)/24)+DATE(1970,1,1)</f>
        <v>42638.208333333328</v>
      </c>
      <c r="P230" t="b">
        <v>0</v>
      </c>
      <c r="Q230" t="b">
        <v>0</v>
      </c>
      <c r="R230" t="s">
        <v>71</v>
      </c>
      <c r="S230" t="str">
        <f>LEFT(R230,FIND("/",R230)-1)</f>
        <v>film &amp; video</v>
      </c>
      <c r="T230" t="str">
        <f>RIGHT(R230,LEN(R230)-FIND("/",R230))</f>
        <v>animation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>ROUNDUP(SUM($E231/$D231)*100, 0)</f>
        <v>194</v>
      </c>
      <c r="G231" t="s">
        <v>20</v>
      </c>
      <c r="H231">
        <v>2551</v>
      </c>
      <c r="I231">
        <f>ROUNDUP(E231/H231, 0)</f>
        <v>65</v>
      </c>
      <c r="J231" t="s">
        <v>21</v>
      </c>
      <c r="K231" t="s">
        <v>22</v>
      </c>
      <c r="L231">
        <v>1496293200</v>
      </c>
      <c r="M231">
        <v>1500440400</v>
      </c>
      <c r="N231" s="7">
        <f>(((L231/60)/60)/24)+DATE(1970,1,1)</f>
        <v>42887.208333333328</v>
      </c>
      <c r="O231" s="7">
        <f>(((M231/60)/60)/24)+DATE(1970,1,1)</f>
        <v>42935.208333333328</v>
      </c>
      <c r="P231" t="b">
        <v>0</v>
      </c>
      <c r="Q231" t="b">
        <v>1</v>
      </c>
      <c r="R231" t="s">
        <v>292</v>
      </c>
      <c r="S231" t="str">
        <f>LEFT(R231,FIND("/",R231)-1)</f>
        <v>games</v>
      </c>
      <c r="T231" t="str">
        <f>RIGHT(R231,LEN(R231)-FIND("/",R231))</f>
        <v>mobile games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>ROUNDUP(SUM($E232/$D232)*100, 0)</f>
        <v>421</v>
      </c>
      <c r="G232" t="s">
        <v>20</v>
      </c>
      <c r="H232">
        <v>101</v>
      </c>
      <c r="I232">
        <f>ROUNDUP(E232/H232, 0)</f>
        <v>100</v>
      </c>
      <c r="J232" t="s">
        <v>21</v>
      </c>
      <c r="K232" t="s">
        <v>22</v>
      </c>
      <c r="L232">
        <v>1575612000</v>
      </c>
      <c r="M232">
        <v>1575612000</v>
      </c>
      <c r="N232" s="7">
        <f>(((L232/60)/60)/24)+DATE(1970,1,1)</f>
        <v>43805.25</v>
      </c>
      <c r="O232" s="7">
        <f>(((M232/60)/60)/24)+DATE(1970,1,1)</f>
        <v>43805.25</v>
      </c>
      <c r="P232" t="b">
        <v>0</v>
      </c>
      <c r="Q232" t="b">
        <v>0</v>
      </c>
      <c r="R232" t="s">
        <v>89</v>
      </c>
      <c r="S232" t="str">
        <f>LEFT(R232,FIND("/",R232)-1)</f>
        <v>games</v>
      </c>
      <c r="T232" t="str">
        <f>RIGHT(R232,LEN(R232)-FIND("/",R232))</f>
        <v>video games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>ROUNDUP(SUM($E233/$D233)*100, 0)</f>
        <v>77</v>
      </c>
      <c r="G233" t="s">
        <v>74</v>
      </c>
      <c r="H233">
        <v>67</v>
      </c>
      <c r="I233">
        <f>ROUNDUP(E233/H233, 0)</f>
        <v>83</v>
      </c>
      <c r="J233" t="s">
        <v>21</v>
      </c>
      <c r="K233" t="s">
        <v>22</v>
      </c>
      <c r="L233">
        <v>1369112400</v>
      </c>
      <c r="M233">
        <v>1374123600</v>
      </c>
      <c r="N233" s="7">
        <f>(((L233/60)/60)/24)+DATE(1970,1,1)</f>
        <v>41415.208333333336</v>
      </c>
      <c r="O233" s="7">
        <f>(((M233/60)/60)/24)+DATE(1970,1,1)</f>
        <v>41473.208333333336</v>
      </c>
      <c r="P233" t="b">
        <v>0</v>
      </c>
      <c r="Q233" t="b">
        <v>0</v>
      </c>
      <c r="R233" t="s">
        <v>33</v>
      </c>
      <c r="S233" t="str">
        <f>LEFT(R233,FIND("/",R233)-1)</f>
        <v>theater</v>
      </c>
      <c r="T233" t="str">
        <f>RIGHT(R233,LEN(R233)-FIND("/",R233))</f>
        <v>plays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>ROUNDUP(SUM($E234/$D234)*100, 0)</f>
        <v>172</v>
      </c>
      <c r="G234" t="s">
        <v>20</v>
      </c>
      <c r="H234">
        <v>92</v>
      </c>
      <c r="I234">
        <f>ROUNDUP(E234/H234, 0)</f>
        <v>64</v>
      </c>
      <c r="J234" t="s">
        <v>21</v>
      </c>
      <c r="K234" t="s">
        <v>22</v>
      </c>
      <c r="L234">
        <v>1469422800</v>
      </c>
      <c r="M234">
        <v>1469509200</v>
      </c>
      <c r="N234" s="7">
        <f>(((L234/60)/60)/24)+DATE(1970,1,1)</f>
        <v>42576.208333333328</v>
      </c>
      <c r="O234" s="7">
        <f>(((M234/60)/60)/24)+DATE(1970,1,1)</f>
        <v>42577.208333333328</v>
      </c>
      <c r="P234" t="b">
        <v>0</v>
      </c>
      <c r="Q234" t="b">
        <v>0</v>
      </c>
      <c r="R234" t="s">
        <v>33</v>
      </c>
      <c r="S234" t="str">
        <f>LEFT(R234,FIND("/",R234)-1)</f>
        <v>theater</v>
      </c>
      <c r="T234" t="str">
        <f>RIGHT(R234,LEN(R234)-FIND("/",R234))</f>
        <v>plays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>ROUNDUP(SUM($E235/$D235)*100, 0)</f>
        <v>158</v>
      </c>
      <c r="G235" t="s">
        <v>20</v>
      </c>
      <c r="H235">
        <v>62</v>
      </c>
      <c r="I235">
        <f>ROUNDUP(E235/H235, 0)</f>
        <v>97</v>
      </c>
      <c r="J235" t="s">
        <v>21</v>
      </c>
      <c r="K235" t="s">
        <v>22</v>
      </c>
      <c r="L235">
        <v>1307854800</v>
      </c>
      <c r="M235">
        <v>1309237200</v>
      </c>
      <c r="N235" s="7">
        <f>(((L235/60)/60)/24)+DATE(1970,1,1)</f>
        <v>40706.208333333336</v>
      </c>
      <c r="O235" s="7">
        <f>(((M235/60)/60)/24)+DATE(1970,1,1)</f>
        <v>40722.208333333336</v>
      </c>
      <c r="P235" t="b">
        <v>0</v>
      </c>
      <c r="Q235" t="b">
        <v>0</v>
      </c>
      <c r="R235" t="s">
        <v>71</v>
      </c>
      <c r="S235" t="str">
        <f>LEFT(R235,FIND("/",R235)-1)</f>
        <v>film &amp; video</v>
      </c>
      <c r="T235" t="str">
        <f>RIGHT(R235,LEN(R235)-FIND("/",R235))</f>
        <v>animation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>ROUNDUP(SUM($E236/$D236)*100, 0)</f>
        <v>110</v>
      </c>
      <c r="G236" t="s">
        <v>20</v>
      </c>
      <c r="H236">
        <v>149</v>
      </c>
      <c r="I236">
        <f>ROUNDUP(E236/H236, 0)</f>
        <v>55</v>
      </c>
      <c r="J236" t="s">
        <v>107</v>
      </c>
      <c r="K236" t="s">
        <v>108</v>
      </c>
      <c r="L236">
        <v>1503378000</v>
      </c>
      <c r="M236">
        <v>1503982800</v>
      </c>
      <c r="N236" s="7">
        <f>(((L236/60)/60)/24)+DATE(1970,1,1)</f>
        <v>42969.208333333328</v>
      </c>
      <c r="O236" s="7">
        <f>(((M236/60)/60)/24)+DATE(1970,1,1)</f>
        <v>42976.208333333328</v>
      </c>
      <c r="P236" t="b">
        <v>0</v>
      </c>
      <c r="Q236" t="b">
        <v>1</v>
      </c>
      <c r="R236" t="s">
        <v>89</v>
      </c>
      <c r="S236" t="str">
        <f>LEFT(R236,FIND("/",R236)-1)</f>
        <v>games</v>
      </c>
      <c r="T236" t="str">
        <f>RIGHT(R236,LEN(R236)-FIND("/",R236))</f>
        <v>video games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>ROUNDUP(SUM($E237/$D237)*100, 0)</f>
        <v>42</v>
      </c>
      <c r="G237" t="s">
        <v>14</v>
      </c>
      <c r="H237">
        <v>92</v>
      </c>
      <c r="I237">
        <f>ROUNDUP(E237/H237, 0)</f>
        <v>40</v>
      </c>
      <c r="J237" t="s">
        <v>21</v>
      </c>
      <c r="K237" t="s">
        <v>22</v>
      </c>
      <c r="L237">
        <v>1486965600</v>
      </c>
      <c r="M237">
        <v>1487397600</v>
      </c>
      <c r="N237" s="7">
        <f>(((L237/60)/60)/24)+DATE(1970,1,1)</f>
        <v>42779.25</v>
      </c>
      <c r="O237" s="7">
        <f>(((M237/60)/60)/24)+DATE(1970,1,1)</f>
        <v>42784.25</v>
      </c>
      <c r="P237" t="b">
        <v>0</v>
      </c>
      <c r="Q237" t="b">
        <v>0</v>
      </c>
      <c r="R237" t="s">
        <v>71</v>
      </c>
      <c r="S237" t="str">
        <f>LEFT(R237,FIND("/",R237)-1)</f>
        <v>film &amp; video</v>
      </c>
      <c r="T237" t="str">
        <f>RIGHT(R237,LEN(R237)-FIND("/",R237))</f>
        <v>animation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>ROUNDUP(SUM($E238/$D238)*100, 0)</f>
        <v>11</v>
      </c>
      <c r="G238" t="s">
        <v>14</v>
      </c>
      <c r="H238">
        <v>57</v>
      </c>
      <c r="I238">
        <f>ROUNDUP(E238/H238, 0)</f>
        <v>76</v>
      </c>
      <c r="J238" t="s">
        <v>26</v>
      </c>
      <c r="K238" t="s">
        <v>27</v>
      </c>
      <c r="L238">
        <v>1561438800</v>
      </c>
      <c r="M238">
        <v>1562043600</v>
      </c>
      <c r="N238" s="7">
        <f>(((L238/60)/60)/24)+DATE(1970,1,1)</f>
        <v>43641.208333333328</v>
      </c>
      <c r="O238" s="7">
        <f>(((M238/60)/60)/24)+DATE(1970,1,1)</f>
        <v>43648.208333333328</v>
      </c>
      <c r="P238" t="b">
        <v>0</v>
      </c>
      <c r="Q238" t="b">
        <v>1</v>
      </c>
      <c r="R238" t="s">
        <v>23</v>
      </c>
      <c r="S238" t="str">
        <f>LEFT(R238,FIND("/",R238)-1)</f>
        <v>music</v>
      </c>
      <c r="T238" t="str">
        <f>RIGHT(R238,LEN(R238)-FIND("/",R238))</f>
        <v>rock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>ROUNDUP(SUM($E239/$D239)*100, 0)</f>
        <v>160</v>
      </c>
      <c r="G239" t="s">
        <v>20</v>
      </c>
      <c r="H239">
        <v>329</v>
      </c>
      <c r="I239">
        <f>ROUNDUP(E239/H239, 0)</f>
        <v>46</v>
      </c>
      <c r="J239" t="s">
        <v>21</v>
      </c>
      <c r="K239" t="s">
        <v>22</v>
      </c>
      <c r="L239">
        <v>1398402000</v>
      </c>
      <c r="M239">
        <v>1398574800</v>
      </c>
      <c r="N239" s="7">
        <f>(((L239/60)/60)/24)+DATE(1970,1,1)</f>
        <v>41754.208333333336</v>
      </c>
      <c r="O239" s="7">
        <f>(((M239/60)/60)/24)+DATE(1970,1,1)</f>
        <v>41756.208333333336</v>
      </c>
      <c r="P239" t="b">
        <v>0</v>
      </c>
      <c r="Q239" t="b">
        <v>0</v>
      </c>
      <c r="R239" t="s">
        <v>71</v>
      </c>
      <c r="S239" t="str">
        <f>LEFT(R239,FIND("/",R239)-1)</f>
        <v>film &amp; video</v>
      </c>
      <c r="T239" t="str">
        <f>RIGHT(R239,LEN(R239)-FIND("/",R239))</f>
        <v>animation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>ROUNDUP(SUM($E240/$D240)*100, 0)</f>
        <v>423</v>
      </c>
      <c r="G240" t="s">
        <v>20</v>
      </c>
      <c r="H240">
        <v>97</v>
      </c>
      <c r="I240">
        <f>ROUNDUP(E240/H240, 0)</f>
        <v>105</v>
      </c>
      <c r="J240" t="s">
        <v>36</v>
      </c>
      <c r="K240" t="s">
        <v>37</v>
      </c>
      <c r="L240">
        <v>1513231200</v>
      </c>
      <c r="M240">
        <v>1515391200</v>
      </c>
      <c r="N240" s="7">
        <f>(((L240/60)/60)/24)+DATE(1970,1,1)</f>
        <v>43083.25</v>
      </c>
      <c r="O240" s="7">
        <f>(((M240/60)/60)/24)+DATE(1970,1,1)</f>
        <v>43108.25</v>
      </c>
      <c r="P240" t="b">
        <v>0</v>
      </c>
      <c r="Q240" t="b">
        <v>1</v>
      </c>
      <c r="R240" t="s">
        <v>33</v>
      </c>
      <c r="S240" t="str">
        <f>LEFT(R240,FIND("/",R240)-1)</f>
        <v>theater</v>
      </c>
      <c r="T240" t="str">
        <f>RIGHT(R240,LEN(R240)-FIND("/",R240))</f>
        <v>plays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>ROUNDUP(SUM($E241/$D241)*100, 0)</f>
        <v>98</v>
      </c>
      <c r="G241" t="s">
        <v>14</v>
      </c>
      <c r="H241">
        <v>41</v>
      </c>
      <c r="I241">
        <f>ROUNDUP(E241/H241, 0)</f>
        <v>77</v>
      </c>
      <c r="J241" t="s">
        <v>21</v>
      </c>
      <c r="K241" t="s">
        <v>22</v>
      </c>
      <c r="L241">
        <v>1440824400</v>
      </c>
      <c r="M241">
        <v>1441170000</v>
      </c>
      <c r="N241" s="7">
        <f>(((L241/60)/60)/24)+DATE(1970,1,1)</f>
        <v>42245.208333333328</v>
      </c>
      <c r="O241" s="7">
        <f>(((M241/60)/60)/24)+DATE(1970,1,1)</f>
        <v>42249.208333333328</v>
      </c>
      <c r="P241" t="b">
        <v>0</v>
      </c>
      <c r="Q241" t="b">
        <v>0</v>
      </c>
      <c r="R241" t="s">
        <v>65</v>
      </c>
      <c r="S241" t="str">
        <f>LEFT(R241,FIND("/",R241)-1)</f>
        <v>technology</v>
      </c>
      <c r="T241" t="str">
        <f>RIGHT(R241,LEN(R241)-FIND("/",R241))</f>
        <v>wearables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>ROUNDUP(SUM($E242/$D242)*100, 0)</f>
        <v>419</v>
      </c>
      <c r="G242" t="s">
        <v>20</v>
      </c>
      <c r="H242">
        <v>1784</v>
      </c>
      <c r="I242">
        <f>ROUNDUP(E242/H242, 0)</f>
        <v>70</v>
      </c>
      <c r="J242" t="s">
        <v>21</v>
      </c>
      <c r="K242" t="s">
        <v>22</v>
      </c>
      <c r="L242">
        <v>1281070800</v>
      </c>
      <c r="M242">
        <v>1281157200</v>
      </c>
      <c r="N242" s="7">
        <f>(((L242/60)/60)/24)+DATE(1970,1,1)</f>
        <v>40396.208333333336</v>
      </c>
      <c r="O242" s="7">
        <f>(((M242/60)/60)/24)+DATE(1970,1,1)</f>
        <v>40397.208333333336</v>
      </c>
      <c r="P242" t="b">
        <v>0</v>
      </c>
      <c r="Q242" t="b">
        <v>0</v>
      </c>
      <c r="R242" t="s">
        <v>33</v>
      </c>
      <c r="S242" t="str">
        <f>LEFT(R242,FIND("/",R242)-1)</f>
        <v>theater</v>
      </c>
      <c r="T242" t="str">
        <f>RIGHT(R242,LEN(R242)-FIND("/",R242))</f>
        <v>plays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>ROUNDUP(SUM($E243/$D243)*100, 0)</f>
        <v>102</v>
      </c>
      <c r="G243" t="s">
        <v>20</v>
      </c>
      <c r="H243">
        <v>1684</v>
      </c>
      <c r="I243">
        <f>ROUNDUP(E243/H243, 0)</f>
        <v>102</v>
      </c>
      <c r="J243" t="s">
        <v>26</v>
      </c>
      <c r="K243" t="s">
        <v>27</v>
      </c>
      <c r="L243">
        <v>1397365200</v>
      </c>
      <c r="M243">
        <v>1398229200</v>
      </c>
      <c r="N243" s="7">
        <f>(((L243/60)/60)/24)+DATE(1970,1,1)</f>
        <v>41742.208333333336</v>
      </c>
      <c r="O243" s="7">
        <f>(((M243/60)/60)/24)+DATE(1970,1,1)</f>
        <v>41752.208333333336</v>
      </c>
      <c r="P243" t="b">
        <v>0</v>
      </c>
      <c r="Q243" t="b">
        <v>1</v>
      </c>
      <c r="R243" t="s">
        <v>68</v>
      </c>
      <c r="S243" t="str">
        <f>LEFT(R243,FIND("/",R243)-1)</f>
        <v>publishing</v>
      </c>
      <c r="T243" t="str">
        <f>RIGHT(R243,LEN(R243)-FIND("/",R243))</f>
        <v>nonfiction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>ROUNDUP(SUM($E244/$D244)*100, 0)</f>
        <v>128</v>
      </c>
      <c r="G244" t="s">
        <v>20</v>
      </c>
      <c r="H244">
        <v>250</v>
      </c>
      <c r="I244">
        <f>ROUNDUP(E244/H244, 0)</f>
        <v>43</v>
      </c>
      <c r="J244" t="s">
        <v>21</v>
      </c>
      <c r="K244" t="s">
        <v>22</v>
      </c>
      <c r="L244">
        <v>1494392400</v>
      </c>
      <c r="M244">
        <v>1495256400</v>
      </c>
      <c r="N244" s="7">
        <f>(((L244/60)/60)/24)+DATE(1970,1,1)</f>
        <v>42865.208333333328</v>
      </c>
      <c r="O244" s="7">
        <f>(((M244/60)/60)/24)+DATE(1970,1,1)</f>
        <v>42875.208333333328</v>
      </c>
      <c r="P244" t="b">
        <v>0</v>
      </c>
      <c r="Q244" t="b">
        <v>1</v>
      </c>
      <c r="R244" t="s">
        <v>23</v>
      </c>
      <c r="S244" t="str">
        <f>LEFT(R244,FIND("/",R244)-1)</f>
        <v>music</v>
      </c>
      <c r="T244" t="str">
        <f>RIGHT(R244,LEN(R244)-FIND("/",R244))</f>
        <v>rock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>ROUNDUP(SUM($E245/$D245)*100, 0)</f>
        <v>446</v>
      </c>
      <c r="G245" t="s">
        <v>20</v>
      </c>
      <c r="H245">
        <v>238</v>
      </c>
      <c r="I245">
        <f>ROUNDUP(E245/H245, 0)</f>
        <v>44</v>
      </c>
      <c r="J245" t="s">
        <v>21</v>
      </c>
      <c r="K245" t="s">
        <v>22</v>
      </c>
      <c r="L245">
        <v>1520143200</v>
      </c>
      <c r="M245">
        <v>1520402400</v>
      </c>
      <c r="N245" s="7">
        <f>(((L245/60)/60)/24)+DATE(1970,1,1)</f>
        <v>43163.25</v>
      </c>
      <c r="O245" s="7">
        <f>(((M245/60)/60)/24)+DATE(1970,1,1)</f>
        <v>43166.25</v>
      </c>
      <c r="P245" t="b">
        <v>0</v>
      </c>
      <c r="Q245" t="b">
        <v>0</v>
      </c>
      <c r="R245" t="s">
        <v>33</v>
      </c>
      <c r="S245" t="str">
        <f>LEFT(R245,FIND("/",R245)-1)</f>
        <v>theater</v>
      </c>
      <c r="T245" t="str">
        <f>RIGHT(R245,LEN(R245)-FIND("/",R245))</f>
        <v>plays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>ROUNDUP(SUM($E246/$D246)*100, 0)</f>
        <v>570</v>
      </c>
      <c r="G246" t="s">
        <v>20</v>
      </c>
      <c r="H246">
        <v>53</v>
      </c>
      <c r="I246">
        <f>ROUNDUP(E246/H246, 0)</f>
        <v>76</v>
      </c>
      <c r="J246" t="s">
        <v>21</v>
      </c>
      <c r="K246" t="s">
        <v>22</v>
      </c>
      <c r="L246">
        <v>1405314000</v>
      </c>
      <c r="M246">
        <v>1409806800</v>
      </c>
      <c r="N246" s="7">
        <f>(((L246/60)/60)/24)+DATE(1970,1,1)</f>
        <v>41834.208333333336</v>
      </c>
      <c r="O246" s="7">
        <f>(((M246/60)/60)/24)+DATE(1970,1,1)</f>
        <v>41886.208333333336</v>
      </c>
      <c r="P246" t="b">
        <v>0</v>
      </c>
      <c r="Q246" t="b">
        <v>0</v>
      </c>
      <c r="R246" t="s">
        <v>33</v>
      </c>
      <c r="S246" t="str">
        <f>LEFT(R246,FIND("/",R246)-1)</f>
        <v>theater</v>
      </c>
      <c r="T246" t="str">
        <f>RIGHT(R246,LEN(R246)-FIND("/",R246))</f>
        <v>plays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>ROUNDUP(SUM($E247/$D247)*100, 0)</f>
        <v>510</v>
      </c>
      <c r="G247" t="s">
        <v>20</v>
      </c>
      <c r="H247">
        <v>214</v>
      </c>
      <c r="I247">
        <f>ROUNDUP(E247/H247, 0)</f>
        <v>70</v>
      </c>
      <c r="J247" t="s">
        <v>21</v>
      </c>
      <c r="K247" t="s">
        <v>22</v>
      </c>
      <c r="L247">
        <v>1396846800</v>
      </c>
      <c r="M247">
        <v>1396933200</v>
      </c>
      <c r="N247" s="7">
        <f>(((L247/60)/60)/24)+DATE(1970,1,1)</f>
        <v>41736.208333333336</v>
      </c>
      <c r="O247" s="7">
        <f>(((M247/60)/60)/24)+DATE(1970,1,1)</f>
        <v>41737.208333333336</v>
      </c>
      <c r="P247" t="b">
        <v>0</v>
      </c>
      <c r="Q247" t="b">
        <v>0</v>
      </c>
      <c r="R247" t="s">
        <v>33</v>
      </c>
      <c r="S247" t="str">
        <f>LEFT(R247,FIND("/",R247)-1)</f>
        <v>theater</v>
      </c>
      <c r="T247" t="str">
        <f>RIGHT(R247,LEN(R247)-FIND("/",R247))</f>
        <v>plays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>ROUNDUP(SUM($E248/$D248)*100, 0)</f>
        <v>326</v>
      </c>
      <c r="G248" t="s">
        <v>20</v>
      </c>
      <c r="H248">
        <v>222</v>
      </c>
      <c r="I248">
        <f>ROUNDUP(E248/H248, 0)</f>
        <v>66</v>
      </c>
      <c r="J248" t="s">
        <v>21</v>
      </c>
      <c r="K248" t="s">
        <v>22</v>
      </c>
      <c r="L248">
        <v>1375678800</v>
      </c>
      <c r="M248">
        <v>1376024400</v>
      </c>
      <c r="N248" s="7">
        <f>(((L248/60)/60)/24)+DATE(1970,1,1)</f>
        <v>41491.208333333336</v>
      </c>
      <c r="O248" s="7">
        <f>(((M248/60)/60)/24)+DATE(1970,1,1)</f>
        <v>41495.208333333336</v>
      </c>
      <c r="P248" t="b">
        <v>0</v>
      </c>
      <c r="Q248" t="b">
        <v>0</v>
      </c>
      <c r="R248" t="s">
        <v>28</v>
      </c>
      <c r="S248" t="str">
        <f>LEFT(R248,FIND("/",R248)-1)</f>
        <v>technology</v>
      </c>
      <c r="T248" t="str">
        <f>RIGHT(R248,LEN(R248)-FIND("/",R248))</f>
        <v>web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>ROUNDUP(SUM($E249/$D249)*100, 0)</f>
        <v>933</v>
      </c>
      <c r="G249" t="s">
        <v>20</v>
      </c>
      <c r="H249">
        <v>1884</v>
      </c>
      <c r="I249">
        <f>ROUNDUP(E249/H249, 0)</f>
        <v>99</v>
      </c>
      <c r="J249" t="s">
        <v>21</v>
      </c>
      <c r="K249" t="s">
        <v>22</v>
      </c>
      <c r="L249">
        <v>1482386400</v>
      </c>
      <c r="M249">
        <v>1483682400</v>
      </c>
      <c r="N249" s="7">
        <f>(((L249/60)/60)/24)+DATE(1970,1,1)</f>
        <v>42726.25</v>
      </c>
      <c r="O249" s="7">
        <f>(((M249/60)/60)/24)+DATE(1970,1,1)</f>
        <v>42741.25</v>
      </c>
      <c r="P249" t="b">
        <v>0</v>
      </c>
      <c r="Q249" t="b">
        <v>1</v>
      </c>
      <c r="R249" t="s">
        <v>119</v>
      </c>
      <c r="S249" t="str">
        <f>LEFT(R249,FIND("/",R249)-1)</f>
        <v>publishing</v>
      </c>
      <c r="T249" t="str">
        <f>RIGHT(R249,LEN(R249)-FIND("/",R249))</f>
        <v>fiction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>ROUNDUP(SUM($E250/$D250)*100, 0)</f>
        <v>212</v>
      </c>
      <c r="G250" t="s">
        <v>20</v>
      </c>
      <c r="H250">
        <v>218</v>
      </c>
      <c r="I250">
        <f>ROUNDUP(E250/H250, 0)</f>
        <v>61</v>
      </c>
      <c r="J250" t="s">
        <v>26</v>
      </c>
      <c r="K250" t="s">
        <v>27</v>
      </c>
      <c r="L250">
        <v>1420005600</v>
      </c>
      <c r="M250">
        <v>1420437600</v>
      </c>
      <c r="N250" s="7">
        <f>(((L250/60)/60)/24)+DATE(1970,1,1)</f>
        <v>42004.25</v>
      </c>
      <c r="O250" s="7">
        <f>(((M250/60)/60)/24)+DATE(1970,1,1)</f>
        <v>42009.25</v>
      </c>
      <c r="P250" t="b">
        <v>0</v>
      </c>
      <c r="Q250" t="b">
        <v>0</v>
      </c>
      <c r="R250" t="s">
        <v>292</v>
      </c>
      <c r="S250" t="str">
        <f>LEFT(R250,FIND("/",R250)-1)</f>
        <v>games</v>
      </c>
      <c r="T250" t="str">
        <f>RIGHT(R250,LEN(R250)-FIND("/",R250))</f>
        <v>mobile games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>ROUNDUP(SUM($E251/$D251)*100, 0)</f>
        <v>274</v>
      </c>
      <c r="G251" t="s">
        <v>20</v>
      </c>
      <c r="H251">
        <v>6465</v>
      </c>
      <c r="I251">
        <f>ROUNDUP(E251/H251, 0)</f>
        <v>27</v>
      </c>
      <c r="J251" t="s">
        <v>21</v>
      </c>
      <c r="K251" t="s">
        <v>22</v>
      </c>
      <c r="L251">
        <v>1420178400</v>
      </c>
      <c r="M251">
        <v>1420783200</v>
      </c>
      <c r="N251" s="7">
        <f>(((L251/60)/60)/24)+DATE(1970,1,1)</f>
        <v>42006.25</v>
      </c>
      <c r="O251" s="7">
        <f>(((M251/60)/60)/24)+DATE(1970,1,1)</f>
        <v>42013.25</v>
      </c>
      <c r="P251" t="b">
        <v>0</v>
      </c>
      <c r="Q251" t="b">
        <v>0</v>
      </c>
      <c r="R251" t="s">
        <v>206</v>
      </c>
      <c r="S251" t="str">
        <f>LEFT(R251,FIND("/",R251)-1)</f>
        <v>publishing</v>
      </c>
      <c r="T251" t="str">
        <f>RIGHT(R251,LEN(R251)-FIND("/",R251))</f>
        <v>translations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>ROUNDUP(SUM($E252/$D252)*100, 0)</f>
        <v>3</v>
      </c>
      <c r="G252" t="s">
        <v>14</v>
      </c>
      <c r="H252">
        <v>1</v>
      </c>
      <c r="I252">
        <f>ROUNDUP(E252/H252, 0)</f>
        <v>3</v>
      </c>
      <c r="J252" t="s">
        <v>21</v>
      </c>
      <c r="K252" t="s">
        <v>22</v>
      </c>
      <c r="L252">
        <v>1264399200</v>
      </c>
      <c r="M252">
        <v>1267423200</v>
      </c>
      <c r="N252" s="7">
        <f>(((L252/60)/60)/24)+DATE(1970,1,1)</f>
        <v>40203.25</v>
      </c>
      <c r="O252" s="7">
        <f>(((M252/60)/60)/24)+DATE(1970,1,1)</f>
        <v>40238.25</v>
      </c>
      <c r="P252" t="b">
        <v>0</v>
      </c>
      <c r="Q252" t="b">
        <v>0</v>
      </c>
      <c r="R252" t="s">
        <v>23</v>
      </c>
      <c r="S252" t="str">
        <f>LEFT(R252,FIND("/",R252)-1)</f>
        <v>music</v>
      </c>
      <c r="T252" t="str">
        <f>RIGHT(R252,LEN(R252)-FIND("/",R252))</f>
        <v>rock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>ROUNDUP(SUM($E253/$D253)*100, 0)</f>
        <v>55</v>
      </c>
      <c r="G253" t="s">
        <v>14</v>
      </c>
      <c r="H253">
        <v>101</v>
      </c>
      <c r="I253">
        <f>ROUNDUP(E253/H253, 0)</f>
        <v>39</v>
      </c>
      <c r="J253" t="s">
        <v>21</v>
      </c>
      <c r="K253" t="s">
        <v>22</v>
      </c>
      <c r="L253">
        <v>1355032800</v>
      </c>
      <c r="M253">
        <v>1355205600</v>
      </c>
      <c r="N253" s="7">
        <f>(((L253/60)/60)/24)+DATE(1970,1,1)</f>
        <v>41252.25</v>
      </c>
      <c r="O253" s="7">
        <f>(((M253/60)/60)/24)+DATE(1970,1,1)</f>
        <v>41254.25</v>
      </c>
      <c r="P253" t="b">
        <v>0</v>
      </c>
      <c r="Q253" t="b">
        <v>0</v>
      </c>
      <c r="R253" t="s">
        <v>33</v>
      </c>
      <c r="S253" t="str">
        <f>LEFT(R253,FIND("/",R253)-1)</f>
        <v>theater</v>
      </c>
      <c r="T253" t="str">
        <f>RIGHT(R253,LEN(R253)-FIND("/",R253))</f>
        <v>plays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>ROUNDUP(SUM($E254/$D254)*100, 0)</f>
        <v>627</v>
      </c>
      <c r="G254" t="s">
        <v>20</v>
      </c>
      <c r="H254">
        <v>59</v>
      </c>
      <c r="I254">
        <f>ROUNDUP(E254/H254, 0)</f>
        <v>107</v>
      </c>
      <c r="J254" t="s">
        <v>21</v>
      </c>
      <c r="K254" t="s">
        <v>22</v>
      </c>
      <c r="L254">
        <v>1382677200</v>
      </c>
      <c r="M254">
        <v>1383109200</v>
      </c>
      <c r="N254" s="7">
        <f>(((L254/60)/60)/24)+DATE(1970,1,1)</f>
        <v>41572.208333333336</v>
      </c>
      <c r="O254" s="7">
        <f>(((M254/60)/60)/24)+DATE(1970,1,1)</f>
        <v>41577.208333333336</v>
      </c>
      <c r="P254" t="b">
        <v>0</v>
      </c>
      <c r="Q254" t="b">
        <v>0</v>
      </c>
      <c r="R254" t="s">
        <v>33</v>
      </c>
      <c r="S254" t="str">
        <f>LEFT(R254,FIND("/",R254)-1)</f>
        <v>theater</v>
      </c>
      <c r="T254" t="str">
        <f>RIGHT(R254,LEN(R254)-FIND("/",R254))</f>
        <v>plays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>ROUNDUP(SUM($E255/$D255)*100, 0)</f>
        <v>90</v>
      </c>
      <c r="G255" t="s">
        <v>14</v>
      </c>
      <c r="H255">
        <v>1335</v>
      </c>
      <c r="I255">
        <f>ROUNDUP(E255/H255, 0)</f>
        <v>82</v>
      </c>
      <c r="J255" t="s">
        <v>15</v>
      </c>
      <c r="K255" t="s">
        <v>16</v>
      </c>
      <c r="L255">
        <v>1302238800</v>
      </c>
      <c r="M255">
        <v>1303275600</v>
      </c>
      <c r="N255" s="7">
        <f>(((L255/60)/60)/24)+DATE(1970,1,1)</f>
        <v>40641.208333333336</v>
      </c>
      <c r="O255" s="7">
        <f>(((M255/60)/60)/24)+DATE(1970,1,1)</f>
        <v>40653.208333333336</v>
      </c>
      <c r="P255" t="b">
        <v>0</v>
      </c>
      <c r="Q255" t="b">
        <v>0</v>
      </c>
      <c r="R255" t="s">
        <v>53</v>
      </c>
      <c r="S255" t="str">
        <f>LEFT(R255,FIND("/",R255)-1)</f>
        <v>film &amp; video</v>
      </c>
      <c r="T255" t="str">
        <f>RIGHT(R255,LEN(R255)-FIND("/",R255))</f>
        <v>drama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>ROUNDUP(SUM($E256/$D256)*100, 0)</f>
        <v>185</v>
      </c>
      <c r="G256" t="s">
        <v>20</v>
      </c>
      <c r="H256">
        <v>88</v>
      </c>
      <c r="I256">
        <f>ROUNDUP(E256/H256, 0)</f>
        <v>97</v>
      </c>
      <c r="J256" t="s">
        <v>21</v>
      </c>
      <c r="K256" t="s">
        <v>22</v>
      </c>
      <c r="L256">
        <v>1487656800</v>
      </c>
      <c r="M256">
        <v>1487829600</v>
      </c>
      <c r="N256" s="7">
        <f>(((L256/60)/60)/24)+DATE(1970,1,1)</f>
        <v>42787.25</v>
      </c>
      <c r="O256" s="7">
        <f>(((M256/60)/60)/24)+DATE(1970,1,1)</f>
        <v>42789.25</v>
      </c>
      <c r="P256" t="b">
        <v>0</v>
      </c>
      <c r="Q256" t="b">
        <v>0</v>
      </c>
      <c r="R256" t="s">
        <v>68</v>
      </c>
      <c r="S256" t="str">
        <f>LEFT(R256,FIND("/",R256)-1)</f>
        <v>publishing</v>
      </c>
      <c r="T256" t="str">
        <f>RIGHT(R256,LEN(R256)-FIND("/",R256))</f>
        <v>nonfiction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>ROUNDUP(SUM($E257/$D257)*100, 0)</f>
        <v>121</v>
      </c>
      <c r="G257" t="s">
        <v>20</v>
      </c>
      <c r="H257">
        <v>1697</v>
      </c>
      <c r="I257">
        <f>ROUNDUP(E257/H257, 0)</f>
        <v>58</v>
      </c>
      <c r="J257" t="s">
        <v>21</v>
      </c>
      <c r="K257" t="s">
        <v>22</v>
      </c>
      <c r="L257">
        <v>1297836000</v>
      </c>
      <c r="M257">
        <v>1298268000</v>
      </c>
      <c r="N257" s="7">
        <f>(((L257/60)/60)/24)+DATE(1970,1,1)</f>
        <v>40590.25</v>
      </c>
      <c r="O257" s="7">
        <f>(((M257/60)/60)/24)+DATE(1970,1,1)</f>
        <v>40595.25</v>
      </c>
      <c r="P257" t="b">
        <v>0</v>
      </c>
      <c r="Q257" t="b">
        <v>1</v>
      </c>
      <c r="R257" t="s">
        <v>23</v>
      </c>
      <c r="S257" t="str">
        <f>LEFT(R257,FIND("/",R257)-1)</f>
        <v>music</v>
      </c>
      <c r="T257" t="str">
        <f>RIGHT(R257,LEN(R257)-FIND("/",R257))</f>
        <v>rock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>ROUNDUP(SUM($E258/$D258)*100, 0)</f>
        <v>24</v>
      </c>
      <c r="G258" t="s">
        <v>14</v>
      </c>
      <c r="H258">
        <v>15</v>
      </c>
      <c r="I258">
        <f>ROUNDUP(E258/H258, 0)</f>
        <v>64</v>
      </c>
      <c r="J258" t="s">
        <v>40</v>
      </c>
      <c r="K258" t="s">
        <v>41</v>
      </c>
      <c r="L258">
        <v>1453615200</v>
      </c>
      <c r="M258">
        <v>1456812000</v>
      </c>
      <c r="N258" s="7">
        <f>(((L258/60)/60)/24)+DATE(1970,1,1)</f>
        <v>42393.25</v>
      </c>
      <c r="O258" s="7">
        <f>(((M258/60)/60)/24)+DATE(1970,1,1)</f>
        <v>42430.25</v>
      </c>
      <c r="P258" t="b">
        <v>0</v>
      </c>
      <c r="Q258" t="b">
        <v>0</v>
      </c>
      <c r="R258" t="s">
        <v>23</v>
      </c>
      <c r="S258" t="str">
        <f>LEFT(R258,FIND("/",R258)-1)</f>
        <v>music</v>
      </c>
      <c r="T258" t="str">
        <f>RIGHT(R258,LEN(R258)-FIND("/",R258))</f>
        <v>rock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>ROUNDUP(SUM($E259/$D259)*100, 0)</f>
        <v>146</v>
      </c>
      <c r="G259" t="s">
        <v>20</v>
      </c>
      <c r="H259">
        <v>92</v>
      </c>
      <c r="I259">
        <f>ROUNDUP(E259/H259, 0)</f>
        <v>91</v>
      </c>
      <c r="J259" t="s">
        <v>21</v>
      </c>
      <c r="K259" t="s">
        <v>22</v>
      </c>
      <c r="L259">
        <v>1362463200</v>
      </c>
      <c r="M259">
        <v>1363669200</v>
      </c>
      <c r="N259" s="7">
        <f>(((L259/60)/60)/24)+DATE(1970,1,1)</f>
        <v>41338.25</v>
      </c>
      <c r="O259" s="7">
        <f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>LEFT(R259,FIND("/",R259)-1)</f>
        <v>theater</v>
      </c>
      <c r="T259" t="str">
        <f>RIGHT(R259,LEN(R259)-FIND("/",R259))</f>
        <v>plays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>ROUNDUP(SUM($E260/$D260)*100, 0)</f>
        <v>269</v>
      </c>
      <c r="G260" t="s">
        <v>20</v>
      </c>
      <c r="H260">
        <v>186</v>
      </c>
      <c r="I260">
        <f>ROUNDUP(E260/H260, 0)</f>
        <v>73</v>
      </c>
      <c r="J260" t="s">
        <v>21</v>
      </c>
      <c r="K260" t="s">
        <v>22</v>
      </c>
      <c r="L260">
        <v>1481176800</v>
      </c>
      <c r="M260">
        <v>1482904800</v>
      </c>
      <c r="N260" s="7">
        <f>(((L260/60)/60)/24)+DATE(1970,1,1)</f>
        <v>42712.25</v>
      </c>
      <c r="O260" s="7">
        <f>(((M260/60)/60)/24)+DATE(1970,1,1)</f>
        <v>42732.25</v>
      </c>
      <c r="P260" t="b">
        <v>0</v>
      </c>
      <c r="Q260" t="b">
        <v>1</v>
      </c>
      <c r="R260" t="s">
        <v>33</v>
      </c>
      <c r="S260" t="str">
        <f>LEFT(R260,FIND("/",R260)-1)</f>
        <v>theater</v>
      </c>
      <c r="T260" t="str">
        <f>RIGHT(R260,LEN(R260)-FIND("/",R260))</f>
        <v>plays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>ROUNDUP(SUM($E261/$D261)*100, 0)</f>
        <v>598</v>
      </c>
      <c r="G261" t="s">
        <v>20</v>
      </c>
      <c r="H261">
        <v>138</v>
      </c>
      <c r="I261">
        <f>ROUNDUP(E261/H261, 0)</f>
        <v>78</v>
      </c>
      <c r="J261" t="s">
        <v>21</v>
      </c>
      <c r="K261" t="s">
        <v>22</v>
      </c>
      <c r="L261">
        <v>1354946400</v>
      </c>
      <c r="M261">
        <v>1356588000</v>
      </c>
      <c r="N261" s="7">
        <f>(((L261/60)/60)/24)+DATE(1970,1,1)</f>
        <v>41251.25</v>
      </c>
      <c r="O261" s="7">
        <f>(((M261/60)/60)/24)+DATE(1970,1,1)</f>
        <v>41270.25</v>
      </c>
      <c r="P261" t="b">
        <v>1</v>
      </c>
      <c r="Q261" t="b">
        <v>0</v>
      </c>
      <c r="R261" t="s">
        <v>122</v>
      </c>
      <c r="S261" t="str">
        <f>LEFT(R261,FIND("/",R261)-1)</f>
        <v>photography</v>
      </c>
      <c r="T261" t="str">
        <f>RIGHT(R261,LEN(R261)-FIND("/",R261))</f>
        <v>photography books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>ROUNDUP(SUM($E262/$D262)*100, 0)</f>
        <v>158</v>
      </c>
      <c r="G262" t="s">
        <v>20</v>
      </c>
      <c r="H262">
        <v>261</v>
      </c>
      <c r="I262">
        <f>ROUNDUP(E262/H262, 0)</f>
        <v>39</v>
      </c>
      <c r="J262" t="s">
        <v>21</v>
      </c>
      <c r="K262" t="s">
        <v>22</v>
      </c>
      <c r="L262">
        <v>1348808400</v>
      </c>
      <c r="M262">
        <v>1349845200</v>
      </c>
      <c r="N262" s="7">
        <f>(((L262/60)/60)/24)+DATE(1970,1,1)</f>
        <v>41180.208333333336</v>
      </c>
      <c r="O262" s="7">
        <f>(((M262/60)/60)/24)+DATE(1970,1,1)</f>
        <v>41192.208333333336</v>
      </c>
      <c r="P262" t="b">
        <v>0</v>
      </c>
      <c r="Q262" t="b">
        <v>0</v>
      </c>
      <c r="R262" t="s">
        <v>23</v>
      </c>
      <c r="S262" t="str">
        <f>LEFT(R262,FIND("/",R262)-1)</f>
        <v>music</v>
      </c>
      <c r="T262" t="str">
        <f>RIGHT(R262,LEN(R262)-FIND("/",R262))</f>
        <v>rock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>ROUNDUP(SUM($E263/$D263)*100, 0)</f>
        <v>32</v>
      </c>
      <c r="G263" t="s">
        <v>14</v>
      </c>
      <c r="H263">
        <v>454</v>
      </c>
      <c r="I263">
        <f>ROUNDUP(E263/H263, 0)</f>
        <v>58</v>
      </c>
      <c r="J263" t="s">
        <v>21</v>
      </c>
      <c r="K263" t="s">
        <v>22</v>
      </c>
      <c r="L263">
        <v>1282712400</v>
      </c>
      <c r="M263">
        <v>1283058000</v>
      </c>
      <c r="N263" s="7">
        <f>(((L263/60)/60)/24)+DATE(1970,1,1)</f>
        <v>40415.208333333336</v>
      </c>
      <c r="O263" s="7">
        <f>(((M263/60)/60)/24)+DATE(1970,1,1)</f>
        <v>40419.208333333336</v>
      </c>
      <c r="P263" t="b">
        <v>0</v>
      </c>
      <c r="Q263" t="b">
        <v>1</v>
      </c>
      <c r="R263" t="s">
        <v>23</v>
      </c>
      <c r="S263" t="str">
        <f>LEFT(R263,FIND("/",R263)-1)</f>
        <v>music</v>
      </c>
      <c r="T263" t="str">
        <f>RIGHT(R263,LEN(R263)-FIND("/",R263))</f>
        <v>rock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>ROUNDUP(SUM($E264/$D264)*100, 0)</f>
        <v>314</v>
      </c>
      <c r="G264" t="s">
        <v>20</v>
      </c>
      <c r="H264">
        <v>107</v>
      </c>
      <c r="I264">
        <f>ROUNDUP(E264/H264, 0)</f>
        <v>50</v>
      </c>
      <c r="J264" t="s">
        <v>21</v>
      </c>
      <c r="K264" t="s">
        <v>22</v>
      </c>
      <c r="L264">
        <v>1301979600</v>
      </c>
      <c r="M264">
        <v>1304226000</v>
      </c>
      <c r="N264" s="7">
        <f>(((L264/60)/60)/24)+DATE(1970,1,1)</f>
        <v>40638.208333333336</v>
      </c>
      <c r="O264" s="7">
        <f>(((M264/60)/60)/24)+DATE(1970,1,1)</f>
        <v>40664.208333333336</v>
      </c>
      <c r="P264" t="b">
        <v>0</v>
      </c>
      <c r="Q264" t="b">
        <v>1</v>
      </c>
      <c r="R264" t="s">
        <v>60</v>
      </c>
      <c r="S264" t="str">
        <f>LEFT(R264,FIND("/",R264)-1)</f>
        <v>music</v>
      </c>
      <c r="T264" t="str">
        <f>RIGHT(R264,LEN(R264)-FIND("/",R264))</f>
        <v>indie rock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>ROUNDUP(SUM($E265/$D265)*100, 0)</f>
        <v>371</v>
      </c>
      <c r="G265" t="s">
        <v>20</v>
      </c>
      <c r="H265">
        <v>199</v>
      </c>
      <c r="I265">
        <f>ROUNDUP(E265/H265, 0)</f>
        <v>55</v>
      </c>
      <c r="J265" t="s">
        <v>21</v>
      </c>
      <c r="K265" t="s">
        <v>22</v>
      </c>
      <c r="L265">
        <v>1263016800</v>
      </c>
      <c r="M265">
        <v>1263016800</v>
      </c>
      <c r="N265" s="7">
        <f>(((L265/60)/60)/24)+DATE(1970,1,1)</f>
        <v>40187.25</v>
      </c>
      <c r="O265" s="7">
        <f>(((M265/60)/60)/24)+DATE(1970,1,1)</f>
        <v>40187.25</v>
      </c>
      <c r="P265" t="b">
        <v>0</v>
      </c>
      <c r="Q265" t="b">
        <v>0</v>
      </c>
      <c r="R265" t="s">
        <v>122</v>
      </c>
      <c r="S265" t="str">
        <f>LEFT(R265,FIND("/",R265)-1)</f>
        <v>photography</v>
      </c>
      <c r="T265" t="str">
        <f>RIGHT(R265,LEN(R265)-FIND("/",R265))</f>
        <v>photography books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>ROUNDUP(SUM($E266/$D266)*100, 0)</f>
        <v>363</v>
      </c>
      <c r="G266" t="s">
        <v>20</v>
      </c>
      <c r="H266">
        <v>5512</v>
      </c>
      <c r="I266">
        <f>ROUNDUP(E266/H266, 0)</f>
        <v>31</v>
      </c>
      <c r="J266" t="s">
        <v>21</v>
      </c>
      <c r="K266" t="s">
        <v>22</v>
      </c>
      <c r="L266">
        <v>1360648800</v>
      </c>
      <c r="M266">
        <v>1362031200</v>
      </c>
      <c r="N266" s="7">
        <f>(((L266/60)/60)/24)+DATE(1970,1,1)</f>
        <v>41317.25</v>
      </c>
      <c r="O266" s="7">
        <f>(((M266/60)/60)/24)+DATE(1970,1,1)</f>
        <v>41333.25</v>
      </c>
      <c r="P266" t="b">
        <v>0</v>
      </c>
      <c r="Q266" t="b">
        <v>0</v>
      </c>
      <c r="R266" t="s">
        <v>33</v>
      </c>
      <c r="S266" t="str">
        <f>LEFT(R266,FIND("/",R266)-1)</f>
        <v>theater</v>
      </c>
      <c r="T266" t="str">
        <f>RIGHT(R266,LEN(R266)-FIND("/",R266))</f>
        <v>plays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>ROUNDUP(SUM($E267/$D267)*100, 0)</f>
        <v>124</v>
      </c>
      <c r="G267" t="s">
        <v>20</v>
      </c>
      <c r="H267">
        <v>86</v>
      </c>
      <c r="I267">
        <f>ROUNDUP(E267/H267, 0)</f>
        <v>71</v>
      </c>
      <c r="J267" t="s">
        <v>21</v>
      </c>
      <c r="K267" t="s">
        <v>22</v>
      </c>
      <c r="L267">
        <v>1451800800</v>
      </c>
      <c r="M267">
        <v>1455602400</v>
      </c>
      <c r="N267" s="7">
        <f>(((L267/60)/60)/24)+DATE(1970,1,1)</f>
        <v>42372.25</v>
      </c>
      <c r="O267" s="7">
        <f>(((M267/60)/60)/24)+DATE(1970,1,1)</f>
        <v>42416.25</v>
      </c>
      <c r="P267" t="b">
        <v>0</v>
      </c>
      <c r="Q267" t="b">
        <v>0</v>
      </c>
      <c r="R267" t="s">
        <v>33</v>
      </c>
      <c r="S267" t="str">
        <f>LEFT(R267,FIND("/",R267)-1)</f>
        <v>theater</v>
      </c>
      <c r="T267" t="str">
        <f>RIGHT(R267,LEN(R267)-FIND("/",R267))</f>
        <v>plays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>ROUNDUP(SUM($E268/$D268)*100, 0)</f>
        <v>77</v>
      </c>
      <c r="G268" t="s">
        <v>14</v>
      </c>
      <c r="H268">
        <v>3182</v>
      </c>
      <c r="I268">
        <f>ROUNDUP(E268/H268, 0)</f>
        <v>27</v>
      </c>
      <c r="J268" t="s">
        <v>107</v>
      </c>
      <c r="K268" t="s">
        <v>108</v>
      </c>
      <c r="L268">
        <v>1415340000</v>
      </c>
      <c r="M268">
        <v>1418191200</v>
      </c>
      <c r="N268" s="7">
        <f>(((L268/60)/60)/24)+DATE(1970,1,1)</f>
        <v>41950.25</v>
      </c>
      <c r="O268" s="7">
        <f>(((M268/60)/60)/24)+DATE(1970,1,1)</f>
        <v>41983.25</v>
      </c>
      <c r="P268" t="b">
        <v>0</v>
      </c>
      <c r="Q268" t="b">
        <v>1</v>
      </c>
      <c r="R268" t="s">
        <v>159</v>
      </c>
      <c r="S268" t="str">
        <f>LEFT(R268,FIND("/",R268)-1)</f>
        <v>music</v>
      </c>
      <c r="T268" t="str">
        <f>RIGHT(R268,LEN(R268)-FIND("/",R268))</f>
        <v>jazz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>ROUNDUP(SUM($E269/$D269)*100, 0)</f>
        <v>234</v>
      </c>
      <c r="G269" t="s">
        <v>20</v>
      </c>
      <c r="H269">
        <v>2768</v>
      </c>
      <c r="I269">
        <f>ROUNDUP(E269/H269, 0)</f>
        <v>52</v>
      </c>
      <c r="J269" t="s">
        <v>26</v>
      </c>
      <c r="K269" t="s">
        <v>27</v>
      </c>
      <c r="L269">
        <v>1351054800</v>
      </c>
      <c r="M269">
        <v>1352440800</v>
      </c>
      <c r="N269" s="7">
        <f>(((L269/60)/60)/24)+DATE(1970,1,1)</f>
        <v>41206.208333333336</v>
      </c>
      <c r="O269" s="7">
        <f>(((M269/60)/60)/24)+DATE(1970,1,1)</f>
        <v>41222.25</v>
      </c>
      <c r="P269" t="b">
        <v>0</v>
      </c>
      <c r="Q269" t="b">
        <v>0</v>
      </c>
      <c r="R269" t="s">
        <v>33</v>
      </c>
      <c r="S269" t="str">
        <f>LEFT(R269,FIND("/",R269)-1)</f>
        <v>theater</v>
      </c>
      <c r="T269" t="str">
        <f>RIGHT(R269,LEN(R269)-FIND("/",R269))</f>
        <v>plays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>ROUNDUP(SUM($E270/$D270)*100, 0)</f>
        <v>181</v>
      </c>
      <c r="G270" t="s">
        <v>20</v>
      </c>
      <c r="H270">
        <v>48</v>
      </c>
      <c r="I270">
        <f>ROUNDUP(E270/H270, 0)</f>
        <v>57</v>
      </c>
      <c r="J270" t="s">
        <v>21</v>
      </c>
      <c r="K270" t="s">
        <v>22</v>
      </c>
      <c r="L270">
        <v>1349326800</v>
      </c>
      <c r="M270">
        <v>1353304800</v>
      </c>
      <c r="N270" s="7">
        <f>(((L270/60)/60)/24)+DATE(1970,1,1)</f>
        <v>41186.208333333336</v>
      </c>
      <c r="O270" s="7">
        <f>(((M270/60)/60)/24)+DATE(1970,1,1)</f>
        <v>41232.25</v>
      </c>
      <c r="P270" t="b">
        <v>0</v>
      </c>
      <c r="Q270" t="b">
        <v>0</v>
      </c>
      <c r="R270" t="s">
        <v>42</v>
      </c>
      <c r="S270" t="str">
        <f>LEFT(R270,FIND("/",R270)-1)</f>
        <v>film &amp; video</v>
      </c>
      <c r="T270" t="str">
        <f>RIGHT(R270,LEN(R270)-FIND("/",R270))</f>
        <v>documentary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>ROUNDUP(SUM($E271/$D271)*100, 0)</f>
        <v>253</v>
      </c>
      <c r="G271" t="s">
        <v>20</v>
      </c>
      <c r="H271">
        <v>87</v>
      </c>
      <c r="I271">
        <f>ROUNDUP(E271/H271, 0)</f>
        <v>102</v>
      </c>
      <c r="J271" t="s">
        <v>21</v>
      </c>
      <c r="K271" t="s">
        <v>22</v>
      </c>
      <c r="L271">
        <v>1548914400</v>
      </c>
      <c r="M271">
        <v>1550728800</v>
      </c>
      <c r="N271" s="7">
        <f>(((L271/60)/60)/24)+DATE(1970,1,1)</f>
        <v>43496.25</v>
      </c>
      <c r="O271" s="7">
        <f>(((M271/60)/60)/24)+DATE(1970,1,1)</f>
        <v>43517.25</v>
      </c>
      <c r="P271" t="b">
        <v>0</v>
      </c>
      <c r="Q271" t="b">
        <v>0</v>
      </c>
      <c r="R271" t="s">
        <v>269</v>
      </c>
      <c r="S271" t="str">
        <f>LEFT(R271,FIND("/",R271)-1)</f>
        <v>film &amp; video</v>
      </c>
      <c r="T271" t="str">
        <f>RIGHT(R271,LEN(R271)-FIND("/",R271))</f>
        <v>television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>ROUNDUP(SUM($E272/$D272)*100, 0)</f>
        <v>28</v>
      </c>
      <c r="G272" t="s">
        <v>74</v>
      </c>
      <c r="H272">
        <v>1890</v>
      </c>
      <c r="I272">
        <f>ROUNDUP(E272/H272, 0)</f>
        <v>26</v>
      </c>
      <c r="J272" t="s">
        <v>21</v>
      </c>
      <c r="K272" t="s">
        <v>22</v>
      </c>
      <c r="L272">
        <v>1291269600</v>
      </c>
      <c r="M272">
        <v>1291442400</v>
      </c>
      <c r="N272" s="7">
        <f>(((L272/60)/60)/24)+DATE(1970,1,1)</f>
        <v>40514.25</v>
      </c>
      <c r="O272" s="7">
        <f>(((M272/60)/60)/24)+DATE(1970,1,1)</f>
        <v>40516.25</v>
      </c>
      <c r="P272" t="b">
        <v>0</v>
      </c>
      <c r="Q272" t="b">
        <v>0</v>
      </c>
      <c r="R272" t="s">
        <v>89</v>
      </c>
      <c r="S272" t="str">
        <f>LEFT(R272,FIND("/",R272)-1)</f>
        <v>games</v>
      </c>
      <c r="T272" t="str">
        <f>RIGHT(R272,LEN(R272)-FIND("/",R272))</f>
        <v>video games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>ROUNDUP(SUM($E273/$D273)*100, 0)</f>
        <v>2</v>
      </c>
      <c r="G273" t="s">
        <v>47</v>
      </c>
      <c r="H273">
        <v>61</v>
      </c>
      <c r="I273">
        <f>ROUNDUP(E273/H273, 0)</f>
        <v>33</v>
      </c>
      <c r="J273" t="s">
        <v>21</v>
      </c>
      <c r="K273" t="s">
        <v>22</v>
      </c>
      <c r="L273">
        <v>1449468000</v>
      </c>
      <c r="M273">
        <v>1452146400</v>
      </c>
      <c r="N273" s="7">
        <f>(((L273/60)/60)/24)+DATE(1970,1,1)</f>
        <v>42345.25</v>
      </c>
      <c r="O273" s="7">
        <f>(((M273/60)/60)/24)+DATE(1970,1,1)</f>
        <v>42376.25</v>
      </c>
      <c r="P273" t="b">
        <v>0</v>
      </c>
      <c r="Q273" t="b">
        <v>0</v>
      </c>
      <c r="R273" t="s">
        <v>122</v>
      </c>
      <c r="S273" t="str">
        <f>LEFT(R273,FIND("/",R273)-1)</f>
        <v>photography</v>
      </c>
      <c r="T273" t="str">
        <f>RIGHT(R273,LEN(R273)-FIND("/",R273))</f>
        <v>photography books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>ROUNDUP(SUM($E274/$D274)*100, 0)</f>
        <v>305</v>
      </c>
      <c r="G274" t="s">
        <v>20</v>
      </c>
      <c r="H274">
        <v>1894</v>
      </c>
      <c r="I274">
        <f>ROUNDUP(E274/H274, 0)</f>
        <v>83</v>
      </c>
      <c r="J274" t="s">
        <v>21</v>
      </c>
      <c r="K274" t="s">
        <v>22</v>
      </c>
      <c r="L274">
        <v>1562734800</v>
      </c>
      <c r="M274">
        <v>1564894800</v>
      </c>
      <c r="N274" s="7">
        <f>(((L274/60)/60)/24)+DATE(1970,1,1)</f>
        <v>43656.208333333328</v>
      </c>
      <c r="O274" s="7">
        <f>(((M274/60)/60)/24)+DATE(1970,1,1)</f>
        <v>43681.208333333328</v>
      </c>
      <c r="P274" t="b">
        <v>0</v>
      </c>
      <c r="Q274" t="b">
        <v>1</v>
      </c>
      <c r="R274" t="s">
        <v>33</v>
      </c>
      <c r="S274" t="str">
        <f>LEFT(R274,FIND("/",R274)-1)</f>
        <v>theater</v>
      </c>
      <c r="T274" t="str">
        <f>RIGHT(R274,LEN(R274)-FIND("/",R274))</f>
        <v>plays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>ROUNDUP(SUM($E275/$D275)*100, 0)</f>
        <v>138</v>
      </c>
      <c r="G275" t="s">
        <v>20</v>
      </c>
      <c r="H275">
        <v>282</v>
      </c>
      <c r="I275">
        <f>ROUNDUP(E275/H275, 0)</f>
        <v>38</v>
      </c>
      <c r="J275" t="s">
        <v>15</v>
      </c>
      <c r="K275" t="s">
        <v>16</v>
      </c>
      <c r="L275">
        <v>1505624400</v>
      </c>
      <c r="M275">
        <v>1505883600</v>
      </c>
      <c r="N275" s="7">
        <f>(((L275/60)/60)/24)+DATE(1970,1,1)</f>
        <v>42995.208333333328</v>
      </c>
      <c r="O275" s="7">
        <f>(((M275/60)/60)/24)+DATE(1970,1,1)</f>
        <v>42998.208333333328</v>
      </c>
      <c r="P275" t="b">
        <v>0</v>
      </c>
      <c r="Q275" t="b">
        <v>0</v>
      </c>
      <c r="R275" t="s">
        <v>33</v>
      </c>
      <c r="S275" t="str">
        <f>LEFT(R275,FIND("/",R275)-1)</f>
        <v>theater</v>
      </c>
      <c r="T275" t="str">
        <f>RIGHT(R275,LEN(R275)-FIND("/",R275))</f>
        <v>plays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>ROUNDUP(SUM($E276/$D276)*100, 0)</f>
        <v>33</v>
      </c>
      <c r="G276" t="s">
        <v>14</v>
      </c>
      <c r="H276">
        <v>15</v>
      </c>
      <c r="I276">
        <f>ROUNDUP(E276/H276, 0)</f>
        <v>52</v>
      </c>
      <c r="J276" t="s">
        <v>21</v>
      </c>
      <c r="K276" t="s">
        <v>22</v>
      </c>
      <c r="L276">
        <v>1509948000</v>
      </c>
      <c r="M276">
        <v>1510380000</v>
      </c>
      <c r="N276" s="7">
        <f>(((L276/60)/60)/24)+DATE(1970,1,1)</f>
        <v>43045.25</v>
      </c>
      <c r="O276" s="7">
        <f>(((M276/60)/60)/24)+DATE(1970,1,1)</f>
        <v>43050.25</v>
      </c>
      <c r="P276" t="b">
        <v>0</v>
      </c>
      <c r="Q276" t="b">
        <v>0</v>
      </c>
      <c r="R276" t="s">
        <v>33</v>
      </c>
      <c r="S276" t="str">
        <f>LEFT(R276,FIND("/",R276)-1)</f>
        <v>theater</v>
      </c>
      <c r="T276" t="str">
        <f>RIGHT(R276,LEN(R276)-FIND("/",R276))</f>
        <v>plays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>ROUNDUP(SUM($E277/$D277)*100, 0)</f>
        <v>242</v>
      </c>
      <c r="G277" t="s">
        <v>20</v>
      </c>
      <c r="H277">
        <v>116</v>
      </c>
      <c r="I277">
        <f>ROUNDUP(E277/H277, 0)</f>
        <v>82</v>
      </c>
      <c r="J277" t="s">
        <v>21</v>
      </c>
      <c r="K277" t="s">
        <v>22</v>
      </c>
      <c r="L277">
        <v>1554526800</v>
      </c>
      <c r="M277">
        <v>1555218000</v>
      </c>
      <c r="N277" s="7">
        <f>(((L277/60)/60)/24)+DATE(1970,1,1)</f>
        <v>43561.208333333328</v>
      </c>
      <c r="O277" s="7">
        <f>(((M277/60)/60)/24)+DATE(1970,1,1)</f>
        <v>43569.208333333328</v>
      </c>
      <c r="P277" t="b">
        <v>0</v>
      </c>
      <c r="Q277" t="b">
        <v>0</v>
      </c>
      <c r="R277" t="s">
        <v>206</v>
      </c>
      <c r="S277" t="str">
        <f>LEFT(R277,FIND("/",R277)-1)</f>
        <v>publishing</v>
      </c>
      <c r="T277" t="str">
        <f>RIGHT(R277,LEN(R277)-FIND("/",R277))</f>
        <v>translations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>ROUNDUP(SUM($E278/$D278)*100, 0)</f>
        <v>97</v>
      </c>
      <c r="G278" t="s">
        <v>14</v>
      </c>
      <c r="H278">
        <v>133</v>
      </c>
      <c r="I278">
        <f>ROUNDUP(E278/H278, 0)</f>
        <v>41</v>
      </c>
      <c r="J278" t="s">
        <v>21</v>
      </c>
      <c r="K278" t="s">
        <v>22</v>
      </c>
      <c r="L278">
        <v>1334811600</v>
      </c>
      <c r="M278">
        <v>1335243600</v>
      </c>
      <c r="N278" s="7">
        <f>(((L278/60)/60)/24)+DATE(1970,1,1)</f>
        <v>41018.208333333336</v>
      </c>
      <c r="O278" s="7">
        <f>(((M278/60)/60)/24)+DATE(1970,1,1)</f>
        <v>41023.208333333336</v>
      </c>
      <c r="P278" t="b">
        <v>0</v>
      </c>
      <c r="Q278" t="b">
        <v>1</v>
      </c>
      <c r="R278" t="s">
        <v>89</v>
      </c>
      <c r="S278" t="str">
        <f>LEFT(R278,FIND("/",R278)-1)</f>
        <v>games</v>
      </c>
      <c r="T278" t="str">
        <f>RIGHT(R278,LEN(R278)-FIND("/",R278))</f>
        <v>video games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>ROUNDUP(SUM($E279/$D279)*100, 0)</f>
        <v>1067</v>
      </c>
      <c r="G279" t="s">
        <v>20</v>
      </c>
      <c r="H279">
        <v>83</v>
      </c>
      <c r="I279">
        <f>ROUNDUP(E279/H279, 0)</f>
        <v>90</v>
      </c>
      <c r="J279" t="s">
        <v>21</v>
      </c>
      <c r="K279" t="s">
        <v>22</v>
      </c>
      <c r="L279">
        <v>1279515600</v>
      </c>
      <c r="M279">
        <v>1279688400</v>
      </c>
      <c r="N279" s="7">
        <f>(((L279/60)/60)/24)+DATE(1970,1,1)</f>
        <v>40378.208333333336</v>
      </c>
      <c r="O279" s="7">
        <f>(((M279/60)/60)/24)+DATE(1970,1,1)</f>
        <v>40380.208333333336</v>
      </c>
      <c r="P279" t="b">
        <v>0</v>
      </c>
      <c r="Q279" t="b">
        <v>0</v>
      </c>
      <c r="R279" t="s">
        <v>33</v>
      </c>
      <c r="S279" t="str">
        <f>LEFT(R279,FIND("/",R279)-1)</f>
        <v>theater</v>
      </c>
      <c r="T279" t="str">
        <f>RIGHT(R279,LEN(R279)-FIND("/",R279))</f>
        <v>plays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>ROUNDUP(SUM($E280/$D280)*100, 0)</f>
        <v>326</v>
      </c>
      <c r="G280" t="s">
        <v>20</v>
      </c>
      <c r="H280">
        <v>91</v>
      </c>
      <c r="I280">
        <f>ROUNDUP(E280/H280, 0)</f>
        <v>97</v>
      </c>
      <c r="J280" t="s">
        <v>21</v>
      </c>
      <c r="K280" t="s">
        <v>22</v>
      </c>
      <c r="L280">
        <v>1353909600</v>
      </c>
      <c r="M280">
        <v>1356069600</v>
      </c>
      <c r="N280" s="7">
        <f>(((L280/60)/60)/24)+DATE(1970,1,1)</f>
        <v>41239.25</v>
      </c>
      <c r="O280" s="7">
        <f>(((M280/60)/60)/24)+DATE(1970,1,1)</f>
        <v>41264.25</v>
      </c>
      <c r="P280" t="b">
        <v>0</v>
      </c>
      <c r="Q280" t="b">
        <v>0</v>
      </c>
      <c r="R280" t="s">
        <v>28</v>
      </c>
      <c r="S280" t="str">
        <f>LEFT(R280,FIND("/",R280)-1)</f>
        <v>technology</v>
      </c>
      <c r="T280" t="str">
        <f>RIGHT(R280,LEN(R280)-FIND("/",R280))</f>
        <v>web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>ROUNDUP(SUM($E281/$D281)*100, 0)</f>
        <v>171</v>
      </c>
      <c r="G281" t="s">
        <v>20</v>
      </c>
      <c r="H281">
        <v>546</v>
      </c>
      <c r="I281">
        <f>ROUNDUP(E281/H281, 0)</f>
        <v>26</v>
      </c>
      <c r="J281" t="s">
        <v>21</v>
      </c>
      <c r="K281" t="s">
        <v>22</v>
      </c>
      <c r="L281">
        <v>1535950800</v>
      </c>
      <c r="M281">
        <v>1536210000</v>
      </c>
      <c r="N281" s="7">
        <f>(((L281/60)/60)/24)+DATE(1970,1,1)</f>
        <v>43346.208333333328</v>
      </c>
      <c r="O281" s="7">
        <f>(((M281/60)/60)/24)+DATE(1970,1,1)</f>
        <v>43349.208333333328</v>
      </c>
      <c r="P281" t="b">
        <v>0</v>
      </c>
      <c r="Q281" t="b">
        <v>0</v>
      </c>
      <c r="R281" t="s">
        <v>33</v>
      </c>
      <c r="S281" t="str">
        <f>LEFT(R281,FIND("/",R281)-1)</f>
        <v>theater</v>
      </c>
      <c r="T281" t="str">
        <f>RIGHT(R281,LEN(R281)-FIND("/",R281))</f>
        <v>plays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>ROUNDUP(SUM($E282/$D282)*100, 0)</f>
        <v>582</v>
      </c>
      <c r="G282" t="s">
        <v>20</v>
      </c>
      <c r="H282">
        <v>393</v>
      </c>
      <c r="I282">
        <f>ROUNDUP(E282/H282, 0)</f>
        <v>37</v>
      </c>
      <c r="J282" t="s">
        <v>21</v>
      </c>
      <c r="K282" t="s">
        <v>22</v>
      </c>
      <c r="L282">
        <v>1511244000</v>
      </c>
      <c r="M282">
        <v>1511762400</v>
      </c>
      <c r="N282" s="7">
        <f>(((L282/60)/60)/24)+DATE(1970,1,1)</f>
        <v>43060.25</v>
      </c>
      <c r="O282" s="7">
        <f>(((M282/60)/60)/24)+DATE(1970,1,1)</f>
        <v>43066.25</v>
      </c>
      <c r="P282" t="b">
        <v>0</v>
      </c>
      <c r="Q282" t="b">
        <v>0</v>
      </c>
      <c r="R282" t="s">
        <v>71</v>
      </c>
      <c r="S282" t="str">
        <f>LEFT(R282,FIND("/",R282)-1)</f>
        <v>film &amp; video</v>
      </c>
      <c r="T282" t="str">
        <f>RIGHT(R282,LEN(R282)-FIND("/",R282))</f>
        <v>animation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>ROUNDUP(SUM($E283/$D283)*100, 0)</f>
        <v>92</v>
      </c>
      <c r="G283" t="s">
        <v>14</v>
      </c>
      <c r="H283">
        <v>2062</v>
      </c>
      <c r="I283">
        <f>ROUNDUP(E283/H283, 0)</f>
        <v>74</v>
      </c>
      <c r="J283" t="s">
        <v>21</v>
      </c>
      <c r="K283" t="s">
        <v>22</v>
      </c>
      <c r="L283">
        <v>1331445600</v>
      </c>
      <c r="M283">
        <v>1333256400</v>
      </c>
      <c r="N283" s="7">
        <f>(((L283/60)/60)/24)+DATE(1970,1,1)</f>
        <v>40979.25</v>
      </c>
      <c r="O283" s="7">
        <f>(((M283/60)/60)/24)+DATE(1970,1,1)</f>
        <v>41000.208333333336</v>
      </c>
      <c r="P283" t="b">
        <v>0</v>
      </c>
      <c r="Q283" t="b">
        <v>1</v>
      </c>
      <c r="R283" t="s">
        <v>33</v>
      </c>
      <c r="S283" t="str">
        <f>LEFT(R283,FIND("/",R283)-1)</f>
        <v>theater</v>
      </c>
      <c r="T283" t="str">
        <f>RIGHT(R283,LEN(R283)-FIND("/",R283))</f>
        <v>plays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>ROUNDUP(SUM($E284/$D284)*100, 0)</f>
        <v>109</v>
      </c>
      <c r="G284" t="s">
        <v>20</v>
      </c>
      <c r="H284">
        <v>133</v>
      </c>
      <c r="I284">
        <f>ROUNDUP(E284/H284, 0)</f>
        <v>69</v>
      </c>
      <c r="J284" t="s">
        <v>21</v>
      </c>
      <c r="K284" t="s">
        <v>22</v>
      </c>
      <c r="L284">
        <v>1480226400</v>
      </c>
      <c r="M284">
        <v>1480744800</v>
      </c>
      <c r="N284" s="7">
        <f>(((L284/60)/60)/24)+DATE(1970,1,1)</f>
        <v>42701.25</v>
      </c>
      <c r="O284" s="7">
        <f>(((M284/60)/60)/24)+DATE(1970,1,1)</f>
        <v>42707.25</v>
      </c>
      <c r="P284" t="b">
        <v>0</v>
      </c>
      <c r="Q284" t="b">
        <v>1</v>
      </c>
      <c r="R284" t="s">
        <v>269</v>
      </c>
      <c r="S284" t="str">
        <f>LEFT(R284,FIND("/",R284)-1)</f>
        <v>film &amp; video</v>
      </c>
      <c r="T284" t="str">
        <f>RIGHT(R284,LEN(R284)-FIND("/",R284))</f>
        <v>television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>ROUNDUP(SUM($E285/$D285)*100, 0)</f>
        <v>19</v>
      </c>
      <c r="G285" t="s">
        <v>14</v>
      </c>
      <c r="H285">
        <v>29</v>
      </c>
      <c r="I285">
        <f>ROUNDUP(E285/H285, 0)</f>
        <v>53</v>
      </c>
      <c r="J285" t="s">
        <v>36</v>
      </c>
      <c r="K285" t="s">
        <v>37</v>
      </c>
      <c r="L285">
        <v>1464584400</v>
      </c>
      <c r="M285">
        <v>1465016400</v>
      </c>
      <c r="N285" s="7">
        <f>(((L285/60)/60)/24)+DATE(1970,1,1)</f>
        <v>42520.208333333328</v>
      </c>
      <c r="O285" s="7">
        <f>(((M285/60)/60)/24)+DATE(1970,1,1)</f>
        <v>42525.208333333328</v>
      </c>
      <c r="P285" t="b">
        <v>0</v>
      </c>
      <c r="Q285" t="b">
        <v>0</v>
      </c>
      <c r="R285" t="s">
        <v>23</v>
      </c>
      <c r="S285" t="str">
        <f>LEFT(R285,FIND("/",R285)-1)</f>
        <v>music</v>
      </c>
      <c r="T285" t="str">
        <f>RIGHT(R285,LEN(R285)-FIND("/",R285))</f>
        <v>rock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>ROUNDUP(SUM($E286/$D286)*100, 0)</f>
        <v>84</v>
      </c>
      <c r="G286" t="s">
        <v>14</v>
      </c>
      <c r="H286">
        <v>132</v>
      </c>
      <c r="I286">
        <f>ROUNDUP(E286/H286, 0)</f>
        <v>62</v>
      </c>
      <c r="J286" t="s">
        <v>21</v>
      </c>
      <c r="K286" t="s">
        <v>22</v>
      </c>
      <c r="L286">
        <v>1335848400</v>
      </c>
      <c r="M286">
        <v>1336280400</v>
      </c>
      <c r="N286" s="7">
        <f>(((L286/60)/60)/24)+DATE(1970,1,1)</f>
        <v>41030.208333333336</v>
      </c>
      <c r="O286" s="7">
        <f>(((M286/60)/60)/24)+DATE(1970,1,1)</f>
        <v>41035.208333333336</v>
      </c>
      <c r="P286" t="b">
        <v>0</v>
      </c>
      <c r="Q286" t="b">
        <v>0</v>
      </c>
      <c r="R286" t="s">
        <v>28</v>
      </c>
      <c r="S286" t="str">
        <f>LEFT(R286,FIND("/",R286)-1)</f>
        <v>technology</v>
      </c>
      <c r="T286" t="str">
        <f>RIGHT(R286,LEN(R286)-FIND("/",R286))</f>
        <v>web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>ROUNDUP(SUM($E287/$D287)*100, 0)</f>
        <v>707</v>
      </c>
      <c r="G287" t="s">
        <v>20</v>
      </c>
      <c r="H287">
        <v>254</v>
      </c>
      <c r="I287">
        <f>ROUNDUP(E287/H287, 0)</f>
        <v>26</v>
      </c>
      <c r="J287" t="s">
        <v>21</v>
      </c>
      <c r="K287" t="s">
        <v>22</v>
      </c>
      <c r="L287">
        <v>1473483600</v>
      </c>
      <c r="M287">
        <v>1476766800</v>
      </c>
      <c r="N287" s="7">
        <f>(((L287/60)/60)/24)+DATE(1970,1,1)</f>
        <v>42623.208333333328</v>
      </c>
      <c r="O287" s="7">
        <f>(((M287/60)/60)/24)+DATE(1970,1,1)</f>
        <v>42661.208333333328</v>
      </c>
      <c r="P287" t="b">
        <v>0</v>
      </c>
      <c r="Q287" t="b">
        <v>0</v>
      </c>
      <c r="R287" t="s">
        <v>33</v>
      </c>
      <c r="S287" t="str">
        <f>LEFT(R287,FIND("/",R287)-1)</f>
        <v>theater</v>
      </c>
      <c r="T287" t="str">
        <f>RIGHT(R287,LEN(R287)-FIND("/",R287))</f>
        <v>plays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>ROUNDUP(SUM($E288/$D288)*100, 0)</f>
        <v>18</v>
      </c>
      <c r="G288" t="s">
        <v>74</v>
      </c>
      <c r="H288">
        <v>184</v>
      </c>
      <c r="I288">
        <f>ROUNDUP(E288/H288, 0)</f>
        <v>107</v>
      </c>
      <c r="J288" t="s">
        <v>21</v>
      </c>
      <c r="K288" t="s">
        <v>22</v>
      </c>
      <c r="L288">
        <v>1479880800</v>
      </c>
      <c r="M288">
        <v>1480485600</v>
      </c>
      <c r="N288" s="7">
        <f>(((L288/60)/60)/24)+DATE(1970,1,1)</f>
        <v>42697.25</v>
      </c>
      <c r="O288" s="7">
        <f>(((M288/60)/60)/24)+DATE(1970,1,1)</f>
        <v>42704.25</v>
      </c>
      <c r="P288" t="b">
        <v>0</v>
      </c>
      <c r="Q288" t="b">
        <v>0</v>
      </c>
      <c r="R288" t="s">
        <v>33</v>
      </c>
      <c r="S288" t="str">
        <f>LEFT(R288,FIND("/",R288)-1)</f>
        <v>theater</v>
      </c>
      <c r="T288" t="str">
        <f>RIGHT(R288,LEN(R288)-FIND("/",R288))</f>
        <v>plays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>ROUNDUP(SUM($E289/$D289)*100, 0)</f>
        <v>210</v>
      </c>
      <c r="G289" t="s">
        <v>20</v>
      </c>
      <c r="H289">
        <v>176</v>
      </c>
      <c r="I289">
        <f>ROUNDUP(E289/H289, 0)</f>
        <v>76</v>
      </c>
      <c r="J289" t="s">
        <v>21</v>
      </c>
      <c r="K289" t="s">
        <v>22</v>
      </c>
      <c r="L289">
        <v>1430197200</v>
      </c>
      <c r="M289">
        <v>1430197200</v>
      </c>
      <c r="N289" s="7">
        <f>(((L289/60)/60)/24)+DATE(1970,1,1)</f>
        <v>42122.208333333328</v>
      </c>
      <c r="O289" s="7">
        <f>(((M289/60)/60)/24)+DATE(1970,1,1)</f>
        <v>42122.208333333328</v>
      </c>
      <c r="P289" t="b">
        <v>0</v>
      </c>
      <c r="Q289" t="b">
        <v>0</v>
      </c>
      <c r="R289" t="s">
        <v>50</v>
      </c>
      <c r="S289" t="str">
        <f>LEFT(R289,FIND("/",R289)-1)</f>
        <v>music</v>
      </c>
      <c r="T289" t="str">
        <f>RIGHT(R289,LEN(R289)-FIND("/",R289))</f>
        <v>electric music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>ROUNDUP(SUM($E290/$D290)*100, 0)</f>
        <v>98</v>
      </c>
      <c r="G290" t="s">
        <v>14</v>
      </c>
      <c r="H290">
        <v>137</v>
      </c>
      <c r="I290">
        <f>ROUNDUP(E290/H290, 0)</f>
        <v>40</v>
      </c>
      <c r="J290" t="s">
        <v>36</v>
      </c>
      <c r="K290" t="s">
        <v>37</v>
      </c>
      <c r="L290">
        <v>1331701200</v>
      </c>
      <c r="M290">
        <v>1331787600</v>
      </c>
      <c r="N290" s="7">
        <f>(((L290/60)/60)/24)+DATE(1970,1,1)</f>
        <v>40982.208333333336</v>
      </c>
      <c r="O290" s="7">
        <f>(((M290/60)/60)/24)+DATE(1970,1,1)</f>
        <v>40983.208333333336</v>
      </c>
      <c r="P290" t="b">
        <v>0</v>
      </c>
      <c r="Q290" t="b">
        <v>1</v>
      </c>
      <c r="R290" t="s">
        <v>148</v>
      </c>
      <c r="S290" t="str">
        <f>LEFT(R290,FIND("/",R290)-1)</f>
        <v>music</v>
      </c>
      <c r="T290" t="str">
        <f>RIGHT(R290,LEN(R290)-FIND("/",R290))</f>
        <v>metal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>ROUNDUP(SUM($E291/$D291)*100, 0)</f>
        <v>1685</v>
      </c>
      <c r="G291" t="s">
        <v>20</v>
      </c>
      <c r="H291">
        <v>337</v>
      </c>
      <c r="I291">
        <f>ROUNDUP(E291/H291, 0)</f>
        <v>40</v>
      </c>
      <c r="J291" t="s">
        <v>15</v>
      </c>
      <c r="K291" t="s">
        <v>16</v>
      </c>
      <c r="L291">
        <v>1438578000</v>
      </c>
      <c r="M291">
        <v>1438837200</v>
      </c>
      <c r="N291" s="7">
        <f>(((L291/60)/60)/24)+DATE(1970,1,1)</f>
        <v>42219.208333333328</v>
      </c>
      <c r="O291" s="7">
        <f>(((M291/60)/60)/24)+DATE(1970,1,1)</f>
        <v>42222.208333333328</v>
      </c>
      <c r="P291" t="b">
        <v>0</v>
      </c>
      <c r="Q291" t="b">
        <v>0</v>
      </c>
      <c r="R291" t="s">
        <v>33</v>
      </c>
      <c r="S291" t="str">
        <f>LEFT(R291,FIND("/",R291)-1)</f>
        <v>theater</v>
      </c>
      <c r="T291" t="str">
        <f>RIGHT(R291,LEN(R291)-FIND("/",R291))</f>
        <v>plays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>ROUNDUP(SUM($E292/$D292)*100, 0)</f>
        <v>55</v>
      </c>
      <c r="G292" t="s">
        <v>14</v>
      </c>
      <c r="H292">
        <v>908</v>
      </c>
      <c r="I292">
        <f>ROUNDUP(E292/H292, 0)</f>
        <v>102</v>
      </c>
      <c r="J292" t="s">
        <v>21</v>
      </c>
      <c r="K292" t="s">
        <v>22</v>
      </c>
      <c r="L292">
        <v>1368162000</v>
      </c>
      <c r="M292">
        <v>1370926800</v>
      </c>
      <c r="N292" s="7">
        <f>(((L292/60)/60)/24)+DATE(1970,1,1)</f>
        <v>41404.208333333336</v>
      </c>
      <c r="O292" s="7">
        <f>(((M292/60)/60)/24)+DATE(1970,1,1)</f>
        <v>41436.208333333336</v>
      </c>
      <c r="P292" t="b">
        <v>0</v>
      </c>
      <c r="Q292" t="b">
        <v>1</v>
      </c>
      <c r="R292" t="s">
        <v>42</v>
      </c>
      <c r="S292" t="str">
        <f>LEFT(R292,FIND("/",R292)-1)</f>
        <v>film &amp; video</v>
      </c>
      <c r="T292" t="str">
        <f>RIGHT(R292,LEN(R292)-FIND("/",R292))</f>
        <v>documentary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>ROUNDUP(SUM($E293/$D293)*100, 0)</f>
        <v>457</v>
      </c>
      <c r="G293" t="s">
        <v>20</v>
      </c>
      <c r="H293">
        <v>107</v>
      </c>
      <c r="I293">
        <f>ROUNDUP(E293/H293, 0)</f>
        <v>77</v>
      </c>
      <c r="J293" t="s">
        <v>21</v>
      </c>
      <c r="K293" t="s">
        <v>22</v>
      </c>
      <c r="L293">
        <v>1318654800</v>
      </c>
      <c r="M293">
        <v>1319000400</v>
      </c>
      <c r="N293" s="7">
        <f>(((L293/60)/60)/24)+DATE(1970,1,1)</f>
        <v>40831.208333333336</v>
      </c>
      <c r="O293" s="7">
        <f>(((M293/60)/60)/24)+DATE(1970,1,1)</f>
        <v>40835.208333333336</v>
      </c>
      <c r="P293" t="b">
        <v>1</v>
      </c>
      <c r="Q293" t="b">
        <v>0</v>
      </c>
      <c r="R293" t="s">
        <v>28</v>
      </c>
      <c r="S293" t="str">
        <f>LEFT(R293,FIND("/",R293)-1)</f>
        <v>technology</v>
      </c>
      <c r="T293" t="str">
        <f>RIGHT(R293,LEN(R293)-FIND("/",R293))</f>
        <v>web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>ROUNDUP(SUM($E294/$D294)*100, 0)</f>
        <v>10</v>
      </c>
      <c r="G294" t="s">
        <v>14</v>
      </c>
      <c r="H294">
        <v>10</v>
      </c>
      <c r="I294">
        <f>ROUNDUP(E294/H294, 0)</f>
        <v>72</v>
      </c>
      <c r="J294" t="s">
        <v>21</v>
      </c>
      <c r="K294" t="s">
        <v>22</v>
      </c>
      <c r="L294">
        <v>1331874000</v>
      </c>
      <c r="M294">
        <v>1333429200</v>
      </c>
      <c r="N294" s="7">
        <f>(((L294/60)/60)/24)+DATE(1970,1,1)</f>
        <v>40984.208333333336</v>
      </c>
      <c r="O294" s="7">
        <f>(((M294/60)/60)/24)+DATE(1970,1,1)</f>
        <v>41002.208333333336</v>
      </c>
      <c r="P294" t="b">
        <v>0</v>
      </c>
      <c r="Q294" t="b">
        <v>0</v>
      </c>
      <c r="R294" t="s">
        <v>17</v>
      </c>
      <c r="S294" t="str">
        <f>LEFT(R294,FIND("/",R294)-1)</f>
        <v>food</v>
      </c>
      <c r="T294" t="str">
        <f>RIGHT(R294,LEN(R294)-FIND("/",R294))</f>
        <v>food trucks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>ROUNDUP(SUM($E295/$D295)*100, 0)</f>
        <v>17</v>
      </c>
      <c r="G295" t="s">
        <v>74</v>
      </c>
      <c r="H295">
        <v>32</v>
      </c>
      <c r="I295">
        <f>ROUNDUP(E295/H295, 0)</f>
        <v>34</v>
      </c>
      <c r="J295" t="s">
        <v>107</v>
      </c>
      <c r="K295" t="s">
        <v>108</v>
      </c>
      <c r="L295">
        <v>1286254800</v>
      </c>
      <c r="M295">
        <v>1287032400</v>
      </c>
      <c r="N295" s="7">
        <f>(((L295/60)/60)/24)+DATE(1970,1,1)</f>
        <v>40456.208333333336</v>
      </c>
      <c r="O295" s="7">
        <f>(((M295/60)/60)/24)+DATE(1970,1,1)</f>
        <v>40465.208333333336</v>
      </c>
      <c r="P295" t="b">
        <v>0</v>
      </c>
      <c r="Q295" t="b">
        <v>0</v>
      </c>
      <c r="R295" t="s">
        <v>33</v>
      </c>
      <c r="S295" t="str">
        <f>LEFT(R295,FIND("/",R295)-1)</f>
        <v>theater</v>
      </c>
      <c r="T295" t="str">
        <f>RIGHT(R295,LEN(R295)-FIND("/",R295))</f>
        <v>plays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>ROUNDUP(SUM($E296/$D296)*100, 0)</f>
        <v>1340</v>
      </c>
      <c r="G296" t="s">
        <v>20</v>
      </c>
      <c r="H296">
        <v>183</v>
      </c>
      <c r="I296">
        <f>ROUNDUP(E296/H296, 0)</f>
        <v>44</v>
      </c>
      <c r="J296" t="s">
        <v>21</v>
      </c>
      <c r="K296" t="s">
        <v>22</v>
      </c>
      <c r="L296">
        <v>1540530000</v>
      </c>
      <c r="M296">
        <v>1541570400</v>
      </c>
      <c r="N296" s="7">
        <f>(((L296/60)/60)/24)+DATE(1970,1,1)</f>
        <v>43399.208333333328</v>
      </c>
      <c r="O296" s="7">
        <f>(((M296/60)/60)/24)+DATE(1970,1,1)</f>
        <v>43411.25</v>
      </c>
      <c r="P296" t="b">
        <v>0</v>
      </c>
      <c r="Q296" t="b">
        <v>0</v>
      </c>
      <c r="R296" t="s">
        <v>33</v>
      </c>
      <c r="S296" t="str">
        <f>LEFT(R296,FIND("/",R296)-1)</f>
        <v>theater</v>
      </c>
      <c r="T296" t="str">
        <f>RIGHT(R296,LEN(R296)-FIND("/",R296))</f>
        <v>plays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>ROUNDUP(SUM($E297/$D297)*100, 0)</f>
        <v>36</v>
      </c>
      <c r="G297" t="s">
        <v>14</v>
      </c>
      <c r="H297">
        <v>1910</v>
      </c>
      <c r="I297">
        <f>ROUNDUP(E297/H297, 0)</f>
        <v>37</v>
      </c>
      <c r="J297" t="s">
        <v>98</v>
      </c>
      <c r="K297" t="s">
        <v>99</v>
      </c>
      <c r="L297">
        <v>1381813200</v>
      </c>
      <c r="M297">
        <v>1383976800</v>
      </c>
      <c r="N297" s="7">
        <f>(((L297/60)/60)/24)+DATE(1970,1,1)</f>
        <v>41562.208333333336</v>
      </c>
      <c r="O297" s="7">
        <f>(((M297/60)/60)/24)+DATE(1970,1,1)</f>
        <v>41587.25</v>
      </c>
      <c r="P297" t="b">
        <v>0</v>
      </c>
      <c r="Q297" t="b">
        <v>0</v>
      </c>
      <c r="R297" t="s">
        <v>33</v>
      </c>
      <c r="S297" t="str">
        <f>LEFT(R297,FIND("/",R297)-1)</f>
        <v>theater</v>
      </c>
      <c r="T297" t="str">
        <f>RIGHT(R297,LEN(R297)-FIND("/",R297))</f>
        <v>plays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>ROUNDUP(SUM($E298/$D298)*100, 0)</f>
        <v>55</v>
      </c>
      <c r="G298" t="s">
        <v>14</v>
      </c>
      <c r="H298">
        <v>38</v>
      </c>
      <c r="I298">
        <f>ROUNDUP(E298/H298, 0)</f>
        <v>89</v>
      </c>
      <c r="J298" t="s">
        <v>26</v>
      </c>
      <c r="K298" t="s">
        <v>27</v>
      </c>
      <c r="L298">
        <v>1548655200</v>
      </c>
      <c r="M298">
        <v>1550556000</v>
      </c>
      <c r="N298" s="7">
        <f>(((L298/60)/60)/24)+DATE(1970,1,1)</f>
        <v>43493.25</v>
      </c>
      <c r="O298" s="7">
        <f>(((M298/60)/60)/24)+DATE(1970,1,1)</f>
        <v>43515.25</v>
      </c>
      <c r="P298" t="b">
        <v>0</v>
      </c>
      <c r="Q298" t="b">
        <v>0</v>
      </c>
      <c r="R298" t="s">
        <v>33</v>
      </c>
      <c r="S298" t="str">
        <f>LEFT(R298,FIND("/",R298)-1)</f>
        <v>theater</v>
      </c>
      <c r="T298" t="str">
        <f>RIGHT(R298,LEN(R298)-FIND("/",R298))</f>
        <v>plays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>ROUNDUP(SUM($E299/$D299)*100, 0)</f>
        <v>95</v>
      </c>
      <c r="G299" t="s">
        <v>14</v>
      </c>
      <c r="H299">
        <v>104</v>
      </c>
      <c r="I299">
        <f>ROUNDUP(E299/H299, 0)</f>
        <v>66</v>
      </c>
      <c r="J299" t="s">
        <v>26</v>
      </c>
      <c r="K299" t="s">
        <v>27</v>
      </c>
      <c r="L299">
        <v>1389679200</v>
      </c>
      <c r="M299">
        <v>1390456800</v>
      </c>
      <c r="N299" s="7">
        <f>(((L299/60)/60)/24)+DATE(1970,1,1)</f>
        <v>41653.25</v>
      </c>
      <c r="O299" s="7">
        <f>(((M299/60)/60)/24)+DATE(1970,1,1)</f>
        <v>41662.25</v>
      </c>
      <c r="P299" t="b">
        <v>0</v>
      </c>
      <c r="Q299" t="b">
        <v>1</v>
      </c>
      <c r="R299" t="s">
        <v>33</v>
      </c>
      <c r="S299" t="str">
        <f>LEFT(R299,FIND("/",R299)-1)</f>
        <v>theater</v>
      </c>
      <c r="T299" t="str">
        <f>RIGHT(R299,LEN(R299)-FIND("/",R299))</f>
        <v>plays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>ROUNDUP(SUM($E300/$D300)*100, 0)</f>
        <v>144</v>
      </c>
      <c r="G300" t="s">
        <v>20</v>
      </c>
      <c r="H300">
        <v>72</v>
      </c>
      <c r="I300">
        <f>ROUNDUP(E300/H300, 0)</f>
        <v>70</v>
      </c>
      <c r="J300" t="s">
        <v>21</v>
      </c>
      <c r="K300" t="s">
        <v>22</v>
      </c>
      <c r="L300">
        <v>1456466400</v>
      </c>
      <c r="M300">
        <v>1458018000</v>
      </c>
      <c r="N300" s="7">
        <f>(((L300/60)/60)/24)+DATE(1970,1,1)</f>
        <v>42426.25</v>
      </c>
      <c r="O300" s="7">
        <f>(((M300/60)/60)/24)+DATE(1970,1,1)</f>
        <v>42444.208333333328</v>
      </c>
      <c r="P300" t="b">
        <v>0</v>
      </c>
      <c r="Q300" t="b">
        <v>1</v>
      </c>
      <c r="R300" t="s">
        <v>23</v>
      </c>
      <c r="S300" t="str">
        <f>LEFT(R300,FIND("/",R300)-1)</f>
        <v>music</v>
      </c>
      <c r="T300" t="str">
        <f>RIGHT(R300,LEN(R300)-FIND("/",R300))</f>
        <v>rock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>ROUNDUP(SUM($E301/$D301)*100, 0)</f>
        <v>52</v>
      </c>
      <c r="G301" t="s">
        <v>14</v>
      </c>
      <c r="H301">
        <v>49</v>
      </c>
      <c r="I301">
        <f>ROUNDUP(E301/H301, 0)</f>
        <v>40</v>
      </c>
      <c r="J301" t="s">
        <v>21</v>
      </c>
      <c r="K301" t="s">
        <v>22</v>
      </c>
      <c r="L301">
        <v>1456984800</v>
      </c>
      <c r="M301">
        <v>1461819600</v>
      </c>
      <c r="N301" s="7">
        <f>(((L301/60)/60)/24)+DATE(1970,1,1)</f>
        <v>42432.25</v>
      </c>
      <c r="O301" s="7">
        <f>(((M301/60)/60)/24)+DATE(1970,1,1)</f>
        <v>42488.208333333328</v>
      </c>
      <c r="P301" t="b">
        <v>0</v>
      </c>
      <c r="Q301" t="b">
        <v>0</v>
      </c>
      <c r="R301" t="s">
        <v>17</v>
      </c>
      <c r="S301" t="str">
        <f>LEFT(R301,FIND("/",R301)-1)</f>
        <v>food</v>
      </c>
      <c r="T301" t="str">
        <f>RIGHT(R301,LEN(R301)-FIND("/",R301))</f>
        <v>food trucks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>ROUNDUP(SUM($E302/$D302)*100, 0)</f>
        <v>5</v>
      </c>
      <c r="G302" t="s">
        <v>14</v>
      </c>
      <c r="H302">
        <v>1</v>
      </c>
      <c r="I302">
        <f>ROUNDUP(E302/H302, 0)</f>
        <v>5</v>
      </c>
      <c r="J302" t="s">
        <v>36</v>
      </c>
      <c r="K302" t="s">
        <v>37</v>
      </c>
      <c r="L302">
        <v>1504069200</v>
      </c>
      <c r="M302">
        <v>1504155600</v>
      </c>
      <c r="N302" s="7">
        <f>(((L302/60)/60)/24)+DATE(1970,1,1)</f>
        <v>42977.208333333328</v>
      </c>
      <c r="O302" s="7">
        <f>(((M302/60)/60)/24)+DATE(1970,1,1)</f>
        <v>42978.208333333328</v>
      </c>
      <c r="P302" t="b">
        <v>0</v>
      </c>
      <c r="Q302" t="b">
        <v>1</v>
      </c>
      <c r="R302" t="s">
        <v>68</v>
      </c>
      <c r="S302" t="str">
        <f>LEFT(R302,FIND("/",R302)-1)</f>
        <v>publishing</v>
      </c>
      <c r="T302" t="str">
        <f>RIGHT(R302,LEN(R302)-FIND("/",R302))</f>
        <v>nonfiction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>ROUNDUP(SUM($E303/$D303)*100, 0)</f>
        <v>1345</v>
      </c>
      <c r="G303" t="s">
        <v>20</v>
      </c>
      <c r="H303">
        <v>295</v>
      </c>
      <c r="I303">
        <f>ROUNDUP(E303/H303, 0)</f>
        <v>42</v>
      </c>
      <c r="J303" t="s">
        <v>21</v>
      </c>
      <c r="K303" t="s">
        <v>22</v>
      </c>
      <c r="L303">
        <v>1424930400</v>
      </c>
      <c r="M303">
        <v>1426395600</v>
      </c>
      <c r="N303" s="7">
        <f>(((L303/60)/60)/24)+DATE(1970,1,1)</f>
        <v>42061.25</v>
      </c>
      <c r="O303" s="7">
        <f>(((M303/60)/60)/24)+DATE(1970,1,1)</f>
        <v>42078.208333333328</v>
      </c>
      <c r="P303" t="b">
        <v>0</v>
      </c>
      <c r="Q303" t="b">
        <v>0</v>
      </c>
      <c r="R303" t="s">
        <v>42</v>
      </c>
      <c r="S303" t="str">
        <f>LEFT(R303,FIND("/",R303)-1)</f>
        <v>film &amp; video</v>
      </c>
      <c r="T303" t="str">
        <f>RIGHT(R303,LEN(R303)-FIND("/",R303))</f>
        <v>documentary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>ROUNDUP(SUM($E304/$D304)*100, 0)</f>
        <v>32</v>
      </c>
      <c r="G304" t="s">
        <v>14</v>
      </c>
      <c r="H304">
        <v>245</v>
      </c>
      <c r="I304">
        <f>ROUNDUP(E304/H304, 0)</f>
        <v>99</v>
      </c>
      <c r="J304" t="s">
        <v>21</v>
      </c>
      <c r="K304" t="s">
        <v>22</v>
      </c>
      <c r="L304">
        <v>1535864400</v>
      </c>
      <c r="M304">
        <v>1537074000</v>
      </c>
      <c r="N304" s="7">
        <f>(((L304/60)/60)/24)+DATE(1970,1,1)</f>
        <v>43345.208333333328</v>
      </c>
      <c r="O304" s="7">
        <f>(((M304/60)/60)/24)+DATE(1970,1,1)</f>
        <v>43359.208333333328</v>
      </c>
      <c r="P304" t="b">
        <v>0</v>
      </c>
      <c r="Q304" t="b">
        <v>0</v>
      </c>
      <c r="R304" t="s">
        <v>33</v>
      </c>
      <c r="S304" t="str">
        <f>LEFT(R304,FIND("/",R304)-1)</f>
        <v>theater</v>
      </c>
      <c r="T304" t="str">
        <f>RIGHT(R304,LEN(R304)-FIND("/",R304))</f>
        <v>plays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>ROUNDUP(SUM($E305/$D305)*100, 0)</f>
        <v>83</v>
      </c>
      <c r="G305" t="s">
        <v>14</v>
      </c>
      <c r="H305">
        <v>32</v>
      </c>
      <c r="I305">
        <f>ROUNDUP(E305/H305, 0)</f>
        <v>88</v>
      </c>
      <c r="J305" t="s">
        <v>21</v>
      </c>
      <c r="K305" t="s">
        <v>22</v>
      </c>
      <c r="L305">
        <v>1452146400</v>
      </c>
      <c r="M305">
        <v>1452578400</v>
      </c>
      <c r="N305" s="7">
        <f>(((L305/60)/60)/24)+DATE(1970,1,1)</f>
        <v>42376.25</v>
      </c>
      <c r="O305" s="7">
        <f>(((M305/60)/60)/24)+DATE(1970,1,1)</f>
        <v>42381.25</v>
      </c>
      <c r="P305" t="b">
        <v>0</v>
      </c>
      <c r="Q305" t="b">
        <v>0</v>
      </c>
      <c r="R305" t="s">
        <v>60</v>
      </c>
      <c r="S305" t="str">
        <f>LEFT(R305,FIND("/",R305)-1)</f>
        <v>music</v>
      </c>
      <c r="T305" t="str">
        <f>RIGHT(R305,LEN(R305)-FIND("/",R305))</f>
        <v>indie rock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>ROUNDUP(SUM($E306/$D306)*100, 0)</f>
        <v>547</v>
      </c>
      <c r="G306" t="s">
        <v>20</v>
      </c>
      <c r="H306">
        <v>142</v>
      </c>
      <c r="I306">
        <f>ROUNDUP(E306/H306, 0)</f>
        <v>81</v>
      </c>
      <c r="J306" t="s">
        <v>21</v>
      </c>
      <c r="K306" t="s">
        <v>22</v>
      </c>
      <c r="L306">
        <v>1470546000</v>
      </c>
      <c r="M306">
        <v>1474088400</v>
      </c>
      <c r="N306" s="7">
        <f>(((L306/60)/60)/24)+DATE(1970,1,1)</f>
        <v>42589.208333333328</v>
      </c>
      <c r="O306" s="7">
        <f>(((M306/60)/60)/24)+DATE(1970,1,1)</f>
        <v>42630.208333333328</v>
      </c>
      <c r="P306" t="b">
        <v>0</v>
      </c>
      <c r="Q306" t="b">
        <v>0</v>
      </c>
      <c r="R306" t="s">
        <v>42</v>
      </c>
      <c r="S306" t="str">
        <f>LEFT(R306,FIND("/",R306)-1)</f>
        <v>film &amp; video</v>
      </c>
      <c r="T306" t="str">
        <f>RIGHT(R306,LEN(R306)-FIND("/",R306))</f>
        <v>documentary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>ROUNDUP(SUM($E307/$D307)*100, 0)</f>
        <v>287</v>
      </c>
      <c r="G307" t="s">
        <v>20</v>
      </c>
      <c r="H307">
        <v>85</v>
      </c>
      <c r="I307">
        <f>ROUNDUP(E307/H307, 0)</f>
        <v>95</v>
      </c>
      <c r="J307" t="s">
        <v>21</v>
      </c>
      <c r="K307" t="s">
        <v>22</v>
      </c>
      <c r="L307">
        <v>1458363600</v>
      </c>
      <c r="M307">
        <v>1461906000</v>
      </c>
      <c r="N307" s="7">
        <f>(((L307/60)/60)/24)+DATE(1970,1,1)</f>
        <v>42448.208333333328</v>
      </c>
      <c r="O307" s="7">
        <f>(((M307/60)/60)/24)+DATE(1970,1,1)</f>
        <v>42489.208333333328</v>
      </c>
      <c r="P307" t="b">
        <v>0</v>
      </c>
      <c r="Q307" t="b">
        <v>0</v>
      </c>
      <c r="R307" t="s">
        <v>33</v>
      </c>
      <c r="S307" t="str">
        <f>LEFT(R307,FIND("/",R307)-1)</f>
        <v>theater</v>
      </c>
      <c r="T307" t="str">
        <f>RIGHT(R307,LEN(R307)-FIND("/",R307))</f>
        <v>plays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>ROUNDUP(SUM($E308/$D308)*100, 0)</f>
        <v>8</v>
      </c>
      <c r="G308" t="s">
        <v>14</v>
      </c>
      <c r="H308">
        <v>7</v>
      </c>
      <c r="I308">
        <f>ROUNDUP(E308/H308, 0)</f>
        <v>74</v>
      </c>
      <c r="J308" t="s">
        <v>21</v>
      </c>
      <c r="K308" t="s">
        <v>22</v>
      </c>
      <c r="L308">
        <v>1500008400</v>
      </c>
      <c r="M308">
        <v>1500267600</v>
      </c>
      <c r="N308" s="7">
        <f>(((L308/60)/60)/24)+DATE(1970,1,1)</f>
        <v>42930.208333333328</v>
      </c>
      <c r="O308" s="7">
        <f>(((M308/60)/60)/24)+DATE(1970,1,1)</f>
        <v>42933.208333333328</v>
      </c>
      <c r="P308" t="b">
        <v>0</v>
      </c>
      <c r="Q308" t="b">
        <v>1</v>
      </c>
      <c r="R308" t="s">
        <v>33</v>
      </c>
      <c r="S308" t="str">
        <f>LEFT(R308,FIND("/",R308)-1)</f>
        <v>theater</v>
      </c>
      <c r="T308" t="str">
        <f>RIGHT(R308,LEN(R308)-FIND("/",R308))</f>
        <v>plays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>ROUNDUP(SUM($E309/$D309)*100, 0)</f>
        <v>133</v>
      </c>
      <c r="G309" t="s">
        <v>20</v>
      </c>
      <c r="H309">
        <v>659</v>
      </c>
      <c r="I309">
        <f>ROUNDUP(E309/H309, 0)</f>
        <v>66</v>
      </c>
      <c r="J309" t="s">
        <v>36</v>
      </c>
      <c r="K309" t="s">
        <v>37</v>
      </c>
      <c r="L309">
        <v>1338958800</v>
      </c>
      <c r="M309">
        <v>1340686800</v>
      </c>
      <c r="N309" s="7">
        <f>(((L309/60)/60)/24)+DATE(1970,1,1)</f>
        <v>41066.208333333336</v>
      </c>
      <c r="O309" s="7">
        <f>(((M309/60)/60)/24)+DATE(1970,1,1)</f>
        <v>41086.208333333336</v>
      </c>
      <c r="P309" t="b">
        <v>0</v>
      </c>
      <c r="Q309" t="b">
        <v>1</v>
      </c>
      <c r="R309" t="s">
        <v>119</v>
      </c>
      <c r="S309" t="str">
        <f>LEFT(R309,FIND("/",R309)-1)</f>
        <v>publishing</v>
      </c>
      <c r="T309" t="str">
        <f>RIGHT(R309,LEN(R309)-FIND("/",R309))</f>
        <v>fiction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>ROUNDUP(SUM($E310/$D310)*100, 0)</f>
        <v>75</v>
      </c>
      <c r="G310" t="s">
        <v>14</v>
      </c>
      <c r="H310">
        <v>803</v>
      </c>
      <c r="I310">
        <f>ROUNDUP(E310/H310, 0)</f>
        <v>110</v>
      </c>
      <c r="J310" t="s">
        <v>21</v>
      </c>
      <c r="K310" t="s">
        <v>22</v>
      </c>
      <c r="L310">
        <v>1303102800</v>
      </c>
      <c r="M310">
        <v>1303189200</v>
      </c>
      <c r="N310" s="7">
        <f>(((L310/60)/60)/24)+DATE(1970,1,1)</f>
        <v>40651.208333333336</v>
      </c>
      <c r="O310" s="7">
        <f>(((M310/60)/60)/24)+DATE(1970,1,1)</f>
        <v>40652.208333333336</v>
      </c>
      <c r="P310" t="b">
        <v>0</v>
      </c>
      <c r="Q310" t="b">
        <v>0</v>
      </c>
      <c r="R310" t="s">
        <v>33</v>
      </c>
      <c r="S310" t="str">
        <f>LEFT(R310,FIND("/",R310)-1)</f>
        <v>theater</v>
      </c>
      <c r="T310" t="str">
        <f>RIGHT(R310,LEN(R310)-FIND("/",R310))</f>
        <v>plays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>ROUNDUP(SUM($E311/$D311)*100, 0)</f>
        <v>76</v>
      </c>
      <c r="G311" t="s">
        <v>74</v>
      </c>
      <c r="H311">
        <v>75</v>
      </c>
      <c r="I311">
        <f>ROUNDUP(E311/H311, 0)</f>
        <v>42</v>
      </c>
      <c r="J311" t="s">
        <v>21</v>
      </c>
      <c r="K311" t="s">
        <v>22</v>
      </c>
      <c r="L311">
        <v>1316581200</v>
      </c>
      <c r="M311">
        <v>1318309200</v>
      </c>
      <c r="N311" s="7">
        <f>(((L311/60)/60)/24)+DATE(1970,1,1)</f>
        <v>40807.208333333336</v>
      </c>
      <c r="O311" s="7">
        <f>(((M311/60)/60)/24)+DATE(1970,1,1)</f>
        <v>40827.208333333336</v>
      </c>
      <c r="P311" t="b">
        <v>0</v>
      </c>
      <c r="Q311" t="b">
        <v>1</v>
      </c>
      <c r="R311" t="s">
        <v>60</v>
      </c>
      <c r="S311" t="str">
        <f>LEFT(R311,FIND("/",R311)-1)</f>
        <v>music</v>
      </c>
      <c r="T311" t="str">
        <f>RIGHT(R311,LEN(R311)-FIND("/",R311))</f>
        <v>indie rock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>ROUNDUP(SUM($E312/$D312)*100, 0)</f>
        <v>21</v>
      </c>
      <c r="G312" t="s">
        <v>14</v>
      </c>
      <c r="H312">
        <v>16</v>
      </c>
      <c r="I312">
        <f>ROUNDUP(E312/H312, 0)</f>
        <v>100</v>
      </c>
      <c r="J312" t="s">
        <v>21</v>
      </c>
      <c r="K312" t="s">
        <v>22</v>
      </c>
      <c r="L312">
        <v>1270789200</v>
      </c>
      <c r="M312">
        <v>1272171600</v>
      </c>
      <c r="N312" s="7">
        <f>(((L312/60)/60)/24)+DATE(1970,1,1)</f>
        <v>40277.208333333336</v>
      </c>
      <c r="O312" s="7">
        <f>(((M312/60)/60)/24)+DATE(1970,1,1)</f>
        <v>40293.208333333336</v>
      </c>
      <c r="P312" t="b">
        <v>0</v>
      </c>
      <c r="Q312" t="b">
        <v>0</v>
      </c>
      <c r="R312" t="s">
        <v>89</v>
      </c>
      <c r="S312" t="str">
        <f>LEFT(R312,FIND("/",R312)-1)</f>
        <v>games</v>
      </c>
      <c r="T312" t="str">
        <f>RIGHT(R312,LEN(R312)-FIND("/",R312))</f>
        <v>video games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>ROUNDUP(SUM($E313/$D313)*100, 0)</f>
        <v>204</v>
      </c>
      <c r="G313" t="s">
        <v>20</v>
      </c>
      <c r="H313">
        <v>121</v>
      </c>
      <c r="I313">
        <f>ROUNDUP(E313/H313, 0)</f>
        <v>106</v>
      </c>
      <c r="J313" t="s">
        <v>21</v>
      </c>
      <c r="K313" t="s">
        <v>22</v>
      </c>
      <c r="L313">
        <v>1297836000</v>
      </c>
      <c r="M313">
        <v>1298872800</v>
      </c>
      <c r="N313" s="7">
        <f>(((L313/60)/60)/24)+DATE(1970,1,1)</f>
        <v>40590.25</v>
      </c>
      <c r="O313" s="7">
        <f>(((M313/60)/60)/24)+DATE(1970,1,1)</f>
        <v>40602.25</v>
      </c>
      <c r="P313" t="b">
        <v>0</v>
      </c>
      <c r="Q313" t="b">
        <v>0</v>
      </c>
      <c r="R313" t="s">
        <v>33</v>
      </c>
      <c r="S313" t="str">
        <f>LEFT(R313,FIND("/",R313)-1)</f>
        <v>theater</v>
      </c>
      <c r="T313" t="str">
        <f>RIGHT(R313,LEN(R313)-FIND("/",R313))</f>
        <v>plays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>ROUNDUP(SUM($E314/$D314)*100, 0)</f>
        <v>311</v>
      </c>
      <c r="G314" t="s">
        <v>20</v>
      </c>
      <c r="H314">
        <v>3742</v>
      </c>
      <c r="I314">
        <f>ROUNDUP(E314/H314, 0)</f>
        <v>49</v>
      </c>
      <c r="J314" t="s">
        <v>21</v>
      </c>
      <c r="K314" t="s">
        <v>22</v>
      </c>
      <c r="L314">
        <v>1382677200</v>
      </c>
      <c r="M314">
        <v>1383282000</v>
      </c>
      <c r="N314" s="7">
        <f>(((L314/60)/60)/24)+DATE(1970,1,1)</f>
        <v>41572.208333333336</v>
      </c>
      <c r="O314" s="7">
        <f>(((M314/60)/60)/24)+DATE(1970,1,1)</f>
        <v>41579.208333333336</v>
      </c>
      <c r="P314" t="b">
        <v>0</v>
      </c>
      <c r="Q314" t="b">
        <v>0</v>
      </c>
      <c r="R314" t="s">
        <v>33</v>
      </c>
      <c r="S314" t="str">
        <f>LEFT(R314,FIND("/",R314)-1)</f>
        <v>theater</v>
      </c>
      <c r="T314" t="str">
        <f>RIGHT(R314,LEN(R314)-FIND("/",R314))</f>
        <v>plays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>ROUNDUP(SUM($E315/$D315)*100, 0)</f>
        <v>396</v>
      </c>
      <c r="G315" t="s">
        <v>20</v>
      </c>
      <c r="H315">
        <v>223</v>
      </c>
      <c r="I315">
        <f>ROUNDUP(E315/H315, 0)</f>
        <v>39</v>
      </c>
      <c r="J315" t="s">
        <v>21</v>
      </c>
      <c r="K315" t="s">
        <v>22</v>
      </c>
      <c r="L315">
        <v>1330322400</v>
      </c>
      <c r="M315">
        <v>1330495200</v>
      </c>
      <c r="N315" s="7">
        <f>(((L315/60)/60)/24)+DATE(1970,1,1)</f>
        <v>40966.25</v>
      </c>
      <c r="O315" s="7">
        <f>(((M315/60)/60)/24)+DATE(1970,1,1)</f>
        <v>40968.25</v>
      </c>
      <c r="P315" t="b">
        <v>0</v>
      </c>
      <c r="Q315" t="b">
        <v>0</v>
      </c>
      <c r="R315" t="s">
        <v>23</v>
      </c>
      <c r="S315" t="str">
        <f>LEFT(R315,FIND("/",R315)-1)</f>
        <v>music</v>
      </c>
      <c r="T315" t="str">
        <f>RIGHT(R315,LEN(R315)-FIND("/",R315))</f>
        <v>rock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>ROUNDUP(SUM($E316/$D316)*100, 0)</f>
        <v>295</v>
      </c>
      <c r="G316" t="s">
        <v>20</v>
      </c>
      <c r="H316">
        <v>133</v>
      </c>
      <c r="I316">
        <f>ROUNDUP(E316/H316, 0)</f>
        <v>32</v>
      </c>
      <c r="J316" t="s">
        <v>21</v>
      </c>
      <c r="K316" t="s">
        <v>22</v>
      </c>
      <c r="L316">
        <v>1552366800</v>
      </c>
      <c r="M316">
        <v>1552798800</v>
      </c>
      <c r="N316" s="7">
        <f>(((L316/60)/60)/24)+DATE(1970,1,1)</f>
        <v>43536.208333333328</v>
      </c>
      <c r="O316" s="7">
        <f>(((M316/60)/60)/24)+DATE(1970,1,1)</f>
        <v>43541.208333333328</v>
      </c>
      <c r="P316" t="b">
        <v>0</v>
      </c>
      <c r="Q316" t="b">
        <v>1</v>
      </c>
      <c r="R316" t="s">
        <v>42</v>
      </c>
      <c r="S316" t="str">
        <f>LEFT(R316,FIND("/",R316)-1)</f>
        <v>film &amp; video</v>
      </c>
      <c r="T316" t="str">
        <f>RIGHT(R316,LEN(R316)-FIND("/",R316))</f>
        <v>documentary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>ROUNDUP(SUM($E317/$D317)*100, 0)</f>
        <v>34</v>
      </c>
      <c r="G317" t="s">
        <v>14</v>
      </c>
      <c r="H317">
        <v>31</v>
      </c>
      <c r="I317">
        <f>ROUNDUP(E317/H317, 0)</f>
        <v>104</v>
      </c>
      <c r="J317" t="s">
        <v>21</v>
      </c>
      <c r="K317" t="s">
        <v>22</v>
      </c>
      <c r="L317">
        <v>1400907600</v>
      </c>
      <c r="M317">
        <v>1403413200</v>
      </c>
      <c r="N317" s="7">
        <f>(((L317/60)/60)/24)+DATE(1970,1,1)</f>
        <v>41783.208333333336</v>
      </c>
      <c r="O317" s="7">
        <f>(((M317/60)/60)/24)+DATE(1970,1,1)</f>
        <v>41812.208333333336</v>
      </c>
      <c r="P317" t="b">
        <v>0</v>
      </c>
      <c r="Q317" t="b">
        <v>0</v>
      </c>
      <c r="R317" t="s">
        <v>33</v>
      </c>
      <c r="S317" t="str">
        <f>LEFT(R317,FIND("/",R317)-1)</f>
        <v>theater</v>
      </c>
      <c r="T317" t="str">
        <f>RIGHT(R317,LEN(R317)-FIND("/",R317))</f>
        <v>plays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>ROUNDUP(SUM($E318/$D318)*100, 0)</f>
        <v>67</v>
      </c>
      <c r="G318" t="s">
        <v>14</v>
      </c>
      <c r="H318">
        <v>108</v>
      </c>
      <c r="I318">
        <f>ROUNDUP(E318/H318, 0)</f>
        <v>60</v>
      </c>
      <c r="J318" t="s">
        <v>107</v>
      </c>
      <c r="K318" t="s">
        <v>108</v>
      </c>
      <c r="L318">
        <v>1574143200</v>
      </c>
      <c r="M318">
        <v>1574229600</v>
      </c>
      <c r="N318" s="7">
        <f>(((L318/60)/60)/24)+DATE(1970,1,1)</f>
        <v>43788.25</v>
      </c>
      <c r="O318" s="7">
        <f>(((M318/60)/60)/24)+DATE(1970,1,1)</f>
        <v>43789.25</v>
      </c>
      <c r="P318" t="b">
        <v>0</v>
      </c>
      <c r="Q318" t="b">
        <v>1</v>
      </c>
      <c r="R318" t="s">
        <v>17</v>
      </c>
      <c r="S318" t="str">
        <f>LEFT(R318,FIND("/",R318)-1)</f>
        <v>food</v>
      </c>
      <c r="T318" t="str">
        <f>RIGHT(R318,LEN(R318)-FIND("/",R318))</f>
        <v>food trucks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>ROUNDUP(SUM($E319/$D319)*100, 0)</f>
        <v>20</v>
      </c>
      <c r="G319" t="s">
        <v>14</v>
      </c>
      <c r="H319">
        <v>30</v>
      </c>
      <c r="I319">
        <f>ROUNDUP(E319/H319, 0)</f>
        <v>43</v>
      </c>
      <c r="J319" t="s">
        <v>21</v>
      </c>
      <c r="K319" t="s">
        <v>22</v>
      </c>
      <c r="L319">
        <v>1494738000</v>
      </c>
      <c r="M319">
        <v>1495861200</v>
      </c>
      <c r="N319" s="7">
        <f>(((L319/60)/60)/24)+DATE(1970,1,1)</f>
        <v>42869.208333333328</v>
      </c>
      <c r="O319" s="7">
        <f>(((M319/60)/60)/24)+DATE(1970,1,1)</f>
        <v>42882.208333333328</v>
      </c>
      <c r="P319" t="b">
        <v>0</v>
      </c>
      <c r="Q319" t="b">
        <v>0</v>
      </c>
      <c r="R319" t="s">
        <v>33</v>
      </c>
      <c r="S319" t="str">
        <f>LEFT(R319,FIND("/",R319)-1)</f>
        <v>theater</v>
      </c>
      <c r="T319" t="str">
        <f>RIGHT(R319,LEN(R319)-FIND("/",R319))</f>
        <v>plays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>ROUNDUP(SUM($E320/$D320)*100, 0)</f>
        <v>16</v>
      </c>
      <c r="G320" t="s">
        <v>14</v>
      </c>
      <c r="H320">
        <v>17</v>
      </c>
      <c r="I320">
        <f>ROUNDUP(E320/H320, 0)</f>
        <v>54</v>
      </c>
      <c r="J320" t="s">
        <v>21</v>
      </c>
      <c r="K320" t="s">
        <v>22</v>
      </c>
      <c r="L320">
        <v>1392357600</v>
      </c>
      <c r="M320">
        <v>1392530400</v>
      </c>
      <c r="N320" s="7">
        <f>(((L320/60)/60)/24)+DATE(1970,1,1)</f>
        <v>41684.25</v>
      </c>
      <c r="O320" s="7">
        <f>(((M320/60)/60)/24)+DATE(1970,1,1)</f>
        <v>41686.25</v>
      </c>
      <c r="P320" t="b">
        <v>0</v>
      </c>
      <c r="Q320" t="b">
        <v>0</v>
      </c>
      <c r="R320" t="s">
        <v>23</v>
      </c>
      <c r="S320" t="str">
        <f>LEFT(R320,FIND("/",R320)-1)</f>
        <v>music</v>
      </c>
      <c r="T320" t="str">
        <f>RIGHT(R320,LEN(R320)-FIND("/",R320))</f>
        <v>rock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>ROUNDUP(SUM($E321/$D321)*100, 0)</f>
        <v>39</v>
      </c>
      <c r="G321" t="s">
        <v>74</v>
      </c>
      <c r="H321">
        <v>64</v>
      </c>
      <c r="I321">
        <f>ROUNDUP(E321/H321, 0)</f>
        <v>51</v>
      </c>
      <c r="J321" t="s">
        <v>21</v>
      </c>
      <c r="K321" t="s">
        <v>22</v>
      </c>
      <c r="L321">
        <v>1281589200</v>
      </c>
      <c r="M321">
        <v>1283662800</v>
      </c>
      <c r="N321" s="7">
        <f>(((L321/60)/60)/24)+DATE(1970,1,1)</f>
        <v>40402.208333333336</v>
      </c>
      <c r="O321" s="7">
        <f>(((M321/60)/60)/24)+DATE(1970,1,1)</f>
        <v>40426.208333333336</v>
      </c>
      <c r="P321" t="b">
        <v>0</v>
      </c>
      <c r="Q321" t="b">
        <v>0</v>
      </c>
      <c r="R321" t="s">
        <v>28</v>
      </c>
      <c r="S321" t="str">
        <f>LEFT(R321,FIND("/",R321)-1)</f>
        <v>technology</v>
      </c>
      <c r="T321" t="str">
        <f>RIGHT(R321,LEN(R321)-FIND("/",R321))</f>
        <v>web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>ROUNDUP(SUM($E322/$D322)*100, 0)</f>
        <v>10</v>
      </c>
      <c r="G322" t="s">
        <v>14</v>
      </c>
      <c r="H322">
        <v>80</v>
      </c>
      <c r="I322">
        <f>ROUNDUP(E322/H322, 0)</f>
        <v>102</v>
      </c>
      <c r="J322" t="s">
        <v>21</v>
      </c>
      <c r="K322" t="s">
        <v>22</v>
      </c>
      <c r="L322">
        <v>1305003600</v>
      </c>
      <c r="M322">
        <v>1305781200</v>
      </c>
      <c r="N322" s="7">
        <f>(((L322/60)/60)/24)+DATE(1970,1,1)</f>
        <v>40673.208333333336</v>
      </c>
      <c r="O322" s="7">
        <f>(((M322/60)/60)/24)+DATE(1970,1,1)</f>
        <v>40682.208333333336</v>
      </c>
      <c r="P322" t="b">
        <v>0</v>
      </c>
      <c r="Q322" t="b">
        <v>0</v>
      </c>
      <c r="R322" t="s">
        <v>119</v>
      </c>
      <c r="S322" t="str">
        <f>LEFT(R322,FIND("/",R322)-1)</f>
        <v>publishing</v>
      </c>
      <c r="T322" t="str">
        <f>RIGHT(R322,LEN(R322)-FIND("/",R322))</f>
        <v>fiction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>ROUNDUP(SUM($E323/$D323)*100, 0)</f>
        <v>95</v>
      </c>
      <c r="G323" t="s">
        <v>14</v>
      </c>
      <c r="H323">
        <v>2468</v>
      </c>
      <c r="I323">
        <f>ROUNDUP(E323/H323, 0)</f>
        <v>66</v>
      </c>
      <c r="J323" t="s">
        <v>21</v>
      </c>
      <c r="K323" t="s">
        <v>22</v>
      </c>
      <c r="L323">
        <v>1301634000</v>
      </c>
      <c r="M323">
        <v>1302325200</v>
      </c>
      <c r="N323" s="7">
        <f>(((L323/60)/60)/24)+DATE(1970,1,1)</f>
        <v>40634.208333333336</v>
      </c>
      <c r="O323" s="7">
        <f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>LEFT(R323,FIND("/",R323)-1)</f>
        <v>film &amp; video</v>
      </c>
      <c r="T323" t="str">
        <f>RIGHT(R323,LEN(R323)-FIND("/",R323))</f>
        <v>shorts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>ROUNDUP(SUM($E324/$D324)*100, 0)</f>
        <v>167</v>
      </c>
      <c r="G324" t="s">
        <v>20</v>
      </c>
      <c r="H324">
        <v>5168</v>
      </c>
      <c r="I324">
        <f>ROUNDUP(E324/H324, 0)</f>
        <v>38</v>
      </c>
      <c r="J324" t="s">
        <v>21</v>
      </c>
      <c r="K324" t="s">
        <v>22</v>
      </c>
      <c r="L324">
        <v>1290664800</v>
      </c>
      <c r="M324">
        <v>1291788000</v>
      </c>
      <c r="N324" s="7">
        <f>(((L324/60)/60)/24)+DATE(1970,1,1)</f>
        <v>40507.25</v>
      </c>
      <c r="O324" s="7">
        <f>(((M324/60)/60)/24)+DATE(1970,1,1)</f>
        <v>40520.25</v>
      </c>
      <c r="P324" t="b">
        <v>0</v>
      </c>
      <c r="Q324" t="b">
        <v>0</v>
      </c>
      <c r="R324" t="s">
        <v>33</v>
      </c>
      <c r="S324" t="str">
        <f>LEFT(R324,FIND("/",R324)-1)</f>
        <v>theater</v>
      </c>
      <c r="T324" t="str">
        <f>RIGHT(R324,LEN(R324)-FIND("/",R324))</f>
        <v>plays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>ROUNDUP(SUM($E325/$D325)*100, 0)</f>
        <v>25</v>
      </c>
      <c r="G325" t="s">
        <v>14</v>
      </c>
      <c r="H325">
        <v>26</v>
      </c>
      <c r="I325">
        <f>ROUNDUP(E325/H325, 0)</f>
        <v>83</v>
      </c>
      <c r="J325" t="s">
        <v>40</v>
      </c>
      <c r="K325" t="s">
        <v>41</v>
      </c>
      <c r="L325">
        <v>1395896400</v>
      </c>
      <c r="M325">
        <v>1396069200</v>
      </c>
      <c r="N325" s="7">
        <f>(((L325/60)/60)/24)+DATE(1970,1,1)</f>
        <v>41725.208333333336</v>
      </c>
      <c r="O325" s="7">
        <f>(((M325/60)/60)/24)+DATE(1970,1,1)</f>
        <v>41727.208333333336</v>
      </c>
      <c r="P325" t="b">
        <v>0</v>
      </c>
      <c r="Q325" t="b">
        <v>0</v>
      </c>
      <c r="R325" t="s">
        <v>42</v>
      </c>
      <c r="S325" t="str">
        <f>LEFT(R325,FIND("/",R325)-1)</f>
        <v>film &amp; video</v>
      </c>
      <c r="T325" t="str">
        <f>RIGHT(R325,LEN(R325)-FIND("/",R325))</f>
        <v>documentary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>ROUNDUP(SUM($E326/$D326)*100, 0)</f>
        <v>165</v>
      </c>
      <c r="G326" t="s">
        <v>20</v>
      </c>
      <c r="H326">
        <v>307</v>
      </c>
      <c r="I326">
        <f>ROUNDUP(E326/H326, 0)</f>
        <v>38</v>
      </c>
      <c r="J326" t="s">
        <v>21</v>
      </c>
      <c r="K326" t="s">
        <v>22</v>
      </c>
      <c r="L326">
        <v>1434862800</v>
      </c>
      <c r="M326">
        <v>1435899600</v>
      </c>
      <c r="N326" s="7">
        <f>(((L326/60)/60)/24)+DATE(1970,1,1)</f>
        <v>42176.208333333328</v>
      </c>
      <c r="O326" s="7">
        <f>(((M326/60)/60)/24)+DATE(1970,1,1)</f>
        <v>42188.208333333328</v>
      </c>
      <c r="P326" t="b">
        <v>0</v>
      </c>
      <c r="Q326" t="b">
        <v>1</v>
      </c>
      <c r="R326" t="s">
        <v>33</v>
      </c>
      <c r="S326" t="str">
        <f>LEFT(R326,FIND("/",R326)-1)</f>
        <v>theater</v>
      </c>
      <c r="T326" t="str">
        <f>RIGHT(R326,LEN(R326)-FIND("/",R326))</f>
        <v>plays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>ROUNDUP(SUM($E327/$D327)*100, 0)</f>
        <v>91</v>
      </c>
      <c r="G327" t="s">
        <v>14</v>
      </c>
      <c r="H327">
        <v>73</v>
      </c>
      <c r="I327">
        <f>ROUNDUP(E327/H327, 0)</f>
        <v>81</v>
      </c>
      <c r="J327" t="s">
        <v>21</v>
      </c>
      <c r="K327" t="s">
        <v>22</v>
      </c>
      <c r="L327">
        <v>1529125200</v>
      </c>
      <c r="M327">
        <v>1531112400</v>
      </c>
      <c r="N327" s="7">
        <f>(((L327/60)/60)/24)+DATE(1970,1,1)</f>
        <v>43267.208333333328</v>
      </c>
      <c r="O327" s="7">
        <f>(((M327/60)/60)/24)+DATE(1970,1,1)</f>
        <v>43290.208333333328</v>
      </c>
      <c r="P327" t="b">
        <v>0</v>
      </c>
      <c r="Q327" t="b">
        <v>1</v>
      </c>
      <c r="R327" t="s">
        <v>33</v>
      </c>
      <c r="S327" t="str">
        <f>LEFT(R327,FIND("/",R327)-1)</f>
        <v>theater</v>
      </c>
      <c r="T327" t="str">
        <f>RIGHT(R327,LEN(R327)-FIND("/",R327))</f>
        <v>plays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>ROUNDUP(SUM($E328/$D328)*100, 0)</f>
        <v>47</v>
      </c>
      <c r="G328" t="s">
        <v>14</v>
      </c>
      <c r="H328">
        <v>128</v>
      </c>
      <c r="I328">
        <f>ROUNDUP(E328/H328, 0)</f>
        <v>26</v>
      </c>
      <c r="J328" t="s">
        <v>21</v>
      </c>
      <c r="K328" t="s">
        <v>22</v>
      </c>
      <c r="L328">
        <v>1451109600</v>
      </c>
      <c r="M328">
        <v>1451628000</v>
      </c>
      <c r="N328" s="7">
        <f>(((L328/60)/60)/24)+DATE(1970,1,1)</f>
        <v>42364.25</v>
      </c>
      <c r="O328" s="7">
        <f>(((M328/60)/60)/24)+DATE(1970,1,1)</f>
        <v>42370.25</v>
      </c>
      <c r="P328" t="b">
        <v>0</v>
      </c>
      <c r="Q328" t="b">
        <v>0</v>
      </c>
      <c r="R328" t="s">
        <v>71</v>
      </c>
      <c r="S328" t="str">
        <f>LEFT(R328,FIND("/",R328)-1)</f>
        <v>film &amp; video</v>
      </c>
      <c r="T328" t="str">
        <f>RIGHT(R328,LEN(R328)-FIND("/",R328))</f>
        <v>animation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>ROUNDUP(SUM($E329/$D329)*100, 0)</f>
        <v>39</v>
      </c>
      <c r="G329" t="s">
        <v>14</v>
      </c>
      <c r="H329">
        <v>33</v>
      </c>
      <c r="I329">
        <f>ROUNDUP(E329/H329, 0)</f>
        <v>31</v>
      </c>
      <c r="J329" t="s">
        <v>21</v>
      </c>
      <c r="K329" t="s">
        <v>22</v>
      </c>
      <c r="L329">
        <v>1566968400</v>
      </c>
      <c r="M329">
        <v>1567314000</v>
      </c>
      <c r="N329" s="7">
        <f>(((L329/60)/60)/24)+DATE(1970,1,1)</f>
        <v>43705.208333333328</v>
      </c>
      <c r="O329" s="7">
        <f>(((M329/60)/60)/24)+DATE(1970,1,1)</f>
        <v>43709.208333333328</v>
      </c>
      <c r="P329" t="b">
        <v>0</v>
      </c>
      <c r="Q329" t="b">
        <v>1</v>
      </c>
      <c r="R329" t="s">
        <v>33</v>
      </c>
      <c r="S329" t="str">
        <f>LEFT(R329,FIND("/",R329)-1)</f>
        <v>theater</v>
      </c>
      <c r="T329" t="str">
        <f>RIGHT(R329,LEN(R329)-FIND("/",R329))</f>
        <v>plays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>ROUNDUP(SUM($E330/$D330)*100, 0)</f>
        <v>134</v>
      </c>
      <c r="G330" t="s">
        <v>20</v>
      </c>
      <c r="H330">
        <v>2441</v>
      </c>
      <c r="I330">
        <f>ROUNDUP(E330/H330, 0)</f>
        <v>55</v>
      </c>
      <c r="J330" t="s">
        <v>21</v>
      </c>
      <c r="K330" t="s">
        <v>22</v>
      </c>
      <c r="L330">
        <v>1543557600</v>
      </c>
      <c r="M330">
        <v>1544508000</v>
      </c>
      <c r="N330" s="7">
        <f>(((L330/60)/60)/24)+DATE(1970,1,1)</f>
        <v>43434.25</v>
      </c>
      <c r="O330" s="7">
        <f>(((M330/60)/60)/24)+DATE(1970,1,1)</f>
        <v>43445.25</v>
      </c>
      <c r="P330" t="b">
        <v>0</v>
      </c>
      <c r="Q330" t="b">
        <v>0</v>
      </c>
      <c r="R330" t="s">
        <v>23</v>
      </c>
      <c r="S330" t="str">
        <f>LEFT(R330,FIND("/",R330)-1)</f>
        <v>music</v>
      </c>
      <c r="T330" t="str">
        <f>RIGHT(R330,LEN(R330)-FIND("/",R330))</f>
        <v>rock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>ROUNDUP(SUM($E331/$D331)*100, 0)</f>
        <v>23</v>
      </c>
      <c r="G331" t="s">
        <v>47</v>
      </c>
      <c r="H331">
        <v>211</v>
      </c>
      <c r="I331">
        <f>ROUNDUP(E331/H331, 0)</f>
        <v>102</v>
      </c>
      <c r="J331" t="s">
        <v>21</v>
      </c>
      <c r="K331" t="s">
        <v>22</v>
      </c>
      <c r="L331">
        <v>1481522400</v>
      </c>
      <c r="M331">
        <v>1482472800</v>
      </c>
      <c r="N331" s="7">
        <f>(((L331/60)/60)/24)+DATE(1970,1,1)</f>
        <v>42716.25</v>
      </c>
      <c r="O331" s="7">
        <f>(((M331/60)/60)/24)+DATE(1970,1,1)</f>
        <v>42727.25</v>
      </c>
      <c r="P331" t="b">
        <v>0</v>
      </c>
      <c r="Q331" t="b">
        <v>0</v>
      </c>
      <c r="R331" t="s">
        <v>89</v>
      </c>
      <c r="S331" t="str">
        <f>LEFT(R331,FIND("/",R331)-1)</f>
        <v>games</v>
      </c>
      <c r="T331" t="str">
        <f>RIGHT(R331,LEN(R331)-FIND("/",R331))</f>
        <v>video games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>ROUNDUP(SUM($E332/$D332)*100, 0)</f>
        <v>185</v>
      </c>
      <c r="G332" t="s">
        <v>20</v>
      </c>
      <c r="H332">
        <v>1385</v>
      </c>
      <c r="I332">
        <f>ROUNDUP(E332/H332, 0)</f>
        <v>46</v>
      </c>
      <c r="J332" t="s">
        <v>40</v>
      </c>
      <c r="K332" t="s">
        <v>41</v>
      </c>
      <c r="L332">
        <v>1512712800</v>
      </c>
      <c r="M332">
        <v>1512799200</v>
      </c>
      <c r="N332" s="7">
        <f>(((L332/60)/60)/24)+DATE(1970,1,1)</f>
        <v>43077.25</v>
      </c>
      <c r="O332" s="7">
        <f>(((M332/60)/60)/24)+DATE(1970,1,1)</f>
        <v>43078.25</v>
      </c>
      <c r="P332" t="b">
        <v>0</v>
      </c>
      <c r="Q332" t="b">
        <v>0</v>
      </c>
      <c r="R332" t="s">
        <v>42</v>
      </c>
      <c r="S332" t="str">
        <f>LEFT(R332,FIND("/",R332)-1)</f>
        <v>film &amp; video</v>
      </c>
      <c r="T332" t="str">
        <f>RIGHT(R332,LEN(R332)-FIND("/",R332))</f>
        <v>documentary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>ROUNDUP(SUM($E333/$D333)*100, 0)</f>
        <v>444</v>
      </c>
      <c r="G333" t="s">
        <v>20</v>
      </c>
      <c r="H333">
        <v>190</v>
      </c>
      <c r="I333">
        <f>ROUNDUP(E333/H333, 0)</f>
        <v>78</v>
      </c>
      <c r="J333" t="s">
        <v>21</v>
      </c>
      <c r="K333" t="s">
        <v>22</v>
      </c>
      <c r="L333">
        <v>1324274400</v>
      </c>
      <c r="M333">
        <v>1324360800</v>
      </c>
      <c r="N333" s="7">
        <f>(((L333/60)/60)/24)+DATE(1970,1,1)</f>
        <v>40896.25</v>
      </c>
      <c r="O333" s="7">
        <f>(((M333/60)/60)/24)+DATE(1970,1,1)</f>
        <v>40897.25</v>
      </c>
      <c r="P333" t="b">
        <v>0</v>
      </c>
      <c r="Q333" t="b">
        <v>0</v>
      </c>
      <c r="R333" t="s">
        <v>17</v>
      </c>
      <c r="S333" t="str">
        <f>LEFT(R333,FIND("/",R333)-1)</f>
        <v>food</v>
      </c>
      <c r="T333" t="str">
        <f>RIGHT(R333,LEN(R333)-FIND("/",R333))</f>
        <v>food trucks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>ROUNDUP(SUM($E334/$D334)*100, 0)</f>
        <v>200</v>
      </c>
      <c r="G334" t="s">
        <v>20</v>
      </c>
      <c r="H334">
        <v>470</v>
      </c>
      <c r="I334">
        <f>ROUNDUP(E334/H334, 0)</f>
        <v>89</v>
      </c>
      <c r="J334" t="s">
        <v>21</v>
      </c>
      <c r="K334" t="s">
        <v>22</v>
      </c>
      <c r="L334">
        <v>1364446800</v>
      </c>
      <c r="M334">
        <v>1364533200</v>
      </c>
      <c r="N334" s="7">
        <f>(((L334/60)/60)/24)+DATE(1970,1,1)</f>
        <v>41361.208333333336</v>
      </c>
      <c r="O334" s="7">
        <f>(((M334/60)/60)/24)+DATE(1970,1,1)</f>
        <v>41362.208333333336</v>
      </c>
      <c r="P334" t="b">
        <v>0</v>
      </c>
      <c r="Q334" t="b">
        <v>0</v>
      </c>
      <c r="R334" t="s">
        <v>65</v>
      </c>
      <c r="S334" t="str">
        <f>LEFT(R334,FIND("/",R334)-1)</f>
        <v>technology</v>
      </c>
      <c r="T334" t="str">
        <f>RIGHT(R334,LEN(R334)-FIND("/",R334))</f>
        <v>wearables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>ROUNDUP(SUM($E335/$D335)*100, 0)</f>
        <v>124</v>
      </c>
      <c r="G335" t="s">
        <v>20</v>
      </c>
      <c r="H335">
        <v>253</v>
      </c>
      <c r="I335">
        <f>ROUNDUP(E335/H335, 0)</f>
        <v>48</v>
      </c>
      <c r="J335" t="s">
        <v>21</v>
      </c>
      <c r="K335" t="s">
        <v>22</v>
      </c>
      <c r="L335">
        <v>1542693600</v>
      </c>
      <c r="M335">
        <v>1545112800</v>
      </c>
      <c r="N335" s="7">
        <f>(((L335/60)/60)/24)+DATE(1970,1,1)</f>
        <v>43424.25</v>
      </c>
      <c r="O335" s="7">
        <f>(((M335/60)/60)/24)+DATE(1970,1,1)</f>
        <v>43452.25</v>
      </c>
      <c r="P335" t="b">
        <v>0</v>
      </c>
      <c r="Q335" t="b">
        <v>0</v>
      </c>
      <c r="R335" t="s">
        <v>33</v>
      </c>
      <c r="S335" t="str">
        <f>LEFT(R335,FIND("/",R335)-1)</f>
        <v>theater</v>
      </c>
      <c r="T335" t="str">
        <f>RIGHT(R335,LEN(R335)-FIND("/",R335))</f>
        <v>plays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>ROUNDUP(SUM($E336/$D336)*100, 0)</f>
        <v>187</v>
      </c>
      <c r="G336" t="s">
        <v>20</v>
      </c>
      <c r="H336">
        <v>1113</v>
      </c>
      <c r="I336">
        <f>ROUNDUP(E336/H336, 0)</f>
        <v>111</v>
      </c>
      <c r="J336" t="s">
        <v>21</v>
      </c>
      <c r="K336" t="s">
        <v>22</v>
      </c>
      <c r="L336">
        <v>1515564000</v>
      </c>
      <c r="M336">
        <v>1516168800</v>
      </c>
      <c r="N336" s="7">
        <f>(((L336/60)/60)/24)+DATE(1970,1,1)</f>
        <v>43110.25</v>
      </c>
      <c r="O336" s="7">
        <f>(((M336/60)/60)/24)+DATE(1970,1,1)</f>
        <v>43117.25</v>
      </c>
      <c r="P336" t="b">
        <v>0</v>
      </c>
      <c r="Q336" t="b">
        <v>0</v>
      </c>
      <c r="R336" t="s">
        <v>23</v>
      </c>
      <c r="S336" t="str">
        <f>LEFT(R336,FIND("/",R336)-1)</f>
        <v>music</v>
      </c>
      <c r="T336" t="str">
        <f>RIGHT(R336,LEN(R336)-FIND("/",R336))</f>
        <v>rock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>ROUNDUP(SUM($E337/$D337)*100, 0)</f>
        <v>115</v>
      </c>
      <c r="G337" t="s">
        <v>20</v>
      </c>
      <c r="H337">
        <v>2283</v>
      </c>
      <c r="I337">
        <f>ROUNDUP(E337/H337, 0)</f>
        <v>88</v>
      </c>
      <c r="J337" t="s">
        <v>21</v>
      </c>
      <c r="K337" t="s">
        <v>22</v>
      </c>
      <c r="L337">
        <v>1573797600</v>
      </c>
      <c r="M337">
        <v>1574920800</v>
      </c>
      <c r="N337" s="7">
        <f>(((L337/60)/60)/24)+DATE(1970,1,1)</f>
        <v>43784.25</v>
      </c>
      <c r="O337" s="7">
        <f>(((M337/60)/60)/24)+DATE(1970,1,1)</f>
        <v>43797.25</v>
      </c>
      <c r="P337" t="b">
        <v>0</v>
      </c>
      <c r="Q337" t="b">
        <v>0</v>
      </c>
      <c r="R337" t="s">
        <v>23</v>
      </c>
      <c r="S337" t="str">
        <f>LEFT(R337,FIND("/",R337)-1)</f>
        <v>music</v>
      </c>
      <c r="T337" t="str">
        <f>RIGHT(R337,LEN(R337)-FIND("/",R337))</f>
        <v>rock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>ROUNDUP(SUM($E338/$D338)*100, 0)</f>
        <v>98</v>
      </c>
      <c r="G338" t="s">
        <v>14</v>
      </c>
      <c r="H338">
        <v>1072</v>
      </c>
      <c r="I338">
        <f>ROUNDUP(E338/H338, 0)</f>
        <v>64</v>
      </c>
      <c r="J338" t="s">
        <v>21</v>
      </c>
      <c r="K338" t="s">
        <v>22</v>
      </c>
      <c r="L338">
        <v>1292392800</v>
      </c>
      <c r="M338">
        <v>1292479200</v>
      </c>
      <c r="N338" s="7">
        <f>(((L338/60)/60)/24)+DATE(1970,1,1)</f>
        <v>40527.25</v>
      </c>
      <c r="O338" s="7">
        <f>(((M338/60)/60)/24)+DATE(1970,1,1)</f>
        <v>40528.25</v>
      </c>
      <c r="P338" t="b">
        <v>0</v>
      </c>
      <c r="Q338" t="b">
        <v>1</v>
      </c>
      <c r="R338" t="s">
        <v>23</v>
      </c>
      <c r="S338" t="str">
        <f>LEFT(R338,FIND("/",R338)-1)</f>
        <v>music</v>
      </c>
      <c r="T338" t="str">
        <f>RIGHT(R338,LEN(R338)-FIND("/",R338))</f>
        <v>rock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>ROUNDUP(SUM($E339/$D339)*100, 0)</f>
        <v>123</v>
      </c>
      <c r="G339" t="s">
        <v>20</v>
      </c>
      <c r="H339">
        <v>1095</v>
      </c>
      <c r="I339">
        <f>ROUNDUP(E339/H339, 0)</f>
        <v>106</v>
      </c>
      <c r="J339" t="s">
        <v>21</v>
      </c>
      <c r="K339" t="s">
        <v>22</v>
      </c>
      <c r="L339">
        <v>1573452000</v>
      </c>
      <c r="M339">
        <v>1573538400</v>
      </c>
      <c r="N339" s="7">
        <f>(((L339/60)/60)/24)+DATE(1970,1,1)</f>
        <v>43780.25</v>
      </c>
      <c r="O339" s="7">
        <f>(((M339/60)/60)/24)+DATE(1970,1,1)</f>
        <v>43781.25</v>
      </c>
      <c r="P339" t="b">
        <v>0</v>
      </c>
      <c r="Q339" t="b">
        <v>0</v>
      </c>
      <c r="R339" t="s">
        <v>33</v>
      </c>
      <c r="S339" t="str">
        <f>LEFT(R339,FIND("/",R339)-1)</f>
        <v>theater</v>
      </c>
      <c r="T339" t="str">
        <f>RIGHT(R339,LEN(R339)-FIND("/",R339))</f>
        <v>plays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>ROUNDUP(SUM($E340/$D340)*100, 0)</f>
        <v>180</v>
      </c>
      <c r="G340" t="s">
        <v>20</v>
      </c>
      <c r="H340">
        <v>1690</v>
      </c>
      <c r="I340">
        <f>ROUNDUP(E340/H340, 0)</f>
        <v>74</v>
      </c>
      <c r="J340" t="s">
        <v>21</v>
      </c>
      <c r="K340" t="s">
        <v>22</v>
      </c>
      <c r="L340">
        <v>1317790800</v>
      </c>
      <c r="M340">
        <v>1320382800</v>
      </c>
      <c r="N340" s="7">
        <f>(((L340/60)/60)/24)+DATE(1970,1,1)</f>
        <v>40821.208333333336</v>
      </c>
      <c r="O340" s="7">
        <f>(((M340/60)/60)/24)+DATE(1970,1,1)</f>
        <v>40851.208333333336</v>
      </c>
      <c r="P340" t="b">
        <v>0</v>
      </c>
      <c r="Q340" t="b">
        <v>0</v>
      </c>
      <c r="R340" t="s">
        <v>33</v>
      </c>
      <c r="S340" t="str">
        <f>LEFT(R340,FIND("/",R340)-1)</f>
        <v>theater</v>
      </c>
      <c r="T340" t="str">
        <f>RIGHT(R340,LEN(R340)-FIND("/",R340))</f>
        <v>plays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>ROUNDUP(SUM($E341/$D341)*100, 0)</f>
        <v>80</v>
      </c>
      <c r="G341" t="s">
        <v>74</v>
      </c>
      <c r="H341">
        <v>1297</v>
      </c>
      <c r="I341">
        <f>ROUNDUP(E341/H341, 0)</f>
        <v>85</v>
      </c>
      <c r="J341" t="s">
        <v>15</v>
      </c>
      <c r="K341" t="s">
        <v>16</v>
      </c>
      <c r="L341">
        <v>1501650000</v>
      </c>
      <c r="M341">
        <v>1502859600</v>
      </c>
      <c r="N341" s="7">
        <f>(((L341/60)/60)/24)+DATE(1970,1,1)</f>
        <v>42949.208333333328</v>
      </c>
      <c r="O341" s="7">
        <f>(((M341/60)/60)/24)+DATE(1970,1,1)</f>
        <v>42963.208333333328</v>
      </c>
      <c r="P341" t="b">
        <v>0</v>
      </c>
      <c r="Q341" t="b">
        <v>0</v>
      </c>
      <c r="R341" t="s">
        <v>33</v>
      </c>
      <c r="S341" t="str">
        <f>LEFT(R341,FIND("/",R341)-1)</f>
        <v>theater</v>
      </c>
      <c r="T341" t="str">
        <f>RIGHT(R341,LEN(R341)-FIND("/",R341))</f>
        <v>plays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>ROUNDUP(SUM($E342/$D342)*100, 0)</f>
        <v>95</v>
      </c>
      <c r="G342" t="s">
        <v>14</v>
      </c>
      <c r="H342">
        <v>393</v>
      </c>
      <c r="I342">
        <f>ROUNDUP(E342/H342, 0)</f>
        <v>89</v>
      </c>
      <c r="J342" t="s">
        <v>21</v>
      </c>
      <c r="K342" t="s">
        <v>22</v>
      </c>
      <c r="L342">
        <v>1323669600</v>
      </c>
      <c r="M342">
        <v>1323756000</v>
      </c>
      <c r="N342" s="7">
        <f>(((L342/60)/60)/24)+DATE(1970,1,1)</f>
        <v>40889.25</v>
      </c>
      <c r="O342" s="7">
        <f>(((M342/60)/60)/24)+DATE(1970,1,1)</f>
        <v>40890.25</v>
      </c>
      <c r="P342" t="b">
        <v>0</v>
      </c>
      <c r="Q342" t="b">
        <v>0</v>
      </c>
      <c r="R342" t="s">
        <v>122</v>
      </c>
      <c r="S342" t="str">
        <f>LEFT(R342,FIND("/",R342)-1)</f>
        <v>photography</v>
      </c>
      <c r="T342" t="str">
        <f>RIGHT(R342,LEN(R342)-FIND("/",R342))</f>
        <v>photography books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>ROUNDUP(SUM($E343/$D343)*100, 0)</f>
        <v>85</v>
      </c>
      <c r="G343" t="s">
        <v>14</v>
      </c>
      <c r="H343">
        <v>1257</v>
      </c>
      <c r="I343">
        <f>ROUNDUP(E343/H343, 0)</f>
        <v>77</v>
      </c>
      <c r="J343" t="s">
        <v>21</v>
      </c>
      <c r="K343" t="s">
        <v>22</v>
      </c>
      <c r="L343">
        <v>1440738000</v>
      </c>
      <c r="M343">
        <v>1441342800</v>
      </c>
      <c r="N343" s="7">
        <f>(((L343/60)/60)/24)+DATE(1970,1,1)</f>
        <v>42244.208333333328</v>
      </c>
      <c r="O343" s="7">
        <f>(((M343/60)/60)/24)+DATE(1970,1,1)</f>
        <v>42251.208333333328</v>
      </c>
      <c r="P343" t="b">
        <v>0</v>
      </c>
      <c r="Q343" t="b">
        <v>0</v>
      </c>
      <c r="R343" t="s">
        <v>60</v>
      </c>
      <c r="S343" t="str">
        <f>LEFT(R343,FIND("/",R343)-1)</f>
        <v>music</v>
      </c>
      <c r="T343" t="str">
        <f>RIGHT(R343,LEN(R343)-FIND("/",R343))</f>
        <v>indie rock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>ROUNDUP(SUM($E344/$D344)*100, 0)</f>
        <v>67</v>
      </c>
      <c r="G344" t="s">
        <v>14</v>
      </c>
      <c r="H344">
        <v>328</v>
      </c>
      <c r="I344">
        <f>ROUNDUP(E344/H344, 0)</f>
        <v>98</v>
      </c>
      <c r="J344" t="s">
        <v>21</v>
      </c>
      <c r="K344" t="s">
        <v>22</v>
      </c>
      <c r="L344">
        <v>1374296400</v>
      </c>
      <c r="M344">
        <v>1375333200</v>
      </c>
      <c r="N344" s="7">
        <f>(((L344/60)/60)/24)+DATE(1970,1,1)</f>
        <v>41475.208333333336</v>
      </c>
      <c r="O344" s="7">
        <f>(((M344/60)/60)/24)+DATE(1970,1,1)</f>
        <v>41487.208333333336</v>
      </c>
      <c r="P344" t="b">
        <v>0</v>
      </c>
      <c r="Q344" t="b">
        <v>0</v>
      </c>
      <c r="R344" t="s">
        <v>33</v>
      </c>
      <c r="S344" t="str">
        <f>LEFT(R344,FIND("/",R344)-1)</f>
        <v>theater</v>
      </c>
      <c r="T344" t="str">
        <f>RIGHT(R344,LEN(R344)-FIND("/",R344))</f>
        <v>plays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>ROUNDUP(SUM($E345/$D345)*100, 0)</f>
        <v>54</v>
      </c>
      <c r="G345" t="s">
        <v>14</v>
      </c>
      <c r="H345">
        <v>147</v>
      </c>
      <c r="I345">
        <f>ROUNDUP(E345/H345, 0)</f>
        <v>34</v>
      </c>
      <c r="J345" t="s">
        <v>21</v>
      </c>
      <c r="K345" t="s">
        <v>22</v>
      </c>
      <c r="L345">
        <v>1384840800</v>
      </c>
      <c r="M345">
        <v>1389420000</v>
      </c>
      <c r="N345" s="7">
        <f>(((L345/60)/60)/24)+DATE(1970,1,1)</f>
        <v>41597.25</v>
      </c>
      <c r="O345" s="7">
        <f>(((M345/60)/60)/24)+DATE(1970,1,1)</f>
        <v>41650.25</v>
      </c>
      <c r="P345" t="b">
        <v>0</v>
      </c>
      <c r="Q345" t="b">
        <v>0</v>
      </c>
      <c r="R345" t="s">
        <v>33</v>
      </c>
      <c r="S345" t="str">
        <f>LEFT(R345,FIND("/",R345)-1)</f>
        <v>theater</v>
      </c>
      <c r="T345" t="str">
        <f>RIGHT(R345,LEN(R345)-FIND("/",R345))</f>
        <v>plays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>ROUNDUP(SUM($E346/$D346)*100, 0)</f>
        <v>42</v>
      </c>
      <c r="G346" t="s">
        <v>14</v>
      </c>
      <c r="H346">
        <v>830</v>
      </c>
      <c r="I346">
        <f>ROUNDUP(E346/H346, 0)</f>
        <v>100</v>
      </c>
      <c r="J346" t="s">
        <v>21</v>
      </c>
      <c r="K346" t="s">
        <v>22</v>
      </c>
      <c r="L346">
        <v>1516600800</v>
      </c>
      <c r="M346">
        <v>1520056800</v>
      </c>
      <c r="N346" s="7">
        <f>(((L346/60)/60)/24)+DATE(1970,1,1)</f>
        <v>43122.25</v>
      </c>
      <c r="O346" s="7">
        <f>(((M346/60)/60)/24)+DATE(1970,1,1)</f>
        <v>43162.25</v>
      </c>
      <c r="P346" t="b">
        <v>0</v>
      </c>
      <c r="Q346" t="b">
        <v>0</v>
      </c>
      <c r="R346" t="s">
        <v>89</v>
      </c>
      <c r="S346" t="str">
        <f>LEFT(R346,FIND("/",R346)-1)</f>
        <v>games</v>
      </c>
      <c r="T346" t="str">
        <f>RIGHT(R346,LEN(R346)-FIND("/",R346))</f>
        <v>video games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>ROUNDUP(SUM($E347/$D347)*100, 0)</f>
        <v>15</v>
      </c>
      <c r="G347" t="s">
        <v>14</v>
      </c>
      <c r="H347">
        <v>331</v>
      </c>
      <c r="I347">
        <f>ROUNDUP(E347/H347, 0)</f>
        <v>70</v>
      </c>
      <c r="J347" t="s">
        <v>40</v>
      </c>
      <c r="K347" t="s">
        <v>41</v>
      </c>
      <c r="L347">
        <v>1436418000</v>
      </c>
      <c r="M347">
        <v>1436504400</v>
      </c>
      <c r="N347" s="7">
        <f>(((L347/60)/60)/24)+DATE(1970,1,1)</f>
        <v>42194.208333333328</v>
      </c>
      <c r="O347" s="7">
        <f>(((M347/60)/60)/24)+DATE(1970,1,1)</f>
        <v>42195.208333333328</v>
      </c>
      <c r="P347" t="b">
        <v>0</v>
      </c>
      <c r="Q347" t="b">
        <v>0</v>
      </c>
      <c r="R347" t="s">
        <v>53</v>
      </c>
      <c r="S347" t="str">
        <f>LEFT(R347,FIND("/",R347)-1)</f>
        <v>film &amp; video</v>
      </c>
      <c r="T347" t="str">
        <f>RIGHT(R347,LEN(R347)-FIND("/",R347))</f>
        <v>drama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>ROUNDUP(SUM($E348/$D348)*100, 0)</f>
        <v>35</v>
      </c>
      <c r="G348" t="s">
        <v>14</v>
      </c>
      <c r="H348">
        <v>25</v>
      </c>
      <c r="I348">
        <f>ROUNDUP(E348/H348, 0)</f>
        <v>111</v>
      </c>
      <c r="J348" t="s">
        <v>21</v>
      </c>
      <c r="K348" t="s">
        <v>22</v>
      </c>
      <c r="L348">
        <v>1503550800</v>
      </c>
      <c r="M348">
        <v>1508302800</v>
      </c>
      <c r="N348" s="7">
        <f>(((L348/60)/60)/24)+DATE(1970,1,1)</f>
        <v>42971.208333333328</v>
      </c>
      <c r="O348" s="7">
        <f>(((M348/60)/60)/24)+DATE(1970,1,1)</f>
        <v>43026.208333333328</v>
      </c>
      <c r="P348" t="b">
        <v>0</v>
      </c>
      <c r="Q348" t="b">
        <v>1</v>
      </c>
      <c r="R348" t="s">
        <v>60</v>
      </c>
      <c r="S348" t="str">
        <f>LEFT(R348,FIND("/",R348)-1)</f>
        <v>music</v>
      </c>
      <c r="T348" t="str">
        <f>RIGHT(R348,LEN(R348)-FIND("/",R348))</f>
        <v>indie rock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>ROUNDUP(SUM($E349/$D349)*100, 0)</f>
        <v>1401</v>
      </c>
      <c r="G349" t="s">
        <v>20</v>
      </c>
      <c r="H349">
        <v>191</v>
      </c>
      <c r="I349">
        <f>ROUNDUP(E349/H349, 0)</f>
        <v>67</v>
      </c>
      <c r="J349" t="s">
        <v>21</v>
      </c>
      <c r="K349" t="s">
        <v>22</v>
      </c>
      <c r="L349">
        <v>1423634400</v>
      </c>
      <c r="M349">
        <v>1425708000</v>
      </c>
      <c r="N349" s="7">
        <f>(((L349/60)/60)/24)+DATE(1970,1,1)</f>
        <v>42046.25</v>
      </c>
      <c r="O349" s="7">
        <f>(((M349/60)/60)/24)+DATE(1970,1,1)</f>
        <v>42070.25</v>
      </c>
      <c r="P349" t="b">
        <v>0</v>
      </c>
      <c r="Q349" t="b">
        <v>0</v>
      </c>
      <c r="R349" t="s">
        <v>28</v>
      </c>
      <c r="S349" t="str">
        <f>LEFT(R349,FIND("/",R349)-1)</f>
        <v>technology</v>
      </c>
      <c r="T349" t="str">
        <f>RIGHT(R349,LEN(R349)-FIND("/",R349))</f>
        <v>web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>ROUNDUP(SUM($E350/$D350)*100, 0)</f>
        <v>72</v>
      </c>
      <c r="G350" t="s">
        <v>14</v>
      </c>
      <c r="H350">
        <v>3483</v>
      </c>
      <c r="I350">
        <f>ROUNDUP(E350/H350, 0)</f>
        <v>42</v>
      </c>
      <c r="J350" t="s">
        <v>21</v>
      </c>
      <c r="K350" t="s">
        <v>22</v>
      </c>
      <c r="L350">
        <v>1487224800</v>
      </c>
      <c r="M350">
        <v>1488348000</v>
      </c>
      <c r="N350" s="7">
        <f>(((L350/60)/60)/24)+DATE(1970,1,1)</f>
        <v>42782.25</v>
      </c>
      <c r="O350" s="7">
        <f>(((M350/60)/60)/24)+DATE(1970,1,1)</f>
        <v>42795.25</v>
      </c>
      <c r="P350" t="b">
        <v>0</v>
      </c>
      <c r="Q350" t="b">
        <v>0</v>
      </c>
      <c r="R350" t="s">
        <v>17</v>
      </c>
      <c r="S350" t="str">
        <f>LEFT(R350,FIND("/",R350)-1)</f>
        <v>food</v>
      </c>
      <c r="T350" t="str">
        <f>RIGHT(R350,LEN(R350)-FIND("/",R350))</f>
        <v>food trucks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>ROUNDUP(SUM($E351/$D351)*100, 0)</f>
        <v>54</v>
      </c>
      <c r="G351" t="s">
        <v>14</v>
      </c>
      <c r="H351">
        <v>923</v>
      </c>
      <c r="I351">
        <f>ROUNDUP(E351/H351, 0)</f>
        <v>104</v>
      </c>
      <c r="J351" t="s">
        <v>21</v>
      </c>
      <c r="K351" t="s">
        <v>22</v>
      </c>
      <c r="L351">
        <v>1500008400</v>
      </c>
      <c r="M351">
        <v>1502600400</v>
      </c>
      <c r="N351" s="7">
        <f>(((L351/60)/60)/24)+DATE(1970,1,1)</f>
        <v>42930.208333333328</v>
      </c>
      <c r="O351" s="7">
        <f>(((M351/60)/60)/24)+DATE(1970,1,1)</f>
        <v>42960.208333333328</v>
      </c>
      <c r="P351" t="b">
        <v>0</v>
      </c>
      <c r="Q351" t="b">
        <v>0</v>
      </c>
      <c r="R351" t="s">
        <v>33</v>
      </c>
      <c r="S351" t="str">
        <f>LEFT(R351,FIND("/",R351)-1)</f>
        <v>theater</v>
      </c>
      <c r="T351" t="str">
        <f>RIGHT(R351,LEN(R351)-FIND("/",R351))</f>
        <v>plays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>ROUNDUP(SUM($E352/$D352)*100, 0)</f>
        <v>5</v>
      </c>
      <c r="G352" t="s">
        <v>14</v>
      </c>
      <c r="H352">
        <v>1</v>
      </c>
      <c r="I352">
        <f>ROUNDUP(E352/H352, 0)</f>
        <v>5</v>
      </c>
      <c r="J352" t="s">
        <v>21</v>
      </c>
      <c r="K352" t="s">
        <v>22</v>
      </c>
      <c r="L352">
        <v>1432098000</v>
      </c>
      <c r="M352">
        <v>1433653200</v>
      </c>
      <c r="N352" s="7">
        <f>(((L352/60)/60)/24)+DATE(1970,1,1)</f>
        <v>42144.208333333328</v>
      </c>
      <c r="O352" s="7">
        <f>(((M352/60)/60)/24)+DATE(1970,1,1)</f>
        <v>42162.208333333328</v>
      </c>
      <c r="P352" t="b">
        <v>0</v>
      </c>
      <c r="Q352" t="b">
        <v>1</v>
      </c>
      <c r="R352" t="s">
        <v>159</v>
      </c>
      <c r="S352" t="str">
        <f>LEFT(R352,FIND("/",R352)-1)</f>
        <v>music</v>
      </c>
      <c r="T352" t="str">
        <f>RIGHT(R352,LEN(R352)-FIND("/",R352))</f>
        <v>jazz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>ROUNDUP(SUM($E353/$D353)*100, 0)</f>
        <v>128</v>
      </c>
      <c r="G353" t="s">
        <v>20</v>
      </c>
      <c r="H353">
        <v>2013</v>
      </c>
      <c r="I353">
        <f>ROUNDUP(E353/H353, 0)</f>
        <v>48</v>
      </c>
      <c r="J353" t="s">
        <v>21</v>
      </c>
      <c r="K353" t="s">
        <v>22</v>
      </c>
      <c r="L353">
        <v>1440392400</v>
      </c>
      <c r="M353">
        <v>1441602000</v>
      </c>
      <c r="N353" s="7">
        <f>(((L353/60)/60)/24)+DATE(1970,1,1)</f>
        <v>42240.208333333328</v>
      </c>
      <c r="O353" s="7">
        <f>(((M353/60)/60)/24)+DATE(1970,1,1)</f>
        <v>42254.208333333328</v>
      </c>
      <c r="P353" t="b">
        <v>0</v>
      </c>
      <c r="Q353" t="b">
        <v>0</v>
      </c>
      <c r="R353" t="s">
        <v>23</v>
      </c>
      <c r="S353" t="str">
        <f>LEFT(R353,FIND("/",R353)-1)</f>
        <v>music</v>
      </c>
      <c r="T353" t="str">
        <f>RIGHT(R353,LEN(R353)-FIND("/",R353))</f>
        <v>rock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>ROUNDUP(SUM($E354/$D354)*100, 0)</f>
        <v>35</v>
      </c>
      <c r="G354" t="s">
        <v>14</v>
      </c>
      <c r="H354">
        <v>33</v>
      </c>
      <c r="I354">
        <f>ROUNDUP(E354/H354, 0)</f>
        <v>30</v>
      </c>
      <c r="J354" t="s">
        <v>15</v>
      </c>
      <c r="K354" t="s">
        <v>16</v>
      </c>
      <c r="L354">
        <v>1446876000</v>
      </c>
      <c r="M354">
        <v>1447567200</v>
      </c>
      <c r="N354" s="7">
        <f>(((L354/60)/60)/24)+DATE(1970,1,1)</f>
        <v>42315.25</v>
      </c>
      <c r="O354" s="7">
        <f>(((M354/60)/60)/24)+DATE(1970,1,1)</f>
        <v>42323.25</v>
      </c>
      <c r="P354" t="b">
        <v>0</v>
      </c>
      <c r="Q354" t="b">
        <v>0</v>
      </c>
      <c r="R354" t="s">
        <v>33</v>
      </c>
      <c r="S354" t="str">
        <f>LEFT(R354,FIND("/",R354)-1)</f>
        <v>theater</v>
      </c>
      <c r="T354" t="str">
        <f>RIGHT(R354,LEN(R354)-FIND("/",R354))</f>
        <v>plays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>ROUNDUP(SUM($E355/$D355)*100, 0)</f>
        <v>411</v>
      </c>
      <c r="G355" t="s">
        <v>20</v>
      </c>
      <c r="H355">
        <v>1703</v>
      </c>
      <c r="I355">
        <f>ROUNDUP(E355/H355, 0)</f>
        <v>82</v>
      </c>
      <c r="J355" t="s">
        <v>21</v>
      </c>
      <c r="K355" t="s">
        <v>22</v>
      </c>
      <c r="L355">
        <v>1562302800</v>
      </c>
      <c r="M355">
        <v>1562389200</v>
      </c>
      <c r="N355" s="7">
        <f>(((L355/60)/60)/24)+DATE(1970,1,1)</f>
        <v>43651.208333333328</v>
      </c>
      <c r="O355" s="7">
        <f>(((M355/60)/60)/24)+DATE(1970,1,1)</f>
        <v>43652.208333333328</v>
      </c>
      <c r="P355" t="b">
        <v>0</v>
      </c>
      <c r="Q355" t="b">
        <v>0</v>
      </c>
      <c r="R355" t="s">
        <v>33</v>
      </c>
      <c r="S355" t="str">
        <f>LEFT(R355,FIND("/",R355)-1)</f>
        <v>theater</v>
      </c>
      <c r="T355" t="str">
        <f>RIGHT(R355,LEN(R355)-FIND("/",R355))</f>
        <v>plays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>ROUNDUP(SUM($E356/$D356)*100, 0)</f>
        <v>124</v>
      </c>
      <c r="G356" t="s">
        <v>20</v>
      </c>
      <c r="H356">
        <v>80</v>
      </c>
      <c r="I356">
        <f>ROUNDUP(E356/H356, 0)</f>
        <v>95</v>
      </c>
      <c r="J356" t="s">
        <v>36</v>
      </c>
      <c r="K356" t="s">
        <v>37</v>
      </c>
      <c r="L356">
        <v>1378184400</v>
      </c>
      <c r="M356">
        <v>1378789200</v>
      </c>
      <c r="N356" s="7">
        <f>(((L356/60)/60)/24)+DATE(1970,1,1)</f>
        <v>41520.208333333336</v>
      </c>
      <c r="O356" s="7">
        <f>(((M356/60)/60)/24)+DATE(1970,1,1)</f>
        <v>41527.208333333336</v>
      </c>
      <c r="P356" t="b">
        <v>0</v>
      </c>
      <c r="Q356" t="b">
        <v>0</v>
      </c>
      <c r="R356" t="s">
        <v>42</v>
      </c>
      <c r="S356" t="str">
        <f>LEFT(R356,FIND("/",R356)-1)</f>
        <v>film &amp; video</v>
      </c>
      <c r="T356" t="str">
        <f>RIGHT(R356,LEN(R356)-FIND("/",R356))</f>
        <v>documentary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>ROUNDUP(SUM($E357/$D357)*100, 0)</f>
        <v>59</v>
      </c>
      <c r="G357" t="s">
        <v>47</v>
      </c>
      <c r="H357">
        <v>86</v>
      </c>
      <c r="I357">
        <f>ROUNDUP(E357/H357, 0)</f>
        <v>27</v>
      </c>
      <c r="J357" t="s">
        <v>21</v>
      </c>
      <c r="K357" t="s">
        <v>22</v>
      </c>
      <c r="L357">
        <v>1485064800</v>
      </c>
      <c r="M357">
        <v>1488520800</v>
      </c>
      <c r="N357" s="7">
        <f>(((L357/60)/60)/24)+DATE(1970,1,1)</f>
        <v>42757.25</v>
      </c>
      <c r="O357" s="7">
        <f>(((M357/60)/60)/24)+DATE(1970,1,1)</f>
        <v>42797.25</v>
      </c>
      <c r="P357" t="b">
        <v>0</v>
      </c>
      <c r="Q357" t="b">
        <v>0</v>
      </c>
      <c r="R357" t="s">
        <v>65</v>
      </c>
      <c r="S357" t="str">
        <f>LEFT(R357,FIND("/",R357)-1)</f>
        <v>technology</v>
      </c>
      <c r="T357" t="str">
        <f>RIGHT(R357,LEN(R357)-FIND("/",R357))</f>
        <v>wearables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>ROUNDUP(SUM($E358/$D358)*100, 0)</f>
        <v>37</v>
      </c>
      <c r="G358" t="s">
        <v>14</v>
      </c>
      <c r="H358">
        <v>40</v>
      </c>
      <c r="I358">
        <f>ROUNDUP(E358/H358, 0)</f>
        <v>86</v>
      </c>
      <c r="J358" t="s">
        <v>107</v>
      </c>
      <c r="K358" t="s">
        <v>108</v>
      </c>
      <c r="L358">
        <v>1326520800</v>
      </c>
      <c r="M358">
        <v>1327298400</v>
      </c>
      <c r="N358" s="7">
        <f>(((L358/60)/60)/24)+DATE(1970,1,1)</f>
        <v>40922.25</v>
      </c>
      <c r="O358" s="7">
        <f>(((M358/60)/60)/24)+DATE(1970,1,1)</f>
        <v>40931.25</v>
      </c>
      <c r="P358" t="b">
        <v>0</v>
      </c>
      <c r="Q358" t="b">
        <v>0</v>
      </c>
      <c r="R358" t="s">
        <v>33</v>
      </c>
      <c r="S358" t="str">
        <f>LEFT(R358,FIND("/",R358)-1)</f>
        <v>theater</v>
      </c>
      <c r="T358" t="str">
        <f>RIGHT(R358,LEN(R358)-FIND("/",R358))</f>
        <v>plays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>ROUNDUP(SUM($E359/$D359)*100, 0)</f>
        <v>185</v>
      </c>
      <c r="G359" t="s">
        <v>20</v>
      </c>
      <c r="H359">
        <v>41</v>
      </c>
      <c r="I359">
        <f>ROUNDUP(E359/H359, 0)</f>
        <v>104</v>
      </c>
      <c r="J359" t="s">
        <v>21</v>
      </c>
      <c r="K359" t="s">
        <v>22</v>
      </c>
      <c r="L359">
        <v>1441256400</v>
      </c>
      <c r="M359">
        <v>1443416400</v>
      </c>
      <c r="N359" s="7">
        <f>(((L359/60)/60)/24)+DATE(1970,1,1)</f>
        <v>42250.208333333328</v>
      </c>
      <c r="O359" s="7">
        <f>(((M359/60)/60)/24)+DATE(1970,1,1)</f>
        <v>42275.208333333328</v>
      </c>
      <c r="P359" t="b">
        <v>0</v>
      </c>
      <c r="Q359" t="b">
        <v>0</v>
      </c>
      <c r="R359" t="s">
        <v>89</v>
      </c>
      <c r="S359" t="str">
        <f>LEFT(R359,FIND("/",R359)-1)</f>
        <v>games</v>
      </c>
      <c r="T359" t="str">
        <f>RIGHT(R359,LEN(R359)-FIND("/",R359))</f>
        <v>video games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>ROUNDUP(SUM($E360/$D360)*100, 0)</f>
        <v>12</v>
      </c>
      <c r="G360" t="s">
        <v>14</v>
      </c>
      <c r="H360">
        <v>23</v>
      </c>
      <c r="I360">
        <f>ROUNDUP(E360/H360, 0)</f>
        <v>50</v>
      </c>
      <c r="J360" t="s">
        <v>15</v>
      </c>
      <c r="K360" t="s">
        <v>16</v>
      </c>
      <c r="L360">
        <v>1533877200</v>
      </c>
      <c r="M360">
        <v>1534136400</v>
      </c>
      <c r="N360" s="7">
        <f>(((L360/60)/60)/24)+DATE(1970,1,1)</f>
        <v>43322.208333333328</v>
      </c>
      <c r="O360" s="7">
        <f>(((M360/60)/60)/24)+DATE(1970,1,1)</f>
        <v>43325.208333333328</v>
      </c>
      <c r="P360" t="b">
        <v>1</v>
      </c>
      <c r="Q360" t="b">
        <v>0</v>
      </c>
      <c r="R360" t="s">
        <v>122</v>
      </c>
      <c r="S360" t="str">
        <f>LEFT(R360,FIND("/",R360)-1)</f>
        <v>photography</v>
      </c>
      <c r="T360" t="str">
        <f>RIGHT(R360,LEN(R360)-FIND("/",R360))</f>
        <v>photography books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>ROUNDUP(SUM($E361/$D361)*100, 0)</f>
        <v>299</v>
      </c>
      <c r="G361" t="s">
        <v>20</v>
      </c>
      <c r="H361">
        <v>187</v>
      </c>
      <c r="I361">
        <f>ROUNDUP(E361/H361, 0)</f>
        <v>64</v>
      </c>
      <c r="J361" t="s">
        <v>21</v>
      </c>
      <c r="K361" t="s">
        <v>22</v>
      </c>
      <c r="L361">
        <v>1314421200</v>
      </c>
      <c r="M361">
        <v>1315026000</v>
      </c>
      <c r="N361" s="7">
        <f>(((L361/60)/60)/24)+DATE(1970,1,1)</f>
        <v>40782.208333333336</v>
      </c>
      <c r="O361" s="7">
        <f>(((M361/60)/60)/24)+DATE(1970,1,1)</f>
        <v>40789.208333333336</v>
      </c>
      <c r="P361" t="b">
        <v>0</v>
      </c>
      <c r="Q361" t="b">
        <v>0</v>
      </c>
      <c r="R361" t="s">
        <v>71</v>
      </c>
      <c r="S361" t="str">
        <f>LEFT(R361,FIND("/",R361)-1)</f>
        <v>film &amp; video</v>
      </c>
      <c r="T361" t="str">
        <f>RIGHT(R361,LEN(R361)-FIND("/",R361))</f>
        <v>animation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>ROUNDUP(SUM($E362/$D362)*100, 0)</f>
        <v>227</v>
      </c>
      <c r="G362" t="s">
        <v>20</v>
      </c>
      <c r="H362">
        <v>2875</v>
      </c>
      <c r="I362">
        <f>ROUNDUP(E362/H362, 0)</f>
        <v>48</v>
      </c>
      <c r="J362" t="s">
        <v>40</v>
      </c>
      <c r="K362" t="s">
        <v>41</v>
      </c>
      <c r="L362">
        <v>1293861600</v>
      </c>
      <c r="M362">
        <v>1295071200</v>
      </c>
      <c r="N362" s="7">
        <f>(((L362/60)/60)/24)+DATE(1970,1,1)</f>
        <v>40544.25</v>
      </c>
      <c r="O362" s="7">
        <f>(((M362/60)/60)/24)+DATE(1970,1,1)</f>
        <v>40558.25</v>
      </c>
      <c r="P362" t="b">
        <v>0</v>
      </c>
      <c r="Q362" t="b">
        <v>1</v>
      </c>
      <c r="R362" t="s">
        <v>33</v>
      </c>
      <c r="S362" t="str">
        <f>LEFT(R362,FIND("/",R362)-1)</f>
        <v>theater</v>
      </c>
      <c r="T362" t="str">
        <f>RIGHT(R362,LEN(R362)-FIND("/",R362))</f>
        <v>plays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>ROUNDUP(SUM($E363/$D363)*100, 0)</f>
        <v>174</v>
      </c>
      <c r="G363" t="s">
        <v>20</v>
      </c>
      <c r="H363">
        <v>88</v>
      </c>
      <c r="I363">
        <f>ROUNDUP(E363/H363, 0)</f>
        <v>109</v>
      </c>
      <c r="J363" t="s">
        <v>21</v>
      </c>
      <c r="K363" t="s">
        <v>22</v>
      </c>
      <c r="L363">
        <v>1507352400</v>
      </c>
      <c r="M363">
        <v>1509426000</v>
      </c>
      <c r="N363" s="7">
        <f>(((L363/60)/60)/24)+DATE(1970,1,1)</f>
        <v>43015.208333333328</v>
      </c>
      <c r="O363" s="7">
        <f>(((M363/60)/60)/24)+DATE(1970,1,1)</f>
        <v>43039.208333333328</v>
      </c>
      <c r="P363" t="b">
        <v>0</v>
      </c>
      <c r="Q363" t="b">
        <v>0</v>
      </c>
      <c r="R363" t="s">
        <v>33</v>
      </c>
      <c r="S363" t="str">
        <f>LEFT(R363,FIND("/",R363)-1)</f>
        <v>theater</v>
      </c>
      <c r="T363" t="str">
        <f>RIGHT(R363,LEN(R363)-FIND("/",R363))</f>
        <v>plays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>ROUNDUP(SUM($E364/$D364)*100, 0)</f>
        <v>372</v>
      </c>
      <c r="G364" t="s">
        <v>20</v>
      </c>
      <c r="H364">
        <v>191</v>
      </c>
      <c r="I364">
        <f>ROUNDUP(E364/H364, 0)</f>
        <v>73</v>
      </c>
      <c r="J364" t="s">
        <v>21</v>
      </c>
      <c r="K364" t="s">
        <v>22</v>
      </c>
      <c r="L364">
        <v>1296108000</v>
      </c>
      <c r="M364">
        <v>1299391200</v>
      </c>
      <c r="N364" s="7">
        <f>(((L364/60)/60)/24)+DATE(1970,1,1)</f>
        <v>40570.25</v>
      </c>
      <c r="O364" s="7">
        <f>(((M364/60)/60)/24)+DATE(1970,1,1)</f>
        <v>40608.25</v>
      </c>
      <c r="P364" t="b">
        <v>0</v>
      </c>
      <c r="Q364" t="b">
        <v>0</v>
      </c>
      <c r="R364" t="s">
        <v>23</v>
      </c>
      <c r="S364" t="str">
        <f>LEFT(R364,FIND("/",R364)-1)</f>
        <v>music</v>
      </c>
      <c r="T364" t="str">
        <f>RIGHT(R364,LEN(R364)-FIND("/",R364))</f>
        <v>rock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>ROUNDUP(SUM($E365/$D365)*100, 0)</f>
        <v>161</v>
      </c>
      <c r="G365" t="s">
        <v>20</v>
      </c>
      <c r="H365">
        <v>139</v>
      </c>
      <c r="I365">
        <f>ROUNDUP(E365/H365, 0)</f>
        <v>60</v>
      </c>
      <c r="J365" t="s">
        <v>21</v>
      </c>
      <c r="K365" t="s">
        <v>22</v>
      </c>
      <c r="L365">
        <v>1324965600</v>
      </c>
      <c r="M365">
        <v>1325052000</v>
      </c>
      <c r="N365" s="7">
        <f>(((L365/60)/60)/24)+DATE(1970,1,1)</f>
        <v>40904.25</v>
      </c>
      <c r="O365" s="7">
        <f>(((M365/60)/60)/24)+DATE(1970,1,1)</f>
        <v>40905.25</v>
      </c>
      <c r="P365" t="b">
        <v>0</v>
      </c>
      <c r="Q365" t="b">
        <v>0</v>
      </c>
      <c r="R365" t="s">
        <v>23</v>
      </c>
      <c r="S365" t="str">
        <f>LEFT(R365,FIND("/",R365)-1)</f>
        <v>music</v>
      </c>
      <c r="T365" t="str">
        <f>RIGHT(R365,LEN(R365)-FIND("/",R365))</f>
        <v>rock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>ROUNDUP(SUM($E366/$D366)*100, 0)</f>
        <v>1617</v>
      </c>
      <c r="G366" t="s">
        <v>20</v>
      </c>
      <c r="H366">
        <v>186</v>
      </c>
      <c r="I366">
        <f>ROUNDUP(E366/H366, 0)</f>
        <v>79</v>
      </c>
      <c r="J366" t="s">
        <v>21</v>
      </c>
      <c r="K366" t="s">
        <v>22</v>
      </c>
      <c r="L366">
        <v>1520229600</v>
      </c>
      <c r="M366">
        <v>1522818000</v>
      </c>
      <c r="N366" s="7">
        <f>(((L366/60)/60)/24)+DATE(1970,1,1)</f>
        <v>43164.25</v>
      </c>
      <c r="O366" s="7">
        <f>(((M366/60)/60)/24)+DATE(1970,1,1)</f>
        <v>43194.208333333328</v>
      </c>
      <c r="P366" t="b">
        <v>0</v>
      </c>
      <c r="Q366" t="b">
        <v>0</v>
      </c>
      <c r="R366" t="s">
        <v>60</v>
      </c>
      <c r="S366" t="str">
        <f>LEFT(R366,FIND("/",R366)-1)</f>
        <v>music</v>
      </c>
      <c r="T366" t="str">
        <f>RIGHT(R366,LEN(R366)-FIND("/",R366))</f>
        <v>indie rock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>ROUNDUP(SUM($E367/$D367)*100, 0)</f>
        <v>734</v>
      </c>
      <c r="G367" t="s">
        <v>20</v>
      </c>
      <c r="H367">
        <v>112</v>
      </c>
      <c r="I367">
        <f>ROUNDUP(E367/H367, 0)</f>
        <v>105</v>
      </c>
      <c r="J367" t="s">
        <v>26</v>
      </c>
      <c r="K367" t="s">
        <v>27</v>
      </c>
      <c r="L367">
        <v>1482991200</v>
      </c>
      <c r="M367">
        <v>1485324000</v>
      </c>
      <c r="N367" s="7">
        <f>(((L367/60)/60)/24)+DATE(1970,1,1)</f>
        <v>42733.25</v>
      </c>
      <c r="O367" s="7">
        <f>(((M367/60)/60)/24)+DATE(1970,1,1)</f>
        <v>42760.25</v>
      </c>
      <c r="P367" t="b">
        <v>0</v>
      </c>
      <c r="Q367" t="b">
        <v>0</v>
      </c>
      <c r="R367" t="s">
        <v>33</v>
      </c>
      <c r="S367" t="str">
        <f>LEFT(R367,FIND("/",R367)-1)</f>
        <v>theater</v>
      </c>
      <c r="T367" t="str">
        <f>RIGHT(R367,LEN(R367)-FIND("/",R367))</f>
        <v>plays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>ROUNDUP(SUM($E368/$D368)*100, 0)</f>
        <v>593</v>
      </c>
      <c r="G368" t="s">
        <v>20</v>
      </c>
      <c r="H368">
        <v>101</v>
      </c>
      <c r="I368">
        <f>ROUNDUP(E368/H368, 0)</f>
        <v>106</v>
      </c>
      <c r="J368" t="s">
        <v>21</v>
      </c>
      <c r="K368" t="s">
        <v>22</v>
      </c>
      <c r="L368">
        <v>1294034400</v>
      </c>
      <c r="M368">
        <v>1294120800</v>
      </c>
      <c r="N368" s="7">
        <f>(((L368/60)/60)/24)+DATE(1970,1,1)</f>
        <v>40546.25</v>
      </c>
      <c r="O368" s="7">
        <f>(((M368/60)/60)/24)+DATE(1970,1,1)</f>
        <v>40547.25</v>
      </c>
      <c r="P368" t="b">
        <v>0</v>
      </c>
      <c r="Q368" t="b">
        <v>1</v>
      </c>
      <c r="R368" t="s">
        <v>33</v>
      </c>
      <c r="S368" t="str">
        <f>LEFT(R368,FIND("/",R368)-1)</f>
        <v>theater</v>
      </c>
      <c r="T368" t="str">
        <f>RIGHT(R368,LEN(R368)-FIND("/",R368))</f>
        <v>plays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>ROUNDUP(SUM($E369/$D369)*100, 0)</f>
        <v>19</v>
      </c>
      <c r="G369" t="s">
        <v>14</v>
      </c>
      <c r="H369">
        <v>75</v>
      </c>
      <c r="I369">
        <f>ROUNDUP(E369/H369, 0)</f>
        <v>25</v>
      </c>
      <c r="J369" t="s">
        <v>21</v>
      </c>
      <c r="K369" t="s">
        <v>22</v>
      </c>
      <c r="L369">
        <v>1413608400</v>
      </c>
      <c r="M369">
        <v>1415685600</v>
      </c>
      <c r="N369" s="7">
        <f>(((L369/60)/60)/24)+DATE(1970,1,1)</f>
        <v>41930.208333333336</v>
      </c>
      <c r="O369" s="7">
        <f>(((M369/60)/60)/24)+DATE(1970,1,1)</f>
        <v>41954.25</v>
      </c>
      <c r="P369" t="b">
        <v>0</v>
      </c>
      <c r="Q369" t="b">
        <v>1</v>
      </c>
      <c r="R369" t="s">
        <v>33</v>
      </c>
      <c r="S369" t="str">
        <f>LEFT(R369,FIND("/",R369)-1)</f>
        <v>theater</v>
      </c>
      <c r="T369" t="str">
        <f>RIGHT(R369,LEN(R369)-FIND("/",R369))</f>
        <v>plays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>ROUNDUP(SUM($E370/$D370)*100, 0)</f>
        <v>277</v>
      </c>
      <c r="G370" t="s">
        <v>20</v>
      </c>
      <c r="H370">
        <v>206</v>
      </c>
      <c r="I370">
        <f>ROUNDUP(E370/H370, 0)</f>
        <v>70</v>
      </c>
      <c r="J370" t="s">
        <v>40</v>
      </c>
      <c r="K370" t="s">
        <v>41</v>
      </c>
      <c r="L370">
        <v>1286946000</v>
      </c>
      <c r="M370">
        <v>1288933200</v>
      </c>
      <c r="N370" s="7">
        <f>(((L370/60)/60)/24)+DATE(1970,1,1)</f>
        <v>40464.208333333336</v>
      </c>
      <c r="O370" s="7">
        <f>(((M370/60)/60)/24)+DATE(1970,1,1)</f>
        <v>40487.208333333336</v>
      </c>
      <c r="P370" t="b">
        <v>0</v>
      </c>
      <c r="Q370" t="b">
        <v>1</v>
      </c>
      <c r="R370" t="s">
        <v>42</v>
      </c>
      <c r="S370" t="str">
        <f>LEFT(R370,FIND("/",R370)-1)</f>
        <v>film &amp; video</v>
      </c>
      <c r="T370" t="str">
        <f>RIGHT(R370,LEN(R370)-FIND("/",R370))</f>
        <v>documentary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>ROUNDUP(SUM($E371/$D371)*100, 0)</f>
        <v>274</v>
      </c>
      <c r="G371" t="s">
        <v>20</v>
      </c>
      <c r="H371">
        <v>154</v>
      </c>
      <c r="I371">
        <f>ROUNDUP(E371/H371, 0)</f>
        <v>96</v>
      </c>
      <c r="J371" t="s">
        <v>21</v>
      </c>
      <c r="K371" t="s">
        <v>22</v>
      </c>
      <c r="L371">
        <v>1359871200</v>
      </c>
      <c r="M371">
        <v>1363237200</v>
      </c>
      <c r="N371" s="7">
        <f>(((L371/60)/60)/24)+DATE(1970,1,1)</f>
        <v>41308.25</v>
      </c>
      <c r="O371" s="7">
        <f>(((M371/60)/60)/24)+DATE(1970,1,1)</f>
        <v>41347.208333333336</v>
      </c>
      <c r="P371" t="b">
        <v>0</v>
      </c>
      <c r="Q371" t="b">
        <v>1</v>
      </c>
      <c r="R371" t="s">
        <v>269</v>
      </c>
      <c r="S371" t="str">
        <f>LEFT(R371,FIND("/",R371)-1)</f>
        <v>film &amp; video</v>
      </c>
      <c r="T371" t="str">
        <f>RIGHT(R371,LEN(R371)-FIND("/",R371))</f>
        <v>television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>ROUNDUP(SUM($E372/$D372)*100, 0)</f>
        <v>160</v>
      </c>
      <c r="G372" t="s">
        <v>20</v>
      </c>
      <c r="H372">
        <v>5966</v>
      </c>
      <c r="I372">
        <f>ROUNDUP(E372/H372, 0)</f>
        <v>30</v>
      </c>
      <c r="J372" t="s">
        <v>21</v>
      </c>
      <c r="K372" t="s">
        <v>22</v>
      </c>
      <c r="L372">
        <v>1555304400</v>
      </c>
      <c r="M372">
        <v>1555822800</v>
      </c>
      <c r="N372" s="7">
        <f>(((L372/60)/60)/24)+DATE(1970,1,1)</f>
        <v>43570.208333333328</v>
      </c>
      <c r="O372" s="7">
        <f>(((M372/60)/60)/24)+DATE(1970,1,1)</f>
        <v>43576.208333333328</v>
      </c>
      <c r="P372" t="b">
        <v>0</v>
      </c>
      <c r="Q372" t="b">
        <v>0</v>
      </c>
      <c r="R372" t="s">
        <v>33</v>
      </c>
      <c r="S372" t="str">
        <f>LEFT(R372,FIND("/",R372)-1)</f>
        <v>theater</v>
      </c>
      <c r="T372" t="str">
        <f>RIGHT(R372,LEN(R372)-FIND("/",R372))</f>
        <v>plays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>ROUNDUP(SUM($E373/$D373)*100, 0)</f>
        <v>68</v>
      </c>
      <c r="G373" t="s">
        <v>14</v>
      </c>
      <c r="H373">
        <v>2176</v>
      </c>
      <c r="I373">
        <f>ROUNDUP(E373/H373, 0)</f>
        <v>60</v>
      </c>
      <c r="J373" t="s">
        <v>21</v>
      </c>
      <c r="K373" t="s">
        <v>22</v>
      </c>
      <c r="L373">
        <v>1423375200</v>
      </c>
      <c r="M373">
        <v>1427778000</v>
      </c>
      <c r="N373" s="7">
        <f>(((L373/60)/60)/24)+DATE(1970,1,1)</f>
        <v>42043.25</v>
      </c>
      <c r="O373" s="7">
        <f>(((M373/60)/60)/24)+DATE(1970,1,1)</f>
        <v>42094.208333333328</v>
      </c>
      <c r="P373" t="b">
        <v>0</v>
      </c>
      <c r="Q373" t="b">
        <v>0</v>
      </c>
      <c r="R373" t="s">
        <v>33</v>
      </c>
      <c r="S373" t="str">
        <f>LEFT(R373,FIND("/",R373)-1)</f>
        <v>theater</v>
      </c>
      <c r="T373" t="str">
        <f>RIGHT(R373,LEN(R373)-FIND("/",R373))</f>
        <v>plays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>ROUNDUP(SUM($E374/$D374)*100, 0)</f>
        <v>1592</v>
      </c>
      <c r="G374" t="s">
        <v>20</v>
      </c>
      <c r="H374">
        <v>169</v>
      </c>
      <c r="I374">
        <f>ROUNDUP(E374/H374, 0)</f>
        <v>85</v>
      </c>
      <c r="J374" t="s">
        <v>21</v>
      </c>
      <c r="K374" t="s">
        <v>22</v>
      </c>
      <c r="L374">
        <v>1420696800</v>
      </c>
      <c r="M374">
        <v>1422424800</v>
      </c>
      <c r="N374" s="7">
        <f>(((L374/60)/60)/24)+DATE(1970,1,1)</f>
        <v>42012.25</v>
      </c>
      <c r="O374" s="7">
        <f>(((M374/60)/60)/24)+DATE(1970,1,1)</f>
        <v>42032.25</v>
      </c>
      <c r="P374" t="b">
        <v>0</v>
      </c>
      <c r="Q374" t="b">
        <v>1</v>
      </c>
      <c r="R374" t="s">
        <v>42</v>
      </c>
      <c r="S374" t="str">
        <f>LEFT(R374,FIND("/",R374)-1)</f>
        <v>film &amp; video</v>
      </c>
      <c r="T374" t="str">
        <f>RIGHT(R374,LEN(R374)-FIND("/",R374))</f>
        <v>documentary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>ROUNDUP(SUM($E375/$D375)*100, 0)</f>
        <v>731</v>
      </c>
      <c r="G375" t="s">
        <v>20</v>
      </c>
      <c r="H375">
        <v>2106</v>
      </c>
      <c r="I375">
        <f>ROUNDUP(E375/H375, 0)</f>
        <v>79</v>
      </c>
      <c r="J375" t="s">
        <v>21</v>
      </c>
      <c r="K375" t="s">
        <v>22</v>
      </c>
      <c r="L375">
        <v>1502946000</v>
      </c>
      <c r="M375">
        <v>1503637200</v>
      </c>
      <c r="N375" s="7">
        <f>(((L375/60)/60)/24)+DATE(1970,1,1)</f>
        <v>42964.208333333328</v>
      </c>
      <c r="O375" s="7">
        <f>(((M375/60)/60)/24)+DATE(1970,1,1)</f>
        <v>42972.208333333328</v>
      </c>
      <c r="P375" t="b">
        <v>0</v>
      </c>
      <c r="Q375" t="b">
        <v>0</v>
      </c>
      <c r="R375" t="s">
        <v>33</v>
      </c>
      <c r="S375" t="str">
        <f>LEFT(R375,FIND("/",R375)-1)</f>
        <v>theater</v>
      </c>
      <c r="T375" t="str">
        <f>RIGHT(R375,LEN(R375)-FIND("/",R375))</f>
        <v>plays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>ROUNDUP(SUM($E376/$D376)*100, 0)</f>
        <v>14</v>
      </c>
      <c r="G376" t="s">
        <v>14</v>
      </c>
      <c r="H376">
        <v>441</v>
      </c>
      <c r="I376">
        <f>ROUNDUP(E376/H376, 0)</f>
        <v>51</v>
      </c>
      <c r="J376" t="s">
        <v>21</v>
      </c>
      <c r="K376" t="s">
        <v>22</v>
      </c>
      <c r="L376">
        <v>1547186400</v>
      </c>
      <c r="M376">
        <v>1547618400</v>
      </c>
      <c r="N376" s="7">
        <f>(((L376/60)/60)/24)+DATE(1970,1,1)</f>
        <v>43476.25</v>
      </c>
      <c r="O376" s="7">
        <f>(((M376/60)/60)/24)+DATE(1970,1,1)</f>
        <v>43481.25</v>
      </c>
      <c r="P376" t="b">
        <v>0</v>
      </c>
      <c r="Q376" t="b">
        <v>1</v>
      </c>
      <c r="R376" t="s">
        <v>42</v>
      </c>
      <c r="S376" t="str">
        <f>LEFT(R376,FIND("/",R376)-1)</f>
        <v>film &amp; video</v>
      </c>
      <c r="T376" t="str">
        <f>RIGHT(R376,LEN(R376)-FIND("/",R376))</f>
        <v>documentary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>ROUNDUP(SUM($E377/$D377)*100, 0)</f>
        <v>55</v>
      </c>
      <c r="G377" t="s">
        <v>14</v>
      </c>
      <c r="H377">
        <v>25</v>
      </c>
      <c r="I377">
        <f>ROUNDUP(E377/H377, 0)</f>
        <v>60</v>
      </c>
      <c r="J377" t="s">
        <v>21</v>
      </c>
      <c r="K377" t="s">
        <v>22</v>
      </c>
      <c r="L377">
        <v>1444971600</v>
      </c>
      <c r="M377">
        <v>1449900000</v>
      </c>
      <c r="N377" s="7">
        <f>(((L377/60)/60)/24)+DATE(1970,1,1)</f>
        <v>42293.208333333328</v>
      </c>
      <c r="O377" s="7">
        <f>(((M377/60)/60)/24)+DATE(1970,1,1)</f>
        <v>42350.25</v>
      </c>
      <c r="P377" t="b">
        <v>0</v>
      </c>
      <c r="Q377" t="b">
        <v>0</v>
      </c>
      <c r="R377" t="s">
        <v>60</v>
      </c>
      <c r="S377" t="str">
        <f>LEFT(R377,FIND("/",R377)-1)</f>
        <v>music</v>
      </c>
      <c r="T377" t="str">
        <f>RIGHT(R377,LEN(R377)-FIND("/",R377))</f>
        <v>indie rock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>ROUNDUP(SUM($E378/$D378)*100, 0)</f>
        <v>362</v>
      </c>
      <c r="G378" t="s">
        <v>20</v>
      </c>
      <c r="H378">
        <v>131</v>
      </c>
      <c r="I378">
        <f>ROUNDUP(E378/H378, 0)</f>
        <v>94</v>
      </c>
      <c r="J378" t="s">
        <v>21</v>
      </c>
      <c r="K378" t="s">
        <v>22</v>
      </c>
      <c r="L378">
        <v>1404622800</v>
      </c>
      <c r="M378">
        <v>1405141200</v>
      </c>
      <c r="N378" s="7">
        <f>(((L378/60)/60)/24)+DATE(1970,1,1)</f>
        <v>41826.208333333336</v>
      </c>
      <c r="O378" s="7">
        <f>(((M378/60)/60)/24)+DATE(1970,1,1)</f>
        <v>41832.208333333336</v>
      </c>
      <c r="P378" t="b">
        <v>0</v>
      </c>
      <c r="Q378" t="b">
        <v>0</v>
      </c>
      <c r="R378" t="s">
        <v>23</v>
      </c>
      <c r="S378" t="str">
        <f>LEFT(R378,FIND("/",R378)-1)</f>
        <v>music</v>
      </c>
      <c r="T378" t="str">
        <f>RIGHT(R378,LEN(R378)-FIND("/",R378))</f>
        <v>rock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>ROUNDUP(SUM($E379/$D379)*100, 0)</f>
        <v>11</v>
      </c>
      <c r="G379" t="s">
        <v>14</v>
      </c>
      <c r="H379">
        <v>127</v>
      </c>
      <c r="I379">
        <f>ROUNDUP(E379/H379, 0)</f>
        <v>41</v>
      </c>
      <c r="J379" t="s">
        <v>21</v>
      </c>
      <c r="K379" t="s">
        <v>22</v>
      </c>
      <c r="L379">
        <v>1571720400</v>
      </c>
      <c r="M379">
        <v>1572933600</v>
      </c>
      <c r="N379" s="7">
        <f>(((L379/60)/60)/24)+DATE(1970,1,1)</f>
        <v>43760.208333333328</v>
      </c>
      <c r="O379" s="7">
        <f>(((M379/60)/60)/24)+DATE(1970,1,1)</f>
        <v>43774.25</v>
      </c>
      <c r="P379" t="b">
        <v>0</v>
      </c>
      <c r="Q379" t="b">
        <v>0</v>
      </c>
      <c r="R379" t="s">
        <v>33</v>
      </c>
      <c r="S379" t="str">
        <f>LEFT(R379,FIND("/",R379)-1)</f>
        <v>theater</v>
      </c>
      <c r="T379" t="str">
        <f>RIGHT(R379,LEN(R379)-FIND("/",R379))</f>
        <v>plays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>ROUNDUP(SUM($E380/$D380)*100, 0)</f>
        <v>14</v>
      </c>
      <c r="G380" t="s">
        <v>14</v>
      </c>
      <c r="H380">
        <v>355</v>
      </c>
      <c r="I380">
        <f>ROUNDUP(E380/H380, 0)</f>
        <v>71</v>
      </c>
      <c r="J380" t="s">
        <v>21</v>
      </c>
      <c r="K380" t="s">
        <v>22</v>
      </c>
      <c r="L380">
        <v>1526878800</v>
      </c>
      <c r="M380">
        <v>1530162000</v>
      </c>
      <c r="N380" s="7">
        <f>(((L380/60)/60)/24)+DATE(1970,1,1)</f>
        <v>43241.208333333328</v>
      </c>
      <c r="O380" s="7">
        <f>(((M380/60)/60)/24)+DATE(1970,1,1)</f>
        <v>43279.208333333328</v>
      </c>
      <c r="P380" t="b">
        <v>0</v>
      </c>
      <c r="Q380" t="b">
        <v>0</v>
      </c>
      <c r="R380" t="s">
        <v>42</v>
      </c>
      <c r="S380" t="str">
        <f>LEFT(R380,FIND("/",R380)-1)</f>
        <v>film &amp; video</v>
      </c>
      <c r="T380" t="str">
        <f>RIGHT(R380,LEN(R380)-FIND("/",R380))</f>
        <v>documentary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>ROUNDUP(SUM($E381/$D381)*100, 0)</f>
        <v>41</v>
      </c>
      <c r="G381" t="s">
        <v>14</v>
      </c>
      <c r="H381">
        <v>44</v>
      </c>
      <c r="I381">
        <f>ROUNDUP(E381/H381, 0)</f>
        <v>67</v>
      </c>
      <c r="J381" t="s">
        <v>40</v>
      </c>
      <c r="K381" t="s">
        <v>41</v>
      </c>
      <c r="L381">
        <v>1319691600</v>
      </c>
      <c r="M381">
        <v>1320904800</v>
      </c>
      <c r="N381" s="7">
        <f>(((L381/60)/60)/24)+DATE(1970,1,1)</f>
        <v>40843.208333333336</v>
      </c>
      <c r="O381" s="7">
        <f>(((M381/60)/60)/24)+DATE(1970,1,1)</f>
        <v>40857.25</v>
      </c>
      <c r="P381" t="b">
        <v>0</v>
      </c>
      <c r="Q381" t="b">
        <v>0</v>
      </c>
      <c r="R381" t="s">
        <v>33</v>
      </c>
      <c r="S381" t="str">
        <f>LEFT(R381,FIND("/",R381)-1)</f>
        <v>theater</v>
      </c>
      <c r="T381" t="str">
        <f>RIGHT(R381,LEN(R381)-FIND("/",R381))</f>
        <v>plays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>ROUNDUP(SUM($E382/$D382)*100, 0)</f>
        <v>161</v>
      </c>
      <c r="G382" t="s">
        <v>20</v>
      </c>
      <c r="H382">
        <v>84</v>
      </c>
      <c r="I382">
        <f>ROUNDUP(E382/H382, 0)</f>
        <v>48</v>
      </c>
      <c r="J382" t="s">
        <v>21</v>
      </c>
      <c r="K382" t="s">
        <v>22</v>
      </c>
      <c r="L382">
        <v>1371963600</v>
      </c>
      <c r="M382">
        <v>1372395600</v>
      </c>
      <c r="N382" s="7">
        <f>(((L382/60)/60)/24)+DATE(1970,1,1)</f>
        <v>41448.208333333336</v>
      </c>
      <c r="O382" s="7">
        <f>(((M382/60)/60)/24)+DATE(1970,1,1)</f>
        <v>41453.208333333336</v>
      </c>
      <c r="P382" t="b">
        <v>0</v>
      </c>
      <c r="Q382" t="b">
        <v>0</v>
      </c>
      <c r="R382" t="s">
        <v>33</v>
      </c>
      <c r="S382" t="str">
        <f>LEFT(R382,FIND("/",R382)-1)</f>
        <v>theater</v>
      </c>
      <c r="T382" t="str">
        <f>RIGHT(R382,LEN(R382)-FIND("/",R382))</f>
        <v>plays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>ROUNDUP(SUM($E383/$D383)*100, 0)</f>
        <v>184</v>
      </c>
      <c r="G383" t="s">
        <v>20</v>
      </c>
      <c r="H383">
        <v>155</v>
      </c>
      <c r="I383">
        <f>ROUNDUP(E383/H383, 0)</f>
        <v>63</v>
      </c>
      <c r="J383" t="s">
        <v>21</v>
      </c>
      <c r="K383" t="s">
        <v>22</v>
      </c>
      <c r="L383">
        <v>1433739600</v>
      </c>
      <c r="M383">
        <v>1437714000</v>
      </c>
      <c r="N383" s="7">
        <f>(((L383/60)/60)/24)+DATE(1970,1,1)</f>
        <v>42163.208333333328</v>
      </c>
      <c r="O383" s="7">
        <f>(((M383/60)/60)/24)+DATE(1970,1,1)</f>
        <v>42209.208333333328</v>
      </c>
      <c r="P383" t="b">
        <v>0</v>
      </c>
      <c r="Q383" t="b">
        <v>0</v>
      </c>
      <c r="R383" t="s">
        <v>33</v>
      </c>
      <c r="S383" t="str">
        <f>LEFT(R383,FIND("/",R383)-1)</f>
        <v>theater</v>
      </c>
      <c r="T383" t="str">
        <f>RIGHT(R383,LEN(R383)-FIND("/",R383))</f>
        <v>plays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>ROUNDUP(SUM($E384/$D384)*100, 0)</f>
        <v>64</v>
      </c>
      <c r="G384" t="s">
        <v>14</v>
      </c>
      <c r="H384">
        <v>67</v>
      </c>
      <c r="I384">
        <f>ROUNDUP(E384/H384, 0)</f>
        <v>87</v>
      </c>
      <c r="J384" t="s">
        <v>21</v>
      </c>
      <c r="K384" t="s">
        <v>22</v>
      </c>
      <c r="L384">
        <v>1508130000</v>
      </c>
      <c r="M384">
        <v>1509771600</v>
      </c>
      <c r="N384" s="7">
        <f>(((L384/60)/60)/24)+DATE(1970,1,1)</f>
        <v>43024.208333333328</v>
      </c>
      <c r="O384" s="7">
        <f>(((M384/60)/60)/24)+DATE(1970,1,1)</f>
        <v>43043.208333333328</v>
      </c>
      <c r="P384" t="b">
        <v>0</v>
      </c>
      <c r="Q384" t="b">
        <v>0</v>
      </c>
      <c r="R384" t="s">
        <v>122</v>
      </c>
      <c r="S384" t="str">
        <f>LEFT(R384,FIND("/",R384)-1)</f>
        <v>photography</v>
      </c>
      <c r="T384" t="str">
        <f>RIGHT(R384,LEN(R384)-FIND("/",R384))</f>
        <v>photography books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>ROUNDUP(SUM($E385/$D385)*100, 0)</f>
        <v>226</v>
      </c>
      <c r="G385" t="s">
        <v>20</v>
      </c>
      <c r="H385">
        <v>189</v>
      </c>
      <c r="I385">
        <f>ROUNDUP(E385/H385, 0)</f>
        <v>76</v>
      </c>
      <c r="J385" t="s">
        <v>21</v>
      </c>
      <c r="K385" t="s">
        <v>22</v>
      </c>
      <c r="L385">
        <v>1550037600</v>
      </c>
      <c r="M385">
        <v>1550556000</v>
      </c>
      <c r="N385" s="7">
        <f>(((L385/60)/60)/24)+DATE(1970,1,1)</f>
        <v>43509.25</v>
      </c>
      <c r="O385" s="7">
        <f>(((M385/60)/60)/24)+DATE(1970,1,1)</f>
        <v>43515.25</v>
      </c>
      <c r="P385" t="b">
        <v>0</v>
      </c>
      <c r="Q385" t="b">
        <v>1</v>
      </c>
      <c r="R385" t="s">
        <v>17</v>
      </c>
      <c r="S385" t="str">
        <f>LEFT(R385,FIND("/",R385)-1)</f>
        <v>food</v>
      </c>
      <c r="T385" t="str">
        <f>RIGHT(R385,LEN(R385)-FIND("/",R385))</f>
        <v>food trucks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>ROUNDUP(SUM($E386/$D386)*100, 0)</f>
        <v>173</v>
      </c>
      <c r="G386" t="s">
        <v>20</v>
      </c>
      <c r="H386">
        <v>4799</v>
      </c>
      <c r="I386">
        <f>ROUNDUP(E386/H386, 0)</f>
        <v>42</v>
      </c>
      <c r="J386" t="s">
        <v>21</v>
      </c>
      <c r="K386" t="s">
        <v>22</v>
      </c>
      <c r="L386">
        <v>1486706400</v>
      </c>
      <c r="M386">
        <v>1489039200</v>
      </c>
      <c r="N386" s="7">
        <f>(((L386/60)/60)/24)+DATE(1970,1,1)</f>
        <v>42776.25</v>
      </c>
      <c r="O386" s="7">
        <f>(((M386/60)/60)/24)+DATE(1970,1,1)</f>
        <v>42803.25</v>
      </c>
      <c r="P386" t="b">
        <v>1</v>
      </c>
      <c r="Q386" t="b">
        <v>1</v>
      </c>
      <c r="R386" t="s">
        <v>42</v>
      </c>
      <c r="S386" t="str">
        <f>LEFT(R386,FIND("/",R386)-1)</f>
        <v>film &amp; video</v>
      </c>
      <c r="T386" t="str">
        <f>RIGHT(R386,LEN(R386)-FIND("/",R386))</f>
        <v>documentary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>ROUNDUP(SUM($E387/$D387)*100, 0)</f>
        <v>147</v>
      </c>
      <c r="G387" t="s">
        <v>20</v>
      </c>
      <c r="H387">
        <v>1137</v>
      </c>
      <c r="I387">
        <f>ROUNDUP(E387/H387, 0)</f>
        <v>51</v>
      </c>
      <c r="J387" t="s">
        <v>21</v>
      </c>
      <c r="K387" t="s">
        <v>22</v>
      </c>
      <c r="L387">
        <v>1553835600</v>
      </c>
      <c r="M387">
        <v>1556600400</v>
      </c>
      <c r="N387" s="7">
        <f>(((L387/60)/60)/24)+DATE(1970,1,1)</f>
        <v>43553.208333333328</v>
      </c>
      <c r="O387" s="7">
        <f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>LEFT(R387,FIND("/",R387)-1)</f>
        <v>publishing</v>
      </c>
      <c r="T387" t="str">
        <f>RIGHT(R387,LEN(R387)-FIND("/",R387))</f>
        <v>nonfiction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>ROUNDUP(SUM($E388/$D388)*100, 0)</f>
        <v>77</v>
      </c>
      <c r="G388" t="s">
        <v>14</v>
      </c>
      <c r="H388">
        <v>1068</v>
      </c>
      <c r="I388">
        <f>ROUNDUP(E388/H388, 0)</f>
        <v>97</v>
      </c>
      <c r="J388" t="s">
        <v>21</v>
      </c>
      <c r="K388" t="s">
        <v>22</v>
      </c>
      <c r="L388">
        <v>1277528400</v>
      </c>
      <c r="M388">
        <v>1278565200</v>
      </c>
      <c r="N388" s="7">
        <f>(((L388/60)/60)/24)+DATE(1970,1,1)</f>
        <v>40355.208333333336</v>
      </c>
      <c r="O388" s="7">
        <f>(((M388/60)/60)/24)+DATE(1970,1,1)</f>
        <v>40367.208333333336</v>
      </c>
      <c r="P388" t="b">
        <v>0</v>
      </c>
      <c r="Q388" t="b">
        <v>0</v>
      </c>
      <c r="R388" t="s">
        <v>33</v>
      </c>
      <c r="S388" t="str">
        <f>LEFT(R388,FIND("/",R388)-1)</f>
        <v>theater</v>
      </c>
      <c r="T388" t="str">
        <f>RIGHT(R388,LEN(R388)-FIND("/",R388))</f>
        <v>plays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>ROUNDUP(SUM($E389/$D389)*100, 0)</f>
        <v>40</v>
      </c>
      <c r="G389" t="s">
        <v>14</v>
      </c>
      <c r="H389">
        <v>424</v>
      </c>
      <c r="I389">
        <f>ROUNDUP(E389/H389, 0)</f>
        <v>101</v>
      </c>
      <c r="J389" t="s">
        <v>21</v>
      </c>
      <c r="K389" t="s">
        <v>22</v>
      </c>
      <c r="L389">
        <v>1339477200</v>
      </c>
      <c r="M389">
        <v>1339909200</v>
      </c>
      <c r="N389" s="7">
        <f>(((L389/60)/60)/24)+DATE(1970,1,1)</f>
        <v>41072.208333333336</v>
      </c>
      <c r="O389" s="7">
        <f>(((M389/60)/60)/24)+DATE(1970,1,1)</f>
        <v>41077.208333333336</v>
      </c>
      <c r="P389" t="b">
        <v>0</v>
      </c>
      <c r="Q389" t="b">
        <v>0</v>
      </c>
      <c r="R389" t="s">
        <v>65</v>
      </c>
      <c r="S389" t="str">
        <f>LEFT(R389,FIND("/",R389)-1)</f>
        <v>technology</v>
      </c>
      <c r="T389" t="str">
        <f>RIGHT(R389,LEN(R389)-FIND("/",R389))</f>
        <v>wearables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>ROUNDUP(SUM($E390/$D390)*100, 0)</f>
        <v>12</v>
      </c>
      <c r="G390" t="s">
        <v>74</v>
      </c>
      <c r="H390">
        <v>145</v>
      </c>
      <c r="I390">
        <f>ROUNDUP(E390/H390, 0)</f>
        <v>90</v>
      </c>
      <c r="J390" t="s">
        <v>98</v>
      </c>
      <c r="K390" t="s">
        <v>99</v>
      </c>
      <c r="L390">
        <v>1325656800</v>
      </c>
      <c r="M390">
        <v>1325829600</v>
      </c>
      <c r="N390" s="7">
        <f>(((L390/60)/60)/24)+DATE(1970,1,1)</f>
        <v>40912.25</v>
      </c>
      <c r="O390" s="7">
        <f>(((M390/60)/60)/24)+DATE(1970,1,1)</f>
        <v>40914.25</v>
      </c>
      <c r="P390" t="b">
        <v>0</v>
      </c>
      <c r="Q390" t="b">
        <v>0</v>
      </c>
      <c r="R390" t="s">
        <v>60</v>
      </c>
      <c r="S390" t="str">
        <f>LEFT(R390,FIND("/",R390)-1)</f>
        <v>music</v>
      </c>
      <c r="T390" t="str">
        <f>RIGHT(R390,LEN(R390)-FIND("/",R390))</f>
        <v>indie rock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>ROUNDUP(SUM($E391/$D391)*100, 0)</f>
        <v>123</v>
      </c>
      <c r="G391" t="s">
        <v>20</v>
      </c>
      <c r="H391">
        <v>1152</v>
      </c>
      <c r="I391">
        <f>ROUNDUP(E391/H391, 0)</f>
        <v>88</v>
      </c>
      <c r="J391" t="s">
        <v>21</v>
      </c>
      <c r="K391" t="s">
        <v>22</v>
      </c>
      <c r="L391">
        <v>1288242000</v>
      </c>
      <c r="M391">
        <v>1290578400</v>
      </c>
      <c r="N391" s="7">
        <f>(((L391/60)/60)/24)+DATE(1970,1,1)</f>
        <v>40479.208333333336</v>
      </c>
      <c r="O391" s="7">
        <f>(((M391/60)/60)/24)+DATE(1970,1,1)</f>
        <v>40506.25</v>
      </c>
      <c r="P391" t="b">
        <v>0</v>
      </c>
      <c r="Q391" t="b">
        <v>0</v>
      </c>
      <c r="R391" t="s">
        <v>33</v>
      </c>
      <c r="S391" t="str">
        <f>LEFT(R391,FIND("/",R391)-1)</f>
        <v>theater</v>
      </c>
      <c r="T391" t="str">
        <f>RIGHT(R391,LEN(R391)-FIND("/",R391))</f>
        <v>plays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>ROUNDUP(SUM($E392/$D392)*100, 0)</f>
        <v>187</v>
      </c>
      <c r="G392" t="s">
        <v>20</v>
      </c>
      <c r="H392">
        <v>50</v>
      </c>
      <c r="I392">
        <f>ROUNDUP(E392/H392, 0)</f>
        <v>90</v>
      </c>
      <c r="J392" t="s">
        <v>21</v>
      </c>
      <c r="K392" t="s">
        <v>22</v>
      </c>
      <c r="L392">
        <v>1379048400</v>
      </c>
      <c r="M392">
        <v>1380344400</v>
      </c>
      <c r="N392" s="7">
        <f>(((L392/60)/60)/24)+DATE(1970,1,1)</f>
        <v>41530.208333333336</v>
      </c>
      <c r="O392" s="7">
        <f>(((M392/60)/60)/24)+DATE(1970,1,1)</f>
        <v>41545.208333333336</v>
      </c>
      <c r="P392" t="b">
        <v>0</v>
      </c>
      <c r="Q392" t="b">
        <v>0</v>
      </c>
      <c r="R392" t="s">
        <v>122</v>
      </c>
      <c r="S392" t="str">
        <f>LEFT(R392,FIND("/",R392)-1)</f>
        <v>photography</v>
      </c>
      <c r="T392" t="str">
        <f>RIGHT(R392,LEN(R392)-FIND("/",R392))</f>
        <v>photography books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>ROUNDUP(SUM($E393/$D393)*100, 0)</f>
        <v>8</v>
      </c>
      <c r="G393" t="s">
        <v>14</v>
      </c>
      <c r="H393">
        <v>151</v>
      </c>
      <c r="I393">
        <f>ROUNDUP(E393/H393, 0)</f>
        <v>30</v>
      </c>
      <c r="J393" t="s">
        <v>21</v>
      </c>
      <c r="K393" t="s">
        <v>22</v>
      </c>
      <c r="L393">
        <v>1389679200</v>
      </c>
      <c r="M393">
        <v>1389852000</v>
      </c>
      <c r="N393" s="7">
        <f>(((L393/60)/60)/24)+DATE(1970,1,1)</f>
        <v>41653.25</v>
      </c>
      <c r="O393" s="7">
        <f>(((M393/60)/60)/24)+DATE(1970,1,1)</f>
        <v>41655.25</v>
      </c>
      <c r="P393" t="b">
        <v>0</v>
      </c>
      <c r="Q393" t="b">
        <v>0</v>
      </c>
      <c r="R393" t="s">
        <v>68</v>
      </c>
      <c r="S393" t="str">
        <f>LEFT(R393,FIND("/",R393)-1)</f>
        <v>publishing</v>
      </c>
      <c r="T393" t="str">
        <f>RIGHT(R393,LEN(R393)-FIND("/",R393))</f>
        <v>nonfiction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>ROUNDUP(SUM($E394/$D394)*100, 0)</f>
        <v>66</v>
      </c>
      <c r="G394" t="s">
        <v>14</v>
      </c>
      <c r="H394">
        <v>1608</v>
      </c>
      <c r="I394">
        <f>ROUNDUP(E394/H394, 0)</f>
        <v>43</v>
      </c>
      <c r="J394" t="s">
        <v>21</v>
      </c>
      <c r="K394" t="s">
        <v>22</v>
      </c>
      <c r="L394">
        <v>1294293600</v>
      </c>
      <c r="M394">
        <v>1294466400</v>
      </c>
      <c r="N394" s="7">
        <f>(((L394/60)/60)/24)+DATE(1970,1,1)</f>
        <v>40549.25</v>
      </c>
      <c r="O394" s="7">
        <f>(((M394/60)/60)/24)+DATE(1970,1,1)</f>
        <v>40551.25</v>
      </c>
      <c r="P394" t="b">
        <v>0</v>
      </c>
      <c r="Q394" t="b">
        <v>0</v>
      </c>
      <c r="R394" t="s">
        <v>65</v>
      </c>
      <c r="S394" t="str">
        <f>LEFT(R394,FIND("/",R394)-1)</f>
        <v>technology</v>
      </c>
      <c r="T394" t="str">
        <f>RIGHT(R394,LEN(R394)-FIND("/",R394))</f>
        <v>wearables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>ROUNDUP(SUM($E395/$D395)*100, 0)</f>
        <v>229</v>
      </c>
      <c r="G395" t="s">
        <v>20</v>
      </c>
      <c r="H395">
        <v>3059</v>
      </c>
      <c r="I395">
        <f>ROUNDUP(E395/H395, 0)</f>
        <v>48</v>
      </c>
      <c r="J395" t="s">
        <v>15</v>
      </c>
      <c r="K395" t="s">
        <v>16</v>
      </c>
      <c r="L395">
        <v>1500267600</v>
      </c>
      <c r="M395">
        <v>1500354000</v>
      </c>
      <c r="N395" s="7">
        <f>(((L395/60)/60)/24)+DATE(1970,1,1)</f>
        <v>42933.208333333328</v>
      </c>
      <c r="O395" s="7">
        <f>(((M395/60)/60)/24)+DATE(1970,1,1)</f>
        <v>42934.208333333328</v>
      </c>
      <c r="P395" t="b">
        <v>0</v>
      </c>
      <c r="Q395" t="b">
        <v>0</v>
      </c>
      <c r="R395" t="s">
        <v>159</v>
      </c>
      <c r="S395" t="str">
        <f>LEFT(R395,FIND("/",R395)-1)</f>
        <v>music</v>
      </c>
      <c r="T395" t="str">
        <f>RIGHT(R395,LEN(R395)-FIND("/",R395))</f>
        <v>jazz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>ROUNDUP(SUM($E396/$D396)*100, 0)</f>
        <v>470</v>
      </c>
      <c r="G396" t="s">
        <v>20</v>
      </c>
      <c r="H396">
        <v>34</v>
      </c>
      <c r="I396">
        <f>ROUNDUP(E396/H396, 0)</f>
        <v>111</v>
      </c>
      <c r="J396" t="s">
        <v>21</v>
      </c>
      <c r="K396" t="s">
        <v>22</v>
      </c>
      <c r="L396">
        <v>1375074000</v>
      </c>
      <c r="M396">
        <v>1375938000</v>
      </c>
      <c r="N396" s="7">
        <f>(((L396/60)/60)/24)+DATE(1970,1,1)</f>
        <v>41484.208333333336</v>
      </c>
      <c r="O396" s="7">
        <f>(((M396/60)/60)/24)+DATE(1970,1,1)</f>
        <v>41494.208333333336</v>
      </c>
      <c r="P396" t="b">
        <v>0</v>
      </c>
      <c r="Q396" t="b">
        <v>1</v>
      </c>
      <c r="R396" t="s">
        <v>42</v>
      </c>
      <c r="S396" t="str">
        <f>LEFT(R396,FIND("/",R396)-1)</f>
        <v>film &amp; video</v>
      </c>
      <c r="T396" t="str">
        <f>RIGHT(R396,LEN(R396)-FIND("/",R396))</f>
        <v>documentary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>ROUNDUP(SUM($E397/$D397)*100, 0)</f>
        <v>131</v>
      </c>
      <c r="G397" t="s">
        <v>20</v>
      </c>
      <c r="H397">
        <v>220</v>
      </c>
      <c r="I397">
        <f>ROUNDUP(E397/H397, 0)</f>
        <v>42</v>
      </c>
      <c r="J397" t="s">
        <v>21</v>
      </c>
      <c r="K397" t="s">
        <v>22</v>
      </c>
      <c r="L397">
        <v>1323324000</v>
      </c>
      <c r="M397">
        <v>1323410400</v>
      </c>
      <c r="N397" s="7">
        <f>(((L397/60)/60)/24)+DATE(1970,1,1)</f>
        <v>40885.25</v>
      </c>
      <c r="O397" s="7">
        <f>(((M397/60)/60)/24)+DATE(1970,1,1)</f>
        <v>40886.25</v>
      </c>
      <c r="P397" t="b">
        <v>1</v>
      </c>
      <c r="Q397" t="b">
        <v>0</v>
      </c>
      <c r="R397" t="s">
        <v>33</v>
      </c>
      <c r="S397" t="str">
        <f>LEFT(R397,FIND("/",R397)-1)</f>
        <v>theater</v>
      </c>
      <c r="T397" t="str">
        <f>RIGHT(R397,LEN(R397)-FIND("/",R397))</f>
        <v>plays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>ROUNDUP(SUM($E398/$D398)*100, 0)</f>
        <v>168</v>
      </c>
      <c r="G398" t="s">
        <v>20</v>
      </c>
      <c r="H398">
        <v>1604</v>
      </c>
      <c r="I398">
        <f>ROUNDUP(E398/H398, 0)</f>
        <v>49</v>
      </c>
      <c r="J398" t="s">
        <v>26</v>
      </c>
      <c r="K398" t="s">
        <v>27</v>
      </c>
      <c r="L398">
        <v>1538715600</v>
      </c>
      <c r="M398">
        <v>1539406800</v>
      </c>
      <c r="N398" s="7">
        <f>(((L398/60)/60)/24)+DATE(1970,1,1)</f>
        <v>43378.208333333328</v>
      </c>
      <c r="O398" s="7">
        <f>(((M398/60)/60)/24)+DATE(1970,1,1)</f>
        <v>43386.208333333328</v>
      </c>
      <c r="P398" t="b">
        <v>0</v>
      </c>
      <c r="Q398" t="b">
        <v>0</v>
      </c>
      <c r="R398" t="s">
        <v>53</v>
      </c>
      <c r="S398" t="str">
        <f>LEFT(R398,FIND("/",R398)-1)</f>
        <v>film &amp; video</v>
      </c>
      <c r="T398" t="str">
        <f>RIGHT(R398,LEN(R398)-FIND("/",R398))</f>
        <v>drama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>ROUNDUP(SUM($E399/$D399)*100, 0)</f>
        <v>174</v>
      </c>
      <c r="G399" t="s">
        <v>20</v>
      </c>
      <c r="H399">
        <v>454</v>
      </c>
      <c r="I399">
        <f>ROUNDUP(E399/H399, 0)</f>
        <v>32</v>
      </c>
      <c r="J399" t="s">
        <v>21</v>
      </c>
      <c r="K399" t="s">
        <v>22</v>
      </c>
      <c r="L399">
        <v>1369285200</v>
      </c>
      <c r="M399">
        <v>1369803600</v>
      </c>
      <c r="N399" s="7">
        <f>(((L399/60)/60)/24)+DATE(1970,1,1)</f>
        <v>41417.208333333336</v>
      </c>
      <c r="O399" s="7">
        <f>(((M399/60)/60)/24)+DATE(1970,1,1)</f>
        <v>41423.208333333336</v>
      </c>
      <c r="P399" t="b">
        <v>0</v>
      </c>
      <c r="Q399" t="b">
        <v>0</v>
      </c>
      <c r="R399" t="s">
        <v>23</v>
      </c>
      <c r="S399" t="str">
        <f>LEFT(R399,FIND("/",R399)-1)</f>
        <v>music</v>
      </c>
      <c r="T399" t="str">
        <f>RIGHT(R399,LEN(R399)-FIND("/",R399))</f>
        <v>rock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>ROUNDUP(SUM($E400/$D400)*100, 0)</f>
        <v>718</v>
      </c>
      <c r="G400" t="s">
        <v>20</v>
      </c>
      <c r="H400">
        <v>123</v>
      </c>
      <c r="I400">
        <f>ROUNDUP(E400/H400, 0)</f>
        <v>100</v>
      </c>
      <c r="J400" t="s">
        <v>107</v>
      </c>
      <c r="K400" t="s">
        <v>108</v>
      </c>
      <c r="L400">
        <v>1525755600</v>
      </c>
      <c r="M400">
        <v>1525928400</v>
      </c>
      <c r="N400" s="7">
        <f>(((L400/60)/60)/24)+DATE(1970,1,1)</f>
        <v>43228.208333333328</v>
      </c>
      <c r="O400" s="7">
        <f>(((M400/60)/60)/24)+DATE(1970,1,1)</f>
        <v>43230.208333333328</v>
      </c>
      <c r="P400" t="b">
        <v>0</v>
      </c>
      <c r="Q400" t="b">
        <v>1</v>
      </c>
      <c r="R400" t="s">
        <v>71</v>
      </c>
      <c r="S400" t="str">
        <f>LEFT(R400,FIND("/",R400)-1)</f>
        <v>film &amp; video</v>
      </c>
      <c r="T400" t="str">
        <f>RIGHT(R400,LEN(R400)-FIND("/",R400))</f>
        <v>animation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>ROUNDUP(SUM($E401/$D401)*100, 0)</f>
        <v>64</v>
      </c>
      <c r="G401" t="s">
        <v>14</v>
      </c>
      <c r="H401">
        <v>941</v>
      </c>
      <c r="I401">
        <f>ROUNDUP(E401/H401, 0)</f>
        <v>67</v>
      </c>
      <c r="J401" t="s">
        <v>21</v>
      </c>
      <c r="K401" t="s">
        <v>22</v>
      </c>
      <c r="L401">
        <v>1296626400</v>
      </c>
      <c r="M401">
        <v>1297231200</v>
      </c>
      <c r="N401" s="7">
        <f>(((L401/60)/60)/24)+DATE(1970,1,1)</f>
        <v>40576.25</v>
      </c>
      <c r="O401" s="7">
        <f>(((M401/60)/60)/24)+DATE(1970,1,1)</f>
        <v>40583.25</v>
      </c>
      <c r="P401" t="b">
        <v>0</v>
      </c>
      <c r="Q401" t="b">
        <v>0</v>
      </c>
      <c r="R401" t="s">
        <v>60</v>
      </c>
      <c r="S401" t="str">
        <f>LEFT(R401,FIND("/",R401)-1)</f>
        <v>music</v>
      </c>
      <c r="T401" t="str">
        <f>RIGHT(R401,LEN(R401)-FIND("/",R401))</f>
        <v>indie rock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>ROUNDUP(SUM($E402/$D402)*100, 0)</f>
        <v>2</v>
      </c>
      <c r="G402" t="s">
        <v>14</v>
      </c>
      <c r="H402">
        <v>1</v>
      </c>
      <c r="I402">
        <f>ROUNDUP(E402/H402, 0)</f>
        <v>2</v>
      </c>
      <c r="J402" t="s">
        <v>21</v>
      </c>
      <c r="K402" t="s">
        <v>22</v>
      </c>
      <c r="L402">
        <v>1376629200</v>
      </c>
      <c r="M402">
        <v>1378530000</v>
      </c>
      <c r="N402" s="7">
        <f>(((L402/60)/60)/24)+DATE(1970,1,1)</f>
        <v>41502.208333333336</v>
      </c>
      <c r="O402" s="7">
        <f>(((M402/60)/60)/24)+DATE(1970,1,1)</f>
        <v>41524.208333333336</v>
      </c>
      <c r="P402" t="b">
        <v>0</v>
      </c>
      <c r="Q402" t="b">
        <v>1</v>
      </c>
      <c r="R402" t="s">
        <v>122</v>
      </c>
      <c r="S402" t="str">
        <f>LEFT(R402,FIND("/",R402)-1)</f>
        <v>photography</v>
      </c>
      <c r="T402" t="str">
        <f>RIGHT(R402,LEN(R402)-FIND("/",R402))</f>
        <v>photography books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>ROUNDUP(SUM($E403/$D403)*100, 0)</f>
        <v>1531</v>
      </c>
      <c r="G403" t="s">
        <v>20</v>
      </c>
      <c r="H403">
        <v>299</v>
      </c>
      <c r="I403">
        <f>ROUNDUP(E403/H403, 0)</f>
        <v>47</v>
      </c>
      <c r="J403" t="s">
        <v>21</v>
      </c>
      <c r="K403" t="s">
        <v>22</v>
      </c>
      <c r="L403">
        <v>1572152400</v>
      </c>
      <c r="M403">
        <v>1572152400</v>
      </c>
      <c r="N403" s="7">
        <f>(((L403/60)/60)/24)+DATE(1970,1,1)</f>
        <v>43765.208333333328</v>
      </c>
      <c r="O403" s="7">
        <f>(((M403/60)/60)/24)+DATE(1970,1,1)</f>
        <v>43765.208333333328</v>
      </c>
      <c r="P403" t="b">
        <v>0</v>
      </c>
      <c r="Q403" t="b">
        <v>0</v>
      </c>
      <c r="R403" t="s">
        <v>33</v>
      </c>
      <c r="S403" t="str">
        <f>LEFT(R403,FIND("/",R403)-1)</f>
        <v>theater</v>
      </c>
      <c r="T403" t="str">
        <f>RIGHT(R403,LEN(R403)-FIND("/",R403))</f>
        <v>plays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>ROUNDUP(SUM($E404/$D404)*100, 0)</f>
        <v>41</v>
      </c>
      <c r="G404" t="s">
        <v>14</v>
      </c>
      <c r="H404">
        <v>40</v>
      </c>
      <c r="I404">
        <f>ROUNDUP(E404/H404, 0)</f>
        <v>74</v>
      </c>
      <c r="J404" t="s">
        <v>21</v>
      </c>
      <c r="K404" t="s">
        <v>22</v>
      </c>
      <c r="L404">
        <v>1325829600</v>
      </c>
      <c r="M404">
        <v>1329890400</v>
      </c>
      <c r="N404" s="7">
        <f>(((L404/60)/60)/24)+DATE(1970,1,1)</f>
        <v>40914.25</v>
      </c>
      <c r="O404" s="7">
        <f>(((M404/60)/60)/24)+DATE(1970,1,1)</f>
        <v>40961.25</v>
      </c>
      <c r="P404" t="b">
        <v>0</v>
      </c>
      <c r="Q404" t="b">
        <v>1</v>
      </c>
      <c r="R404" t="s">
        <v>100</v>
      </c>
      <c r="S404" t="str">
        <f>LEFT(R404,FIND("/",R404)-1)</f>
        <v>film &amp; video</v>
      </c>
      <c r="T404" t="str">
        <f>RIGHT(R404,LEN(R404)-FIND("/",R404))</f>
        <v>shorts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>ROUNDUP(SUM($E405/$D405)*100, 0)</f>
        <v>87</v>
      </c>
      <c r="G405" t="s">
        <v>14</v>
      </c>
      <c r="H405">
        <v>3015</v>
      </c>
      <c r="I405">
        <f>ROUNDUP(E405/H405, 0)</f>
        <v>56</v>
      </c>
      <c r="J405" t="s">
        <v>15</v>
      </c>
      <c r="K405" t="s">
        <v>16</v>
      </c>
      <c r="L405">
        <v>1273640400</v>
      </c>
      <c r="M405">
        <v>1276750800</v>
      </c>
      <c r="N405" s="7">
        <f>(((L405/60)/60)/24)+DATE(1970,1,1)</f>
        <v>40310.208333333336</v>
      </c>
      <c r="O405" s="7">
        <f>(((M405/60)/60)/24)+DATE(1970,1,1)</f>
        <v>40346.208333333336</v>
      </c>
      <c r="P405" t="b">
        <v>0</v>
      </c>
      <c r="Q405" t="b">
        <v>1</v>
      </c>
      <c r="R405" t="s">
        <v>33</v>
      </c>
      <c r="S405" t="str">
        <f>LEFT(R405,FIND("/",R405)-1)</f>
        <v>theater</v>
      </c>
      <c r="T405" t="str">
        <f>RIGHT(R405,LEN(R405)-FIND("/",R405))</f>
        <v>plays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>ROUNDUP(SUM($E406/$D406)*100, 0)</f>
        <v>316</v>
      </c>
      <c r="G406" t="s">
        <v>20</v>
      </c>
      <c r="H406">
        <v>2237</v>
      </c>
      <c r="I406">
        <f>ROUNDUP(E406/H406, 0)</f>
        <v>69</v>
      </c>
      <c r="J406" t="s">
        <v>21</v>
      </c>
      <c r="K406" t="s">
        <v>22</v>
      </c>
      <c r="L406">
        <v>1510639200</v>
      </c>
      <c r="M406">
        <v>1510898400</v>
      </c>
      <c r="N406" s="7">
        <f>(((L406/60)/60)/24)+DATE(1970,1,1)</f>
        <v>43053.25</v>
      </c>
      <c r="O406" s="7">
        <f>(((M406/60)/60)/24)+DATE(1970,1,1)</f>
        <v>43056.25</v>
      </c>
      <c r="P406" t="b">
        <v>0</v>
      </c>
      <c r="Q406" t="b">
        <v>0</v>
      </c>
      <c r="R406" t="s">
        <v>33</v>
      </c>
      <c r="S406" t="str">
        <f>LEFT(R406,FIND("/",R406)-1)</f>
        <v>theater</v>
      </c>
      <c r="T406" t="str">
        <f>RIGHT(R406,LEN(R406)-FIND("/",R406))</f>
        <v>plays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>ROUNDUP(SUM($E407/$D407)*100, 0)</f>
        <v>90</v>
      </c>
      <c r="G407" t="s">
        <v>14</v>
      </c>
      <c r="H407">
        <v>435</v>
      </c>
      <c r="I407">
        <f>ROUNDUP(E407/H407, 0)</f>
        <v>61</v>
      </c>
      <c r="J407" t="s">
        <v>21</v>
      </c>
      <c r="K407" t="s">
        <v>22</v>
      </c>
      <c r="L407">
        <v>1528088400</v>
      </c>
      <c r="M407">
        <v>1532408400</v>
      </c>
      <c r="N407" s="7">
        <f>(((L407/60)/60)/24)+DATE(1970,1,1)</f>
        <v>43255.208333333328</v>
      </c>
      <c r="O407" s="7">
        <f>(((M407/60)/60)/24)+DATE(1970,1,1)</f>
        <v>43305.208333333328</v>
      </c>
      <c r="P407" t="b">
        <v>0</v>
      </c>
      <c r="Q407" t="b">
        <v>0</v>
      </c>
      <c r="R407" t="s">
        <v>33</v>
      </c>
      <c r="S407" t="str">
        <f>LEFT(R407,FIND("/",R407)-1)</f>
        <v>theater</v>
      </c>
      <c r="T407" t="str">
        <f>RIGHT(R407,LEN(R407)-FIND("/",R407))</f>
        <v>plays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>ROUNDUP(SUM($E408/$D408)*100, 0)</f>
        <v>183</v>
      </c>
      <c r="G408" t="s">
        <v>20</v>
      </c>
      <c r="H408">
        <v>645</v>
      </c>
      <c r="I408">
        <f>ROUNDUP(E408/H408, 0)</f>
        <v>111</v>
      </c>
      <c r="J408" t="s">
        <v>21</v>
      </c>
      <c r="K408" t="s">
        <v>22</v>
      </c>
      <c r="L408">
        <v>1359525600</v>
      </c>
      <c r="M408">
        <v>1360562400</v>
      </c>
      <c r="N408" s="7">
        <f>(((L408/60)/60)/24)+DATE(1970,1,1)</f>
        <v>41304.25</v>
      </c>
      <c r="O408" s="7">
        <f>(((M408/60)/60)/24)+DATE(1970,1,1)</f>
        <v>41316.25</v>
      </c>
      <c r="P408" t="b">
        <v>1</v>
      </c>
      <c r="Q408" t="b">
        <v>0</v>
      </c>
      <c r="R408" t="s">
        <v>42</v>
      </c>
      <c r="S408" t="str">
        <f>LEFT(R408,FIND("/",R408)-1)</f>
        <v>film &amp; video</v>
      </c>
      <c r="T408" t="str">
        <f>RIGHT(R408,LEN(R408)-FIND("/",R408))</f>
        <v>documentary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>ROUNDUP(SUM($E409/$D409)*100, 0)</f>
        <v>356</v>
      </c>
      <c r="G409" t="s">
        <v>20</v>
      </c>
      <c r="H409">
        <v>484</v>
      </c>
      <c r="I409">
        <f>ROUNDUP(E409/H409, 0)</f>
        <v>25</v>
      </c>
      <c r="J409" t="s">
        <v>36</v>
      </c>
      <c r="K409" t="s">
        <v>37</v>
      </c>
      <c r="L409">
        <v>1570942800</v>
      </c>
      <c r="M409">
        <v>1571547600</v>
      </c>
      <c r="N409" s="7">
        <f>(((L409/60)/60)/24)+DATE(1970,1,1)</f>
        <v>43751.208333333328</v>
      </c>
      <c r="O409" s="7">
        <f>(((M409/60)/60)/24)+DATE(1970,1,1)</f>
        <v>43758.208333333328</v>
      </c>
      <c r="P409" t="b">
        <v>0</v>
      </c>
      <c r="Q409" t="b">
        <v>0</v>
      </c>
      <c r="R409" t="s">
        <v>33</v>
      </c>
      <c r="S409" t="str">
        <f>LEFT(R409,FIND("/",R409)-1)</f>
        <v>theater</v>
      </c>
      <c r="T409" t="str">
        <f>RIGHT(R409,LEN(R409)-FIND("/",R409))</f>
        <v>plays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>ROUNDUP(SUM($E410/$D410)*100, 0)</f>
        <v>132</v>
      </c>
      <c r="G410" t="s">
        <v>20</v>
      </c>
      <c r="H410">
        <v>154</v>
      </c>
      <c r="I410">
        <f>ROUNDUP(E410/H410, 0)</f>
        <v>79</v>
      </c>
      <c r="J410" t="s">
        <v>15</v>
      </c>
      <c r="K410" t="s">
        <v>16</v>
      </c>
      <c r="L410">
        <v>1466398800</v>
      </c>
      <c r="M410">
        <v>1468126800</v>
      </c>
      <c r="N410" s="7">
        <f>(((L410/60)/60)/24)+DATE(1970,1,1)</f>
        <v>42541.208333333328</v>
      </c>
      <c r="O410" s="7">
        <f>(((M410/60)/60)/24)+DATE(1970,1,1)</f>
        <v>42561.208333333328</v>
      </c>
      <c r="P410" t="b">
        <v>0</v>
      </c>
      <c r="Q410" t="b">
        <v>0</v>
      </c>
      <c r="R410" t="s">
        <v>42</v>
      </c>
      <c r="S410" t="str">
        <f>LEFT(R410,FIND("/",R410)-1)</f>
        <v>film &amp; video</v>
      </c>
      <c r="T410" t="str">
        <f>RIGHT(R410,LEN(R410)-FIND("/",R410))</f>
        <v>documentary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>ROUNDUP(SUM($E411/$D411)*100, 0)</f>
        <v>47</v>
      </c>
      <c r="G411" t="s">
        <v>14</v>
      </c>
      <c r="H411">
        <v>714</v>
      </c>
      <c r="I411">
        <f>ROUNDUP(E411/H411, 0)</f>
        <v>88</v>
      </c>
      <c r="J411" t="s">
        <v>21</v>
      </c>
      <c r="K411" t="s">
        <v>22</v>
      </c>
      <c r="L411">
        <v>1492491600</v>
      </c>
      <c r="M411">
        <v>1492837200</v>
      </c>
      <c r="N411" s="7">
        <f>(((L411/60)/60)/24)+DATE(1970,1,1)</f>
        <v>42843.208333333328</v>
      </c>
      <c r="O411" s="7">
        <f>(((M411/60)/60)/24)+DATE(1970,1,1)</f>
        <v>42847.208333333328</v>
      </c>
      <c r="P411" t="b">
        <v>0</v>
      </c>
      <c r="Q411" t="b">
        <v>0</v>
      </c>
      <c r="R411" t="s">
        <v>23</v>
      </c>
      <c r="S411" t="str">
        <f>LEFT(R411,FIND("/",R411)-1)</f>
        <v>music</v>
      </c>
      <c r="T411" t="str">
        <f>RIGHT(R411,LEN(R411)-FIND("/",R411))</f>
        <v>rock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>ROUNDUP(SUM($E412/$D412)*100, 0)</f>
        <v>37</v>
      </c>
      <c r="G412" t="s">
        <v>47</v>
      </c>
      <c r="H412">
        <v>1111</v>
      </c>
      <c r="I412">
        <f>ROUNDUP(E412/H412, 0)</f>
        <v>50</v>
      </c>
      <c r="J412" t="s">
        <v>21</v>
      </c>
      <c r="K412" t="s">
        <v>22</v>
      </c>
      <c r="L412">
        <v>1430197200</v>
      </c>
      <c r="M412">
        <v>1430197200</v>
      </c>
      <c r="N412" s="7">
        <f>(((L412/60)/60)/24)+DATE(1970,1,1)</f>
        <v>42122.208333333328</v>
      </c>
      <c r="O412" s="7">
        <f>(((M412/60)/60)/24)+DATE(1970,1,1)</f>
        <v>42122.208333333328</v>
      </c>
      <c r="P412" t="b">
        <v>0</v>
      </c>
      <c r="Q412" t="b">
        <v>0</v>
      </c>
      <c r="R412" t="s">
        <v>292</v>
      </c>
      <c r="S412" t="str">
        <f>LEFT(R412,FIND("/",R412)-1)</f>
        <v>games</v>
      </c>
      <c r="T412" t="str">
        <f>RIGHT(R412,LEN(R412)-FIND("/",R412))</f>
        <v>mobile games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>ROUNDUP(SUM($E413/$D413)*100, 0)</f>
        <v>105</v>
      </c>
      <c r="G413" t="s">
        <v>20</v>
      </c>
      <c r="H413">
        <v>82</v>
      </c>
      <c r="I413">
        <f>ROUNDUP(E413/H413, 0)</f>
        <v>100</v>
      </c>
      <c r="J413" t="s">
        <v>21</v>
      </c>
      <c r="K413" t="s">
        <v>22</v>
      </c>
      <c r="L413">
        <v>1496034000</v>
      </c>
      <c r="M413">
        <v>1496206800</v>
      </c>
      <c r="N413" s="7">
        <f>(((L413/60)/60)/24)+DATE(1970,1,1)</f>
        <v>42884.208333333328</v>
      </c>
      <c r="O413" s="7">
        <f>(((M413/60)/60)/24)+DATE(1970,1,1)</f>
        <v>42886.208333333328</v>
      </c>
      <c r="P413" t="b">
        <v>0</v>
      </c>
      <c r="Q413" t="b">
        <v>0</v>
      </c>
      <c r="R413" t="s">
        <v>33</v>
      </c>
      <c r="S413" t="str">
        <f>LEFT(R413,FIND("/",R413)-1)</f>
        <v>theater</v>
      </c>
      <c r="T413" t="str">
        <f>RIGHT(R413,LEN(R413)-FIND("/",R413))</f>
        <v>plays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>ROUNDUP(SUM($E414/$D414)*100, 0)</f>
        <v>669</v>
      </c>
      <c r="G414" t="s">
        <v>20</v>
      </c>
      <c r="H414">
        <v>134</v>
      </c>
      <c r="I414">
        <f>ROUNDUP(E414/H414, 0)</f>
        <v>105</v>
      </c>
      <c r="J414" t="s">
        <v>21</v>
      </c>
      <c r="K414" t="s">
        <v>22</v>
      </c>
      <c r="L414">
        <v>1388728800</v>
      </c>
      <c r="M414">
        <v>1389592800</v>
      </c>
      <c r="N414" s="7">
        <f>(((L414/60)/60)/24)+DATE(1970,1,1)</f>
        <v>41642.25</v>
      </c>
      <c r="O414" s="7">
        <f>(((M414/60)/60)/24)+DATE(1970,1,1)</f>
        <v>41652.25</v>
      </c>
      <c r="P414" t="b">
        <v>0</v>
      </c>
      <c r="Q414" t="b">
        <v>0</v>
      </c>
      <c r="R414" t="s">
        <v>119</v>
      </c>
      <c r="S414" t="str">
        <f>LEFT(R414,FIND("/",R414)-1)</f>
        <v>publishing</v>
      </c>
      <c r="T414" t="str">
        <f>RIGHT(R414,LEN(R414)-FIND("/",R414))</f>
        <v>fiction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>ROUNDUP(SUM($E415/$D415)*100, 0)</f>
        <v>63</v>
      </c>
      <c r="G415" t="s">
        <v>47</v>
      </c>
      <c r="H415">
        <v>1089</v>
      </c>
      <c r="I415">
        <f>ROUNDUP(E415/H415, 0)</f>
        <v>109</v>
      </c>
      <c r="J415" t="s">
        <v>21</v>
      </c>
      <c r="K415" t="s">
        <v>22</v>
      </c>
      <c r="L415">
        <v>1543298400</v>
      </c>
      <c r="M415">
        <v>1545631200</v>
      </c>
      <c r="N415" s="7">
        <f>(((L415/60)/60)/24)+DATE(1970,1,1)</f>
        <v>43431.25</v>
      </c>
      <c r="O415" s="7">
        <f>(((M415/60)/60)/24)+DATE(1970,1,1)</f>
        <v>43458.25</v>
      </c>
      <c r="P415" t="b">
        <v>0</v>
      </c>
      <c r="Q415" t="b">
        <v>0</v>
      </c>
      <c r="R415" t="s">
        <v>71</v>
      </c>
      <c r="S415" t="str">
        <f>LEFT(R415,FIND("/",R415)-1)</f>
        <v>film &amp; video</v>
      </c>
      <c r="T415" t="str">
        <f>RIGHT(R415,LEN(R415)-FIND("/",R415))</f>
        <v>animation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>ROUNDUP(SUM($E416/$D416)*100, 0)</f>
        <v>85</v>
      </c>
      <c r="G416" t="s">
        <v>14</v>
      </c>
      <c r="H416">
        <v>5497</v>
      </c>
      <c r="I416">
        <f>ROUNDUP(E416/H416, 0)</f>
        <v>29</v>
      </c>
      <c r="J416" t="s">
        <v>21</v>
      </c>
      <c r="K416" t="s">
        <v>22</v>
      </c>
      <c r="L416">
        <v>1271739600</v>
      </c>
      <c r="M416">
        <v>1272430800</v>
      </c>
      <c r="N416" s="7">
        <f>(((L416/60)/60)/24)+DATE(1970,1,1)</f>
        <v>40288.208333333336</v>
      </c>
      <c r="O416" s="7">
        <f>(((M416/60)/60)/24)+DATE(1970,1,1)</f>
        <v>40296.208333333336</v>
      </c>
      <c r="P416" t="b">
        <v>0</v>
      </c>
      <c r="Q416" t="b">
        <v>1</v>
      </c>
      <c r="R416" t="s">
        <v>17</v>
      </c>
      <c r="S416" t="str">
        <f>LEFT(R416,FIND("/",R416)-1)</f>
        <v>food</v>
      </c>
      <c r="T416" t="str">
        <f>RIGHT(R416,LEN(R416)-FIND("/",R416))</f>
        <v>food trucks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>ROUNDUP(SUM($E417/$D417)*100, 0)</f>
        <v>12</v>
      </c>
      <c r="G417" t="s">
        <v>14</v>
      </c>
      <c r="H417">
        <v>418</v>
      </c>
      <c r="I417">
        <f>ROUNDUP(E417/H417, 0)</f>
        <v>31</v>
      </c>
      <c r="J417" t="s">
        <v>21</v>
      </c>
      <c r="K417" t="s">
        <v>22</v>
      </c>
      <c r="L417">
        <v>1326434400</v>
      </c>
      <c r="M417">
        <v>1327903200</v>
      </c>
      <c r="N417" s="7">
        <f>(((L417/60)/60)/24)+DATE(1970,1,1)</f>
        <v>40921.25</v>
      </c>
      <c r="O417" s="7">
        <f>(((M417/60)/60)/24)+DATE(1970,1,1)</f>
        <v>40938.25</v>
      </c>
      <c r="P417" t="b">
        <v>0</v>
      </c>
      <c r="Q417" t="b">
        <v>0</v>
      </c>
      <c r="R417" t="s">
        <v>33</v>
      </c>
      <c r="S417" t="str">
        <f>LEFT(R417,FIND("/",R417)-1)</f>
        <v>theater</v>
      </c>
      <c r="T417" t="str">
        <f>RIGHT(R417,LEN(R417)-FIND("/",R417))</f>
        <v>plays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>ROUNDUP(SUM($E418/$D418)*100, 0)</f>
        <v>44</v>
      </c>
      <c r="G418" t="s">
        <v>14</v>
      </c>
      <c r="H418">
        <v>1439</v>
      </c>
      <c r="I418">
        <f>ROUNDUP(E418/H418, 0)</f>
        <v>42</v>
      </c>
      <c r="J418" t="s">
        <v>21</v>
      </c>
      <c r="K418" t="s">
        <v>22</v>
      </c>
      <c r="L418">
        <v>1295244000</v>
      </c>
      <c r="M418">
        <v>1296021600</v>
      </c>
      <c r="N418" s="7">
        <f>(((L418/60)/60)/24)+DATE(1970,1,1)</f>
        <v>40560.25</v>
      </c>
      <c r="O418" s="7">
        <f>(((M418/60)/60)/24)+DATE(1970,1,1)</f>
        <v>40569.25</v>
      </c>
      <c r="P418" t="b">
        <v>0</v>
      </c>
      <c r="Q418" t="b">
        <v>1</v>
      </c>
      <c r="R418" t="s">
        <v>42</v>
      </c>
      <c r="S418" t="str">
        <f>LEFT(R418,FIND("/",R418)-1)</f>
        <v>film &amp; video</v>
      </c>
      <c r="T418" t="str">
        <f>RIGHT(R418,LEN(R418)-FIND("/",R418))</f>
        <v>documentary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>ROUNDUP(SUM($E419/$D419)*100, 0)</f>
        <v>56</v>
      </c>
      <c r="G419" t="s">
        <v>14</v>
      </c>
      <c r="H419">
        <v>15</v>
      </c>
      <c r="I419">
        <f>ROUNDUP(E419/H419, 0)</f>
        <v>63</v>
      </c>
      <c r="J419" t="s">
        <v>21</v>
      </c>
      <c r="K419" t="s">
        <v>22</v>
      </c>
      <c r="L419">
        <v>1541221200</v>
      </c>
      <c r="M419">
        <v>1543298400</v>
      </c>
      <c r="N419" s="7">
        <f>(((L419/60)/60)/24)+DATE(1970,1,1)</f>
        <v>43407.208333333328</v>
      </c>
      <c r="O419" s="7">
        <f>(((M419/60)/60)/24)+DATE(1970,1,1)</f>
        <v>43431.25</v>
      </c>
      <c r="P419" t="b">
        <v>0</v>
      </c>
      <c r="Q419" t="b">
        <v>0</v>
      </c>
      <c r="R419" t="s">
        <v>33</v>
      </c>
      <c r="S419" t="str">
        <f>LEFT(R419,FIND("/",R419)-1)</f>
        <v>theater</v>
      </c>
      <c r="T419" t="str">
        <f>RIGHT(R419,LEN(R419)-FIND("/",R419))</f>
        <v>plays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>ROUNDUP(SUM($E420/$D420)*100, 0)</f>
        <v>58</v>
      </c>
      <c r="G420" t="s">
        <v>14</v>
      </c>
      <c r="H420">
        <v>1999</v>
      </c>
      <c r="I420">
        <f>ROUNDUP(E420/H420, 0)</f>
        <v>48</v>
      </c>
      <c r="J420" t="s">
        <v>15</v>
      </c>
      <c r="K420" t="s">
        <v>16</v>
      </c>
      <c r="L420">
        <v>1336280400</v>
      </c>
      <c r="M420">
        <v>1336366800</v>
      </c>
      <c r="N420" s="7">
        <f>(((L420/60)/60)/24)+DATE(1970,1,1)</f>
        <v>41035.208333333336</v>
      </c>
      <c r="O420" s="7">
        <f>(((M420/60)/60)/24)+DATE(1970,1,1)</f>
        <v>41036.208333333336</v>
      </c>
      <c r="P420" t="b">
        <v>0</v>
      </c>
      <c r="Q420" t="b">
        <v>0</v>
      </c>
      <c r="R420" t="s">
        <v>42</v>
      </c>
      <c r="S420" t="str">
        <f>LEFT(R420,FIND("/",R420)-1)</f>
        <v>film &amp; video</v>
      </c>
      <c r="T420" t="str">
        <f>RIGHT(R420,LEN(R420)-FIND("/",R420))</f>
        <v>documentary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>ROUNDUP(SUM($E421/$D421)*100, 0)</f>
        <v>124</v>
      </c>
      <c r="G421" t="s">
        <v>20</v>
      </c>
      <c r="H421">
        <v>5203</v>
      </c>
      <c r="I421">
        <f>ROUNDUP(E421/H421, 0)</f>
        <v>27</v>
      </c>
      <c r="J421" t="s">
        <v>21</v>
      </c>
      <c r="K421" t="s">
        <v>22</v>
      </c>
      <c r="L421">
        <v>1324533600</v>
      </c>
      <c r="M421">
        <v>1325052000</v>
      </c>
      <c r="N421" s="7">
        <f>(((L421/60)/60)/24)+DATE(1970,1,1)</f>
        <v>40899.25</v>
      </c>
      <c r="O421" s="7">
        <f>(((M421/60)/60)/24)+DATE(1970,1,1)</f>
        <v>40905.25</v>
      </c>
      <c r="P421" t="b">
        <v>0</v>
      </c>
      <c r="Q421" t="b">
        <v>0</v>
      </c>
      <c r="R421" t="s">
        <v>28</v>
      </c>
      <c r="S421" t="str">
        <f>LEFT(R421,FIND("/",R421)-1)</f>
        <v>technology</v>
      </c>
      <c r="T421" t="str">
        <f>RIGHT(R421,LEN(R421)-FIND("/",R421))</f>
        <v>web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>ROUNDUP(SUM($E422/$D422)*100, 0)</f>
        <v>129</v>
      </c>
      <c r="G422" t="s">
        <v>20</v>
      </c>
      <c r="H422">
        <v>94</v>
      </c>
      <c r="I422">
        <f>ROUNDUP(E422/H422, 0)</f>
        <v>69</v>
      </c>
      <c r="J422" t="s">
        <v>21</v>
      </c>
      <c r="K422" t="s">
        <v>22</v>
      </c>
      <c r="L422">
        <v>1498366800</v>
      </c>
      <c r="M422">
        <v>1499576400</v>
      </c>
      <c r="N422" s="7">
        <f>(((L422/60)/60)/24)+DATE(1970,1,1)</f>
        <v>42911.208333333328</v>
      </c>
      <c r="O422" s="7">
        <f>(((M422/60)/60)/24)+DATE(1970,1,1)</f>
        <v>42925.208333333328</v>
      </c>
      <c r="P422" t="b">
        <v>0</v>
      </c>
      <c r="Q422" t="b">
        <v>0</v>
      </c>
      <c r="R422" t="s">
        <v>33</v>
      </c>
      <c r="S422" t="str">
        <f>LEFT(R422,FIND("/",R422)-1)</f>
        <v>theater</v>
      </c>
      <c r="T422" t="str">
        <f>RIGHT(R422,LEN(R422)-FIND("/",R422))</f>
        <v>plays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>ROUNDUP(SUM($E423/$D423)*100, 0)</f>
        <v>64</v>
      </c>
      <c r="G423" t="s">
        <v>14</v>
      </c>
      <c r="H423">
        <v>118</v>
      </c>
      <c r="I423">
        <f>ROUNDUP(E423/H423, 0)</f>
        <v>51</v>
      </c>
      <c r="J423" t="s">
        <v>21</v>
      </c>
      <c r="K423" t="s">
        <v>22</v>
      </c>
      <c r="L423">
        <v>1498712400</v>
      </c>
      <c r="M423">
        <v>1501304400</v>
      </c>
      <c r="N423" s="7">
        <f>(((L423/60)/60)/24)+DATE(1970,1,1)</f>
        <v>42915.208333333328</v>
      </c>
      <c r="O423" s="7">
        <f>(((M423/60)/60)/24)+DATE(1970,1,1)</f>
        <v>42945.208333333328</v>
      </c>
      <c r="P423" t="b">
        <v>0</v>
      </c>
      <c r="Q423" t="b">
        <v>1</v>
      </c>
      <c r="R423" t="s">
        <v>65</v>
      </c>
      <c r="S423" t="str">
        <f>LEFT(R423,FIND("/",R423)-1)</f>
        <v>technology</v>
      </c>
      <c r="T423" t="str">
        <f>RIGHT(R423,LEN(R423)-FIND("/",R423))</f>
        <v>wearables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>ROUNDUP(SUM($E424/$D424)*100, 0)</f>
        <v>128</v>
      </c>
      <c r="G424" t="s">
        <v>20</v>
      </c>
      <c r="H424">
        <v>205</v>
      </c>
      <c r="I424">
        <f>ROUNDUP(E424/H424, 0)</f>
        <v>55</v>
      </c>
      <c r="J424" t="s">
        <v>21</v>
      </c>
      <c r="K424" t="s">
        <v>22</v>
      </c>
      <c r="L424">
        <v>1271480400</v>
      </c>
      <c r="M424">
        <v>1273208400</v>
      </c>
      <c r="N424" s="7">
        <f>(((L424/60)/60)/24)+DATE(1970,1,1)</f>
        <v>40285.208333333336</v>
      </c>
      <c r="O424" s="7">
        <f>(((M424/60)/60)/24)+DATE(1970,1,1)</f>
        <v>40305.208333333336</v>
      </c>
      <c r="P424" t="b">
        <v>0</v>
      </c>
      <c r="Q424" t="b">
        <v>1</v>
      </c>
      <c r="R424" t="s">
        <v>33</v>
      </c>
      <c r="S424" t="str">
        <f>LEFT(R424,FIND("/",R424)-1)</f>
        <v>theater</v>
      </c>
      <c r="T424" t="str">
        <f>RIGHT(R424,LEN(R424)-FIND("/",R424))</f>
        <v>plays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>ROUNDUP(SUM($E425/$D425)*100, 0)</f>
        <v>11</v>
      </c>
      <c r="G425" t="s">
        <v>14</v>
      </c>
      <c r="H425">
        <v>162</v>
      </c>
      <c r="I425">
        <f>ROUNDUP(E425/H425, 0)</f>
        <v>98</v>
      </c>
      <c r="J425" t="s">
        <v>21</v>
      </c>
      <c r="K425" t="s">
        <v>22</v>
      </c>
      <c r="L425">
        <v>1316667600</v>
      </c>
      <c r="M425">
        <v>1316840400</v>
      </c>
      <c r="N425" s="7">
        <f>(((L425/60)/60)/24)+DATE(1970,1,1)</f>
        <v>40808.208333333336</v>
      </c>
      <c r="O425" s="7">
        <f>(((M425/60)/60)/24)+DATE(1970,1,1)</f>
        <v>40810.208333333336</v>
      </c>
      <c r="P425" t="b">
        <v>0</v>
      </c>
      <c r="Q425" t="b">
        <v>1</v>
      </c>
      <c r="R425" t="s">
        <v>17</v>
      </c>
      <c r="S425" t="str">
        <f>LEFT(R425,FIND("/",R425)-1)</f>
        <v>food</v>
      </c>
      <c r="T425" t="str">
        <f>RIGHT(R425,LEN(R425)-FIND("/",R425))</f>
        <v>food trucks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>ROUNDUP(SUM($E426/$D426)*100, 0)</f>
        <v>41</v>
      </c>
      <c r="G426" t="s">
        <v>14</v>
      </c>
      <c r="H426">
        <v>83</v>
      </c>
      <c r="I426">
        <f>ROUNDUP(E426/H426, 0)</f>
        <v>25</v>
      </c>
      <c r="J426" t="s">
        <v>21</v>
      </c>
      <c r="K426" t="s">
        <v>22</v>
      </c>
      <c r="L426">
        <v>1524027600</v>
      </c>
      <c r="M426">
        <v>1524546000</v>
      </c>
      <c r="N426" s="7">
        <f>(((L426/60)/60)/24)+DATE(1970,1,1)</f>
        <v>43208.208333333328</v>
      </c>
      <c r="O426" s="7">
        <f>(((M426/60)/60)/24)+DATE(1970,1,1)</f>
        <v>43214.208333333328</v>
      </c>
      <c r="P426" t="b">
        <v>0</v>
      </c>
      <c r="Q426" t="b">
        <v>0</v>
      </c>
      <c r="R426" t="s">
        <v>60</v>
      </c>
      <c r="S426" t="str">
        <f>LEFT(R426,FIND("/",R426)-1)</f>
        <v>music</v>
      </c>
      <c r="T426" t="str">
        <f>RIGHT(R426,LEN(R426)-FIND("/",R426))</f>
        <v>indie rock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>ROUNDUP(SUM($E427/$D427)*100, 0)</f>
        <v>288</v>
      </c>
      <c r="G427" t="s">
        <v>20</v>
      </c>
      <c r="H427">
        <v>92</v>
      </c>
      <c r="I427">
        <f>ROUNDUP(E427/H427, 0)</f>
        <v>85</v>
      </c>
      <c r="J427" t="s">
        <v>21</v>
      </c>
      <c r="K427" t="s">
        <v>22</v>
      </c>
      <c r="L427">
        <v>1438059600</v>
      </c>
      <c r="M427">
        <v>1438578000</v>
      </c>
      <c r="N427" s="7">
        <f>(((L427/60)/60)/24)+DATE(1970,1,1)</f>
        <v>42213.208333333328</v>
      </c>
      <c r="O427" s="7">
        <f>(((M427/60)/60)/24)+DATE(1970,1,1)</f>
        <v>42219.208333333328</v>
      </c>
      <c r="P427" t="b">
        <v>0</v>
      </c>
      <c r="Q427" t="b">
        <v>0</v>
      </c>
      <c r="R427" t="s">
        <v>122</v>
      </c>
      <c r="S427" t="str">
        <f>LEFT(R427,FIND("/",R427)-1)</f>
        <v>photography</v>
      </c>
      <c r="T427" t="str">
        <f>RIGHT(R427,LEN(R427)-FIND("/",R427))</f>
        <v>photography books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>ROUNDUP(SUM($E428/$D428)*100, 0)</f>
        <v>573</v>
      </c>
      <c r="G428" t="s">
        <v>20</v>
      </c>
      <c r="H428">
        <v>219</v>
      </c>
      <c r="I428">
        <f>ROUNDUP(E428/H428, 0)</f>
        <v>48</v>
      </c>
      <c r="J428" t="s">
        <v>21</v>
      </c>
      <c r="K428" t="s">
        <v>22</v>
      </c>
      <c r="L428">
        <v>1361944800</v>
      </c>
      <c r="M428">
        <v>1362549600</v>
      </c>
      <c r="N428" s="7">
        <f>(((L428/60)/60)/24)+DATE(1970,1,1)</f>
        <v>41332.25</v>
      </c>
      <c r="O428" s="7">
        <f>(((M428/60)/60)/24)+DATE(1970,1,1)</f>
        <v>41339.25</v>
      </c>
      <c r="P428" t="b">
        <v>0</v>
      </c>
      <c r="Q428" t="b">
        <v>0</v>
      </c>
      <c r="R428" t="s">
        <v>33</v>
      </c>
      <c r="S428" t="str">
        <f>LEFT(R428,FIND("/",R428)-1)</f>
        <v>theater</v>
      </c>
      <c r="T428" t="str">
        <f>RIGHT(R428,LEN(R428)-FIND("/",R428))</f>
        <v>plays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>ROUNDUP(SUM($E429/$D429)*100, 0)</f>
        <v>113</v>
      </c>
      <c r="G429" t="s">
        <v>20</v>
      </c>
      <c r="H429">
        <v>2526</v>
      </c>
      <c r="I429">
        <f>ROUNDUP(E429/H429, 0)</f>
        <v>78</v>
      </c>
      <c r="J429" t="s">
        <v>21</v>
      </c>
      <c r="K429" t="s">
        <v>22</v>
      </c>
      <c r="L429">
        <v>1410584400</v>
      </c>
      <c r="M429">
        <v>1413349200</v>
      </c>
      <c r="N429" s="7">
        <f>(((L429/60)/60)/24)+DATE(1970,1,1)</f>
        <v>41895.208333333336</v>
      </c>
      <c r="O429" s="7">
        <f>(((M429/60)/60)/24)+DATE(1970,1,1)</f>
        <v>41927.208333333336</v>
      </c>
      <c r="P429" t="b">
        <v>0</v>
      </c>
      <c r="Q429" t="b">
        <v>1</v>
      </c>
      <c r="R429" t="s">
        <v>33</v>
      </c>
      <c r="S429" t="str">
        <f>LEFT(R429,FIND("/",R429)-1)</f>
        <v>theater</v>
      </c>
      <c r="T429" t="str">
        <f>RIGHT(R429,LEN(R429)-FIND("/",R429))</f>
        <v>plays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>ROUNDUP(SUM($E430/$D430)*100, 0)</f>
        <v>47</v>
      </c>
      <c r="G430" t="s">
        <v>14</v>
      </c>
      <c r="H430">
        <v>747</v>
      </c>
      <c r="I430">
        <f>ROUNDUP(E430/H430, 0)</f>
        <v>63</v>
      </c>
      <c r="J430" t="s">
        <v>21</v>
      </c>
      <c r="K430" t="s">
        <v>22</v>
      </c>
      <c r="L430">
        <v>1297404000</v>
      </c>
      <c r="M430">
        <v>1298008800</v>
      </c>
      <c r="N430" s="7">
        <f>(((L430/60)/60)/24)+DATE(1970,1,1)</f>
        <v>40585.25</v>
      </c>
      <c r="O430" s="7">
        <f>(((M430/60)/60)/24)+DATE(1970,1,1)</f>
        <v>40592.25</v>
      </c>
      <c r="P430" t="b">
        <v>0</v>
      </c>
      <c r="Q430" t="b">
        <v>0</v>
      </c>
      <c r="R430" t="s">
        <v>71</v>
      </c>
      <c r="S430" t="str">
        <f>LEFT(R430,FIND("/",R430)-1)</f>
        <v>film &amp; video</v>
      </c>
      <c r="T430" t="str">
        <f>RIGHT(R430,LEN(R430)-FIND("/",R430))</f>
        <v>animation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>ROUNDUP(SUM($E431/$D431)*100, 0)</f>
        <v>91</v>
      </c>
      <c r="G431" t="s">
        <v>74</v>
      </c>
      <c r="H431">
        <v>2138</v>
      </c>
      <c r="I431">
        <f>ROUNDUP(E431/H431, 0)</f>
        <v>82</v>
      </c>
      <c r="J431" t="s">
        <v>21</v>
      </c>
      <c r="K431" t="s">
        <v>22</v>
      </c>
      <c r="L431">
        <v>1392012000</v>
      </c>
      <c r="M431">
        <v>1394427600</v>
      </c>
      <c r="N431" s="7">
        <f>(((L431/60)/60)/24)+DATE(1970,1,1)</f>
        <v>41680.25</v>
      </c>
      <c r="O431" s="7">
        <f>(((M431/60)/60)/24)+DATE(1970,1,1)</f>
        <v>41708.208333333336</v>
      </c>
      <c r="P431" t="b">
        <v>0</v>
      </c>
      <c r="Q431" t="b">
        <v>1</v>
      </c>
      <c r="R431" t="s">
        <v>122</v>
      </c>
      <c r="S431" t="str">
        <f>LEFT(R431,FIND("/",R431)-1)</f>
        <v>photography</v>
      </c>
      <c r="T431" t="str">
        <f>RIGHT(R431,LEN(R431)-FIND("/",R431))</f>
        <v>photography books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>ROUNDUP(SUM($E432/$D432)*100, 0)</f>
        <v>68</v>
      </c>
      <c r="G432" t="s">
        <v>14</v>
      </c>
      <c r="H432">
        <v>84</v>
      </c>
      <c r="I432">
        <f>ROUNDUP(E432/H432, 0)</f>
        <v>66</v>
      </c>
      <c r="J432" t="s">
        <v>21</v>
      </c>
      <c r="K432" t="s">
        <v>22</v>
      </c>
      <c r="L432">
        <v>1569733200</v>
      </c>
      <c r="M432">
        <v>1572670800</v>
      </c>
      <c r="N432" s="7">
        <f>(((L432/60)/60)/24)+DATE(1970,1,1)</f>
        <v>43737.208333333328</v>
      </c>
      <c r="O432" s="7">
        <f>(((M432/60)/60)/24)+DATE(1970,1,1)</f>
        <v>43771.208333333328</v>
      </c>
      <c r="P432" t="b">
        <v>0</v>
      </c>
      <c r="Q432" t="b">
        <v>0</v>
      </c>
      <c r="R432" t="s">
        <v>33</v>
      </c>
      <c r="S432" t="str">
        <f>LEFT(R432,FIND("/",R432)-1)</f>
        <v>theater</v>
      </c>
      <c r="T432" t="str">
        <f>RIGHT(R432,LEN(R432)-FIND("/",R432))</f>
        <v>plays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>ROUNDUP(SUM($E433/$D433)*100, 0)</f>
        <v>193</v>
      </c>
      <c r="G433" t="s">
        <v>20</v>
      </c>
      <c r="H433">
        <v>94</v>
      </c>
      <c r="I433">
        <f>ROUNDUP(E433/H433, 0)</f>
        <v>105</v>
      </c>
      <c r="J433" t="s">
        <v>21</v>
      </c>
      <c r="K433" t="s">
        <v>22</v>
      </c>
      <c r="L433">
        <v>1529643600</v>
      </c>
      <c r="M433">
        <v>1531112400</v>
      </c>
      <c r="N433" s="7">
        <f>(((L433/60)/60)/24)+DATE(1970,1,1)</f>
        <v>43273.208333333328</v>
      </c>
      <c r="O433" s="7">
        <f>(((M433/60)/60)/24)+DATE(1970,1,1)</f>
        <v>43290.208333333328</v>
      </c>
      <c r="P433" t="b">
        <v>1</v>
      </c>
      <c r="Q433" t="b">
        <v>0</v>
      </c>
      <c r="R433" t="s">
        <v>33</v>
      </c>
      <c r="S433" t="str">
        <f>LEFT(R433,FIND("/",R433)-1)</f>
        <v>theater</v>
      </c>
      <c r="T433" t="str">
        <f>RIGHT(R433,LEN(R433)-FIND("/",R433))</f>
        <v>plays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>ROUNDUP(SUM($E434/$D434)*100, 0)</f>
        <v>83</v>
      </c>
      <c r="G434" t="s">
        <v>14</v>
      </c>
      <c r="H434">
        <v>91</v>
      </c>
      <c r="I434">
        <f>ROUNDUP(E434/H434, 0)</f>
        <v>70</v>
      </c>
      <c r="J434" t="s">
        <v>21</v>
      </c>
      <c r="K434" t="s">
        <v>22</v>
      </c>
      <c r="L434">
        <v>1399006800</v>
      </c>
      <c r="M434">
        <v>1400734800</v>
      </c>
      <c r="N434" s="7">
        <f>(((L434/60)/60)/24)+DATE(1970,1,1)</f>
        <v>41761.208333333336</v>
      </c>
      <c r="O434" s="7">
        <f>(((M434/60)/60)/24)+DATE(1970,1,1)</f>
        <v>41781.208333333336</v>
      </c>
      <c r="P434" t="b">
        <v>0</v>
      </c>
      <c r="Q434" t="b">
        <v>0</v>
      </c>
      <c r="R434" t="s">
        <v>33</v>
      </c>
      <c r="S434" t="str">
        <f>LEFT(R434,FIND("/",R434)-1)</f>
        <v>theater</v>
      </c>
      <c r="T434" t="str">
        <f>RIGHT(R434,LEN(R434)-FIND("/",R434))</f>
        <v>plays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>ROUNDUP(SUM($E435/$D435)*100, 0)</f>
        <v>55</v>
      </c>
      <c r="G435" t="s">
        <v>14</v>
      </c>
      <c r="H435">
        <v>792</v>
      </c>
      <c r="I435">
        <f>ROUNDUP(E435/H435, 0)</f>
        <v>84</v>
      </c>
      <c r="J435" t="s">
        <v>21</v>
      </c>
      <c r="K435" t="s">
        <v>22</v>
      </c>
      <c r="L435">
        <v>1385359200</v>
      </c>
      <c r="M435">
        <v>1386741600</v>
      </c>
      <c r="N435" s="7">
        <f>(((L435/60)/60)/24)+DATE(1970,1,1)</f>
        <v>41603.25</v>
      </c>
      <c r="O435" s="7">
        <f>(((M435/60)/60)/24)+DATE(1970,1,1)</f>
        <v>41619.25</v>
      </c>
      <c r="P435" t="b">
        <v>0</v>
      </c>
      <c r="Q435" t="b">
        <v>1</v>
      </c>
      <c r="R435" t="s">
        <v>42</v>
      </c>
      <c r="S435" t="str">
        <f>LEFT(R435,FIND("/",R435)-1)</f>
        <v>film &amp; video</v>
      </c>
      <c r="T435" t="str">
        <f>RIGHT(R435,LEN(R435)-FIND("/",R435))</f>
        <v>documentary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>ROUNDUP(SUM($E436/$D436)*100, 0)</f>
        <v>17</v>
      </c>
      <c r="G436" t="s">
        <v>74</v>
      </c>
      <c r="H436">
        <v>10</v>
      </c>
      <c r="I436">
        <f>ROUNDUP(E436/H436, 0)</f>
        <v>91</v>
      </c>
      <c r="J436" t="s">
        <v>15</v>
      </c>
      <c r="K436" t="s">
        <v>16</v>
      </c>
      <c r="L436">
        <v>1480572000</v>
      </c>
      <c r="M436">
        <v>1481781600</v>
      </c>
      <c r="N436" s="7">
        <f>(((L436/60)/60)/24)+DATE(1970,1,1)</f>
        <v>42705.25</v>
      </c>
      <c r="O436" s="7">
        <f>(((M436/60)/60)/24)+DATE(1970,1,1)</f>
        <v>42719.25</v>
      </c>
      <c r="P436" t="b">
        <v>1</v>
      </c>
      <c r="Q436" t="b">
        <v>0</v>
      </c>
      <c r="R436" t="s">
        <v>33</v>
      </c>
      <c r="S436" t="str">
        <f>LEFT(R436,FIND("/",R436)-1)</f>
        <v>theater</v>
      </c>
      <c r="T436" t="str">
        <f>RIGHT(R436,LEN(R436)-FIND("/",R436))</f>
        <v>plays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>ROUNDUP(SUM($E437/$D437)*100, 0)</f>
        <v>117</v>
      </c>
      <c r="G437" t="s">
        <v>20</v>
      </c>
      <c r="H437">
        <v>1713</v>
      </c>
      <c r="I437">
        <f>ROUNDUP(E437/H437, 0)</f>
        <v>104</v>
      </c>
      <c r="J437" t="s">
        <v>107</v>
      </c>
      <c r="K437" t="s">
        <v>108</v>
      </c>
      <c r="L437">
        <v>1418623200</v>
      </c>
      <c r="M437">
        <v>1419660000</v>
      </c>
      <c r="N437" s="7">
        <f>(((L437/60)/60)/24)+DATE(1970,1,1)</f>
        <v>41988.25</v>
      </c>
      <c r="O437" s="7">
        <f>(((M437/60)/60)/24)+DATE(1970,1,1)</f>
        <v>42000.25</v>
      </c>
      <c r="P437" t="b">
        <v>0</v>
      </c>
      <c r="Q437" t="b">
        <v>1</v>
      </c>
      <c r="R437" t="s">
        <v>33</v>
      </c>
      <c r="S437" t="str">
        <f>LEFT(R437,FIND("/",R437)-1)</f>
        <v>theater</v>
      </c>
      <c r="T437" t="str">
        <f>RIGHT(R437,LEN(R437)-FIND("/",R437))</f>
        <v>plays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>ROUNDUP(SUM($E438/$D438)*100, 0)</f>
        <v>1053</v>
      </c>
      <c r="G438" t="s">
        <v>20</v>
      </c>
      <c r="H438">
        <v>249</v>
      </c>
      <c r="I438">
        <f>ROUNDUP(E438/H438, 0)</f>
        <v>55</v>
      </c>
      <c r="J438" t="s">
        <v>21</v>
      </c>
      <c r="K438" t="s">
        <v>22</v>
      </c>
      <c r="L438">
        <v>1555736400</v>
      </c>
      <c r="M438">
        <v>1555822800</v>
      </c>
      <c r="N438" s="7">
        <f>(((L438/60)/60)/24)+DATE(1970,1,1)</f>
        <v>43575.208333333328</v>
      </c>
      <c r="O438" s="7">
        <f>(((M438/60)/60)/24)+DATE(1970,1,1)</f>
        <v>43576.208333333328</v>
      </c>
      <c r="P438" t="b">
        <v>0</v>
      </c>
      <c r="Q438" t="b">
        <v>0</v>
      </c>
      <c r="R438" t="s">
        <v>159</v>
      </c>
      <c r="S438" t="str">
        <f>LEFT(R438,FIND("/",R438)-1)</f>
        <v>music</v>
      </c>
      <c r="T438" t="str">
        <f>RIGHT(R438,LEN(R438)-FIND("/",R438))</f>
        <v>jazz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>ROUNDUP(SUM($E439/$D439)*100, 0)</f>
        <v>124</v>
      </c>
      <c r="G439" t="s">
        <v>20</v>
      </c>
      <c r="H439">
        <v>192</v>
      </c>
      <c r="I439">
        <f>ROUNDUP(E439/H439, 0)</f>
        <v>52</v>
      </c>
      <c r="J439" t="s">
        <v>21</v>
      </c>
      <c r="K439" t="s">
        <v>22</v>
      </c>
      <c r="L439">
        <v>1442120400</v>
      </c>
      <c r="M439">
        <v>1442379600</v>
      </c>
      <c r="N439" s="7">
        <f>(((L439/60)/60)/24)+DATE(1970,1,1)</f>
        <v>42260.208333333328</v>
      </c>
      <c r="O439" s="7">
        <f>(((M439/60)/60)/24)+DATE(1970,1,1)</f>
        <v>42263.208333333328</v>
      </c>
      <c r="P439" t="b">
        <v>0</v>
      </c>
      <c r="Q439" t="b">
        <v>1</v>
      </c>
      <c r="R439" t="s">
        <v>71</v>
      </c>
      <c r="S439" t="str">
        <f>LEFT(R439,FIND("/",R439)-1)</f>
        <v>film &amp; video</v>
      </c>
      <c r="T439" t="str">
        <f>RIGHT(R439,LEN(R439)-FIND("/",R439))</f>
        <v>animation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>ROUNDUP(SUM($E440/$D440)*100, 0)</f>
        <v>179</v>
      </c>
      <c r="G440" t="s">
        <v>20</v>
      </c>
      <c r="H440">
        <v>247</v>
      </c>
      <c r="I440">
        <f>ROUNDUP(E440/H440, 0)</f>
        <v>61</v>
      </c>
      <c r="J440" t="s">
        <v>21</v>
      </c>
      <c r="K440" t="s">
        <v>22</v>
      </c>
      <c r="L440">
        <v>1362376800</v>
      </c>
      <c r="M440">
        <v>1364965200</v>
      </c>
      <c r="N440" s="7">
        <f>(((L440/60)/60)/24)+DATE(1970,1,1)</f>
        <v>41337.25</v>
      </c>
      <c r="O440" s="7">
        <f>(((M440/60)/60)/24)+DATE(1970,1,1)</f>
        <v>41367.208333333336</v>
      </c>
      <c r="P440" t="b">
        <v>0</v>
      </c>
      <c r="Q440" t="b">
        <v>0</v>
      </c>
      <c r="R440" t="s">
        <v>33</v>
      </c>
      <c r="S440" t="str">
        <f>LEFT(R440,FIND("/",R440)-1)</f>
        <v>theater</v>
      </c>
      <c r="T440" t="str">
        <f>RIGHT(R440,LEN(R440)-FIND("/",R440))</f>
        <v>plays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>ROUNDUP(SUM($E441/$D441)*100, 0)</f>
        <v>356</v>
      </c>
      <c r="G441" t="s">
        <v>20</v>
      </c>
      <c r="H441">
        <v>2293</v>
      </c>
      <c r="I441">
        <f>ROUNDUP(E441/H441, 0)</f>
        <v>45</v>
      </c>
      <c r="J441" t="s">
        <v>21</v>
      </c>
      <c r="K441" t="s">
        <v>22</v>
      </c>
      <c r="L441">
        <v>1478408400</v>
      </c>
      <c r="M441">
        <v>1479016800</v>
      </c>
      <c r="N441" s="7">
        <f>(((L441/60)/60)/24)+DATE(1970,1,1)</f>
        <v>42680.208333333328</v>
      </c>
      <c r="O441" s="7">
        <f>(((M441/60)/60)/24)+DATE(1970,1,1)</f>
        <v>42687.25</v>
      </c>
      <c r="P441" t="b">
        <v>0</v>
      </c>
      <c r="Q441" t="b">
        <v>0</v>
      </c>
      <c r="R441" t="s">
        <v>474</v>
      </c>
      <c r="S441" t="str">
        <f>LEFT(R441,FIND("/",R441)-1)</f>
        <v>film &amp; video</v>
      </c>
      <c r="T441" t="str">
        <f>RIGHT(R441,LEN(R441)-FIND("/",R441))</f>
        <v>science fiction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>ROUNDUP(SUM($E442/$D442)*100, 0)</f>
        <v>162</v>
      </c>
      <c r="G442" t="s">
        <v>20</v>
      </c>
      <c r="H442">
        <v>3131</v>
      </c>
      <c r="I442">
        <f>ROUNDUP(E442/H442, 0)</f>
        <v>54</v>
      </c>
      <c r="J442" t="s">
        <v>21</v>
      </c>
      <c r="K442" t="s">
        <v>22</v>
      </c>
      <c r="L442">
        <v>1498798800</v>
      </c>
      <c r="M442">
        <v>1499662800</v>
      </c>
      <c r="N442" s="7">
        <f>(((L442/60)/60)/24)+DATE(1970,1,1)</f>
        <v>42916.208333333328</v>
      </c>
      <c r="O442" s="7">
        <f>(((M442/60)/60)/24)+DATE(1970,1,1)</f>
        <v>42926.208333333328</v>
      </c>
      <c r="P442" t="b">
        <v>0</v>
      </c>
      <c r="Q442" t="b">
        <v>0</v>
      </c>
      <c r="R442" t="s">
        <v>269</v>
      </c>
      <c r="S442" t="str">
        <f>LEFT(R442,FIND("/",R442)-1)</f>
        <v>film &amp; video</v>
      </c>
      <c r="T442" t="str">
        <f>RIGHT(R442,LEN(R442)-FIND("/",R442))</f>
        <v>television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>ROUNDUP(SUM($E443/$D443)*100, 0)</f>
        <v>25</v>
      </c>
      <c r="G443" t="s">
        <v>14</v>
      </c>
      <c r="H443">
        <v>32</v>
      </c>
      <c r="I443">
        <f>ROUNDUP(E443/H443, 0)</f>
        <v>55</v>
      </c>
      <c r="J443" t="s">
        <v>21</v>
      </c>
      <c r="K443" t="s">
        <v>22</v>
      </c>
      <c r="L443">
        <v>1335416400</v>
      </c>
      <c r="M443">
        <v>1337835600</v>
      </c>
      <c r="N443" s="7">
        <f>(((L443/60)/60)/24)+DATE(1970,1,1)</f>
        <v>41025.208333333336</v>
      </c>
      <c r="O443" s="7">
        <f>(((M443/60)/60)/24)+DATE(1970,1,1)</f>
        <v>41053.208333333336</v>
      </c>
      <c r="P443" t="b">
        <v>0</v>
      </c>
      <c r="Q443" t="b">
        <v>0</v>
      </c>
      <c r="R443" t="s">
        <v>65</v>
      </c>
      <c r="S443" t="str">
        <f>LEFT(R443,FIND("/",R443)-1)</f>
        <v>technology</v>
      </c>
      <c r="T443" t="str">
        <f>RIGHT(R443,LEN(R443)-FIND("/",R443))</f>
        <v>wearables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>ROUNDUP(SUM($E444/$D444)*100, 0)</f>
        <v>199</v>
      </c>
      <c r="G444" t="s">
        <v>20</v>
      </c>
      <c r="H444">
        <v>143</v>
      </c>
      <c r="I444">
        <f>ROUNDUP(E444/H444, 0)</f>
        <v>76</v>
      </c>
      <c r="J444" t="s">
        <v>107</v>
      </c>
      <c r="K444" t="s">
        <v>108</v>
      </c>
      <c r="L444">
        <v>1504328400</v>
      </c>
      <c r="M444">
        <v>1505710800</v>
      </c>
      <c r="N444" s="7">
        <f>(((L444/60)/60)/24)+DATE(1970,1,1)</f>
        <v>42980.208333333328</v>
      </c>
      <c r="O444" s="7">
        <f>(((M444/60)/60)/24)+DATE(1970,1,1)</f>
        <v>42996.208333333328</v>
      </c>
      <c r="P444" t="b">
        <v>0</v>
      </c>
      <c r="Q444" t="b">
        <v>0</v>
      </c>
      <c r="R444" t="s">
        <v>33</v>
      </c>
      <c r="S444" t="str">
        <f>LEFT(R444,FIND("/",R444)-1)</f>
        <v>theater</v>
      </c>
      <c r="T444" t="str">
        <f>RIGHT(R444,LEN(R444)-FIND("/",R444))</f>
        <v>plays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>ROUNDUP(SUM($E445/$D445)*100, 0)</f>
        <v>35</v>
      </c>
      <c r="G445" t="s">
        <v>74</v>
      </c>
      <c r="H445">
        <v>90</v>
      </c>
      <c r="I445">
        <f>ROUNDUP(E445/H445, 0)</f>
        <v>36</v>
      </c>
      <c r="J445" t="s">
        <v>21</v>
      </c>
      <c r="K445" t="s">
        <v>22</v>
      </c>
      <c r="L445">
        <v>1285822800</v>
      </c>
      <c r="M445">
        <v>1287464400</v>
      </c>
      <c r="N445" s="7">
        <f>(((L445/60)/60)/24)+DATE(1970,1,1)</f>
        <v>40451.208333333336</v>
      </c>
      <c r="O445" s="7">
        <f>(((M445/60)/60)/24)+DATE(1970,1,1)</f>
        <v>40470.208333333336</v>
      </c>
      <c r="P445" t="b">
        <v>0</v>
      </c>
      <c r="Q445" t="b">
        <v>0</v>
      </c>
      <c r="R445" t="s">
        <v>33</v>
      </c>
      <c r="S445" t="str">
        <f>LEFT(R445,FIND("/",R445)-1)</f>
        <v>theater</v>
      </c>
      <c r="T445" t="str">
        <f>RIGHT(R445,LEN(R445)-FIND("/",R445))</f>
        <v>plays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>ROUNDUP(SUM($E446/$D446)*100, 0)</f>
        <v>177</v>
      </c>
      <c r="G446" t="s">
        <v>20</v>
      </c>
      <c r="H446">
        <v>296</v>
      </c>
      <c r="I446">
        <f>ROUNDUP(E446/H446, 0)</f>
        <v>37</v>
      </c>
      <c r="J446" t="s">
        <v>21</v>
      </c>
      <c r="K446" t="s">
        <v>22</v>
      </c>
      <c r="L446">
        <v>1311483600</v>
      </c>
      <c r="M446">
        <v>1311656400</v>
      </c>
      <c r="N446" s="7">
        <f>(((L446/60)/60)/24)+DATE(1970,1,1)</f>
        <v>40748.208333333336</v>
      </c>
      <c r="O446" s="7">
        <f>(((M446/60)/60)/24)+DATE(1970,1,1)</f>
        <v>40750.208333333336</v>
      </c>
      <c r="P446" t="b">
        <v>0</v>
      </c>
      <c r="Q446" t="b">
        <v>1</v>
      </c>
      <c r="R446" t="s">
        <v>60</v>
      </c>
      <c r="S446" t="str">
        <f>LEFT(R446,FIND("/",R446)-1)</f>
        <v>music</v>
      </c>
      <c r="T446" t="str">
        <f>RIGHT(R446,LEN(R446)-FIND("/",R446))</f>
        <v>indie rock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>ROUNDUP(SUM($E447/$D447)*100, 0)</f>
        <v>512</v>
      </c>
      <c r="G447" t="s">
        <v>20</v>
      </c>
      <c r="H447">
        <v>170</v>
      </c>
      <c r="I447">
        <f>ROUNDUP(E447/H447, 0)</f>
        <v>64</v>
      </c>
      <c r="J447" t="s">
        <v>21</v>
      </c>
      <c r="K447" t="s">
        <v>22</v>
      </c>
      <c r="L447">
        <v>1291356000</v>
      </c>
      <c r="M447">
        <v>1293170400</v>
      </c>
      <c r="N447" s="7">
        <f>(((L447/60)/60)/24)+DATE(1970,1,1)</f>
        <v>40515.25</v>
      </c>
      <c r="O447" s="7">
        <f>(((M447/60)/60)/24)+DATE(1970,1,1)</f>
        <v>40536.25</v>
      </c>
      <c r="P447" t="b">
        <v>0</v>
      </c>
      <c r="Q447" t="b">
        <v>1</v>
      </c>
      <c r="R447" t="s">
        <v>33</v>
      </c>
      <c r="S447" t="str">
        <f>LEFT(R447,FIND("/",R447)-1)</f>
        <v>theater</v>
      </c>
      <c r="T447" t="str">
        <f>RIGHT(R447,LEN(R447)-FIND("/",R447))</f>
        <v>plays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>ROUNDUP(SUM($E448/$D448)*100, 0)</f>
        <v>83</v>
      </c>
      <c r="G448" t="s">
        <v>14</v>
      </c>
      <c r="H448">
        <v>186</v>
      </c>
      <c r="I448">
        <f>ROUNDUP(E448/H448, 0)</f>
        <v>30</v>
      </c>
      <c r="J448" t="s">
        <v>21</v>
      </c>
      <c r="K448" t="s">
        <v>22</v>
      </c>
      <c r="L448">
        <v>1355810400</v>
      </c>
      <c r="M448">
        <v>1355983200</v>
      </c>
      <c r="N448" s="7">
        <f>(((L448/60)/60)/24)+DATE(1970,1,1)</f>
        <v>41261.25</v>
      </c>
      <c r="O448" s="7">
        <f>(((M448/60)/60)/24)+DATE(1970,1,1)</f>
        <v>41263.25</v>
      </c>
      <c r="P448" t="b">
        <v>0</v>
      </c>
      <c r="Q448" t="b">
        <v>0</v>
      </c>
      <c r="R448" t="s">
        <v>65</v>
      </c>
      <c r="S448" t="str">
        <f>LEFT(R448,FIND("/",R448)-1)</f>
        <v>technology</v>
      </c>
      <c r="T448" t="str">
        <f>RIGHT(R448,LEN(R448)-FIND("/",R448))</f>
        <v>wearables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>ROUNDUP(SUM($E449/$D449)*100, 0)</f>
        <v>25</v>
      </c>
      <c r="G449" t="s">
        <v>74</v>
      </c>
      <c r="H449">
        <v>439</v>
      </c>
      <c r="I449">
        <f>ROUNDUP(E449/H449, 0)</f>
        <v>86</v>
      </c>
      <c r="J449" t="s">
        <v>40</v>
      </c>
      <c r="K449" t="s">
        <v>41</v>
      </c>
      <c r="L449">
        <v>1513663200</v>
      </c>
      <c r="M449">
        <v>1515045600</v>
      </c>
      <c r="N449" s="7">
        <f>(((L449/60)/60)/24)+DATE(1970,1,1)</f>
        <v>43088.25</v>
      </c>
      <c r="O449" s="7">
        <f>(((M449/60)/60)/24)+DATE(1970,1,1)</f>
        <v>43104.25</v>
      </c>
      <c r="P449" t="b">
        <v>0</v>
      </c>
      <c r="Q449" t="b">
        <v>0</v>
      </c>
      <c r="R449" t="s">
        <v>269</v>
      </c>
      <c r="S449" t="str">
        <f>LEFT(R449,FIND("/",R449)-1)</f>
        <v>film &amp; video</v>
      </c>
      <c r="T449" t="str">
        <f>RIGHT(R449,LEN(R449)-FIND("/",R449))</f>
        <v>television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>ROUNDUP(SUM($E450/$D450)*100, 0)</f>
        <v>51</v>
      </c>
      <c r="G450" t="s">
        <v>14</v>
      </c>
      <c r="H450">
        <v>605</v>
      </c>
      <c r="I450">
        <f>ROUNDUP(E450/H450, 0)</f>
        <v>76</v>
      </c>
      <c r="J450" t="s">
        <v>21</v>
      </c>
      <c r="K450" t="s">
        <v>22</v>
      </c>
      <c r="L450">
        <v>1365915600</v>
      </c>
      <c r="M450">
        <v>1366088400</v>
      </c>
      <c r="N450" s="7">
        <f>(((L450/60)/60)/24)+DATE(1970,1,1)</f>
        <v>41378.208333333336</v>
      </c>
      <c r="O450" s="7">
        <f>(((M450/60)/60)/24)+DATE(1970,1,1)</f>
        <v>41380.208333333336</v>
      </c>
      <c r="P450" t="b">
        <v>0</v>
      </c>
      <c r="Q450" t="b">
        <v>1</v>
      </c>
      <c r="R450" t="s">
        <v>89</v>
      </c>
      <c r="S450" t="str">
        <f>LEFT(R450,FIND("/",R450)-1)</f>
        <v>games</v>
      </c>
      <c r="T450" t="str">
        <f>RIGHT(R450,LEN(R450)-FIND("/",R450))</f>
        <v>video games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>ROUNDUP(SUM($E451/$D451)*100, 0)</f>
        <v>967</v>
      </c>
      <c r="G451" t="s">
        <v>20</v>
      </c>
      <c r="H451">
        <v>86</v>
      </c>
      <c r="I451">
        <f>ROUNDUP(E451/H451, 0)</f>
        <v>102</v>
      </c>
      <c r="J451" t="s">
        <v>36</v>
      </c>
      <c r="K451" t="s">
        <v>37</v>
      </c>
      <c r="L451">
        <v>1551852000</v>
      </c>
      <c r="M451">
        <v>1553317200</v>
      </c>
      <c r="N451" s="7">
        <f>(((L451/60)/60)/24)+DATE(1970,1,1)</f>
        <v>43530.25</v>
      </c>
      <c r="O451" s="7">
        <f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>LEFT(R451,FIND("/",R451)-1)</f>
        <v>games</v>
      </c>
      <c r="T451" t="str">
        <f>RIGHT(R451,LEN(R451)-FIND("/",R451))</f>
        <v>video games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>ROUNDUP(SUM($E452/$D452)*100, 0)</f>
        <v>4</v>
      </c>
      <c r="G452" t="s">
        <v>14</v>
      </c>
      <c r="H452">
        <v>1</v>
      </c>
      <c r="I452">
        <f>ROUNDUP(E452/H452, 0)</f>
        <v>4</v>
      </c>
      <c r="J452" t="s">
        <v>15</v>
      </c>
      <c r="K452" t="s">
        <v>16</v>
      </c>
      <c r="L452">
        <v>1540098000</v>
      </c>
      <c r="M452">
        <v>1542088800</v>
      </c>
      <c r="N452" s="7">
        <f>(((L452/60)/60)/24)+DATE(1970,1,1)</f>
        <v>43394.208333333328</v>
      </c>
      <c r="O452" s="7">
        <f>(((M452/60)/60)/24)+DATE(1970,1,1)</f>
        <v>43417.25</v>
      </c>
      <c r="P452" t="b">
        <v>0</v>
      </c>
      <c r="Q452" t="b">
        <v>0</v>
      </c>
      <c r="R452" t="s">
        <v>71</v>
      </c>
      <c r="S452" t="str">
        <f>LEFT(R452,FIND("/",R452)-1)</f>
        <v>film &amp; video</v>
      </c>
      <c r="T452" t="str">
        <f>RIGHT(R452,LEN(R452)-FIND("/",R452))</f>
        <v>animation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>ROUNDUP(SUM($E453/$D453)*100, 0)</f>
        <v>123</v>
      </c>
      <c r="G453" t="s">
        <v>20</v>
      </c>
      <c r="H453">
        <v>6286</v>
      </c>
      <c r="I453">
        <f>ROUNDUP(E453/H453, 0)</f>
        <v>30</v>
      </c>
      <c r="J453" t="s">
        <v>21</v>
      </c>
      <c r="K453" t="s">
        <v>22</v>
      </c>
      <c r="L453">
        <v>1500440400</v>
      </c>
      <c r="M453">
        <v>1503118800</v>
      </c>
      <c r="N453" s="7">
        <f>(((L453/60)/60)/24)+DATE(1970,1,1)</f>
        <v>42935.208333333328</v>
      </c>
      <c r="O453" s="7">
        <f>(((M453/60)/60)/24)+DATE(1970,1,1)</f>
        <v>42966.208333333328</v>
      </c>
      <c r="P453" t="b">
        <v>0</v>
      </c>
      <c r="Q453" t="b">
        <v>0</v>
      </c>
      <c r="R453" t="s">
        <v>23</v>
      </c>
      <c r="S453" t="str">
        <f>LEFT(R453,FIND("/",R453)-1)</f>
        <v>music</v>
      </c>
      <c r="T453" t="str">
        <f>RIGHT(R453,LEN(R453)-FIND("/",R453))</f>
        <v>rock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>ROUNDUP(SUM($E454/$D454)*100, 0)</f>
        <v>64</v>
      </c>
      <c r="G454" t="s">
        <v>14</v>
      </c>
      <c r="H454">
        <v>31</v>
      </c>
      <c r="I454">
        <f>ROUNDUP(E454/H454, 0)</f>
        <v>99</v>
      </c>
      <c r="J454" t="s">
        <v>21</v>
      </c>
      <c r="K454" t="s">
        <v>22</v>
      </c>
      <c r="L454">
        <v>1278392400</v>
      </c>
      <c r="M454">
        <v>1278478800</v>
      </c>
      <c r="N454" s="7">
        <f>(((L454/60)/60)/24)+DATE(1970,1,1)</f>
        <v>40365.208333333336</v>
      </c>
      <c r="O454" s="7">
        <f>(((M454/60)/60)/24)+DATE(1970,1,1)</f>
        <v>40366.208333333336</v>
      </c>
      <c r="P454" t="b">
        <v>0</v>
      </c>
      <c r="Q454" t="b">
        <v>0</v>
      </c>
      <c r="R454" t="s">
        <v>53</v>
      </c>
      <c r="S454" t="str">
        <f>LEFT(R454,FIND("/",R454)-1)</f>
        <v>film &amp; video</v>
      </c>
      <c r="T454" t="str">
        <f>RIGHT(R454,LEN(R454)-FIND("/",R454))</f>
        <v>drama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>ROUNDUP(SUM($E455/$D455)*100, 0)</f>
        <v>57</v>
      </c>
      <c r="G455" t="s">
        <v>14</v>
      </c>
      <c r="H455">
        <v>1181</v>
      </c>
      <c r="I455">
        <f>ROUNDUP(E455/H455, 0)</f>
        <v>88</v>
      </c>
      <c r="J455" t="s">
        <v>21</v>
      </c>
      <c r="K455" t="s">
        <v>22</v>
      </c>
      <c r="L455">
        <v>1480572000</v>
      </c>
      <c r="M455">
        <v>1484114400</v>
      </c>
      <c r="N455" s="7">
        <f>(((L455/60)/60)/24)+DATE(1970,1,1)</f>
        <v>42705.25</v>
      </c>
      <c r="O455" s="7">
        <f>(((M455/60)/60)/24)+DATE(1970,1,1)</f>
        <v>42746.25</v>
      </c>
      <c r="P455" t="b">
        <v>0</v>
      </c>
      <c r="Q455" t="b">
        <v>0</v>
      </c>
      <c r="R455" t="s">
        <v>474</v>
      </c>
      <c r="S455" t="str">
        <f>LEFT(R455,FIND("/",R455)-1)</f>
        <v>film &amp; video</v>
      </c>
      <c r="T455" t="str">
        <f>RIGHT(R455,LEN(R455)-FIND("/",R455))</f>
        <v>science fiction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>ROUNDUP(SUM($E456/$D456)*100, 0)</f>
        <v>45</v>
      </c>
      <c r="G456" t="s">
        <v>14</v>
      </c>
      <c r="H456">
        <v>39</v>
      </c>
      <c r="I456">
        <f>ROUNDUP(E456/H456, 0)</f>
        <v>46</v>
      </c>
      <c r="J456" t="s">
        <v>21</v>
      </c>
      <c r="K456" t="s">
        <v>22</v>
      </c>
      <c r="L456">
        <v>1382331600</v>
      </c>
      <c r="M456">
        <v>1385445600</v>
      </c>
      <c r="N456" s="7">
        <f>(((L456/60)/60)/24)+DATE(1970,1,1)</f>
        <v>41568.208333333336</v>
      </c>
      <c r="O456" s="7">
        <f>(((M456/60)/60)/24)+DATE(1970,1,1)</f>
        <v>41604.25</v>
      </c>
      <c r="P456" t="b">
        <v>0</v>
      </c>
      <c r="Q456" t="b">
        <v>1</v>
      </c>
      <c r="R456" t="s">
        <v>53</v>
      </c>
      <c r="S456" t="str">
        <f>LEFT(R456,FIND("/",R456)-1)</f>
        <v>film &amp; video</v>
      </c>
      <c r="T456" t="str">
        <f>RIGHT(R456,LEN(R456)-FIND("/",R456))</f>
        <v>drama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>ROUNDUP(SUM($E457/$D457)*100, 0)</f>
        <v>119</v>
      </c>
      <c r="G457" t="s">
        <v>20</v>
      </c>
      <c r="H457">
        <v>3727</v>
      </c>
      <c r="I457">
        <f>ROUNDUP(E457/H457, 0)</f>
        <v>38</v>
      </c>
      <c r="J457" t="s">
        <v>21</v>
      </c>
      <c r="K457" t="s">
        <v>22</v>
      </c>
      <c r="L457">
        <v>1316754000</v>
      </c>
      <c r="M457">
        <v>1318741200</v>
      </c>
      <c r="N457" s="7">
        <f>(((L457/60)/60)/24)+DATE(1970,1,1)</f>
        <v>40809.208333333336</v>
      </c>
      <c r="O457" s="7">
        <f>(((M457/60)/60)/24)+DATE(1970,1,1)</f>
        <v>40832.208333333336</v>
      </c>
      <c r="P457" t="b">
        <v>0</v>
      </c>
      <c r="Q457" t="b">
        <v>0</v>
      </c>
      <c r="R457" t="s">
        <v>33</v>
      </c>
      <c r="S457" t="str">
        <f>LEFT(R457,FIND("/",R457)-1)</f>
        <v>theater</v>
      </c>
      <c r="T457" t="str">
        <f>RIGHT(R457,LEN(R457)-FIND("/",R457))</f>
        <v>plays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>ROUNDUP(SUM($E458/$D458)*100, 0)</f>
        <v>105</v>
      </c>
      <c r="G458" t="s">
        <v>20</v>
      </c>
      <c r="H458">
        <v>1605</v>
      </c>
      <c r="I458">
        <f>ROUNDUP(E458/H458, 0)</f>
        <v>95</v>
      </c>
      <c r="J458" t="s">
        <v>21</v>
      </c>
      <c r="K458" t="s">
        <v>22</v>
      </c>
      <c r="L458">
        <v>1518242400</v>
      </c>
      <c r="M458">
        <v>1518242400</v>
      </c>
      <c r="N458" s="7">
        <f>(((L458/60)/60)/24)+DATE(1970,1,1)</f>
        <v>43141.25</v>
      </c>
      <c r="O458" s="7">
        <f>(((M458/60)/60)/24)+DATE(1970,1,1)</f>
        <v>43141.25</v>
      </c>
      <c r="P458" t="b">
        <v>0</v>
      </c>
      <c r="Q458" t="b">
        <v>1</v>
      </c>
      <c r="R458" t="s">
        <v>60</v>
      </c>
      <c r="S458" t="str">
        <f>LEFT(R458,FIND("/",R458)-1)</f>
        <v>music</v>
      </c>
      <c r="T458" t="str">
        <f>RIGHT(R458,LEN(R458)-FIND("/",R458))</f>
        <v>indie rock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>ROUNDUP(SUM($E459/$D459)*100, 0)</f>
        <v>27</v>
      </c>
      <c r="G459" t="s">
        <v>14</v>
      </c>
      <c r="H459">
        <v>46</v>
      </c>
      <c r="I459">
        <f>ROUNDUP(E459/H459, 0)</f>
        <v>29</v>
      </c>
      <c r="J459" t="s">
        <v>21</v>
      </c>
      <c r="K459" t="s">
        <v>22</v>
      </c>
      <c r="L459">
        <v>1476421200</v>
      </c>
      <c r="M459">
        <v>1476594000</v>
      </c>
      <c r="N459" s="7">
        <f>(((L459/60)/60)/24)+DATE(1970,1,1)</f>
        <v>42657.208333333328</v>
      </c>
      <c r="O459" s="7">
        <f>(((M459/60)/60)/24)+DATE(1970,1,1)</f>
        <v>42659.208333333328</v>
      </c>
      <c r="P459" t="b">
        <v>0</v>
      </c>
      <c r="Q459" t="b">
        <v>0</v>
      </c>
      <c r="R459" t="s">
        <v>33</v>
      </c>
      <c r="S459" t="str">
        <f>LEFT(R459,FIND("/",R459)-1)</f>
        <v>theater</v>
      </c>
      <c r="T459" t="str">
        <f>RIGHT(R459,LEN(R459)-FIND("/",R459))</f>
        <v>plays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>ROUNDUP(SUM($E460/$D460)*100, 0)</f>
        <v>352</v>
      </c>
      <c r="G460" t="s">
        <v>20</v>
      </c>
      <c r="H460">
        <v>2120</v>
      </c>
      <c r="I460">
        <f>ROUNDUP(E460/H460, 0)</f>
        <v>56</v>
      </c>
      <c r="J460" t="s">
        <v>21</v>
      </c>
      <c r="K460" t="s">
        <v>22</v>
      </c>
      <c r="L460">
        <v>1269752400</v>
      </c>
      <c r="M460">
        <v>1273554000</v>
      </c>
      <c r="N460" s="7">
        <f>(((L460/60)/60)/24)+DATE(1970,1,1)</f>
        <v>40265.208333333336</v>
      </c>
      <c r="O460" s="7">
        <f>(((M460/60)/60)/24)+DATE(1970,1,1)</f>
        <v>40309.208333333336</v>
      </c>
      <c r="P460" t="b">
        <v>0</v>
      </c>
      <c r="Q460" t="b">
        <v>0</v>
      </c>
      <c r="R460" t="s">
        <v>33</v>
      </c>
      <c r="S460" t="str">
        <f>LEFT(R460,FIND("/",R460)-1)</f>
        <v>theater</v>
      </c>
      <c r="T460" t="str">
        <f>RIGHT(R460,LEN(R460)-FIND("/",R460))</f>
        <v>plays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>ROUNDUP(SUM($E461/$D461)*100, 0)</f>
        <v>91</v>
      </c>
      <c r="G461" t="s">
        <v>14</v>
      </c>
      <c r="H461">
        <v>105</v>
      </c>
      <c r="I461">
        <f>ROUNDUP(E461/H461, 0)</f>
        <v>55</v>
      </c>
      <c r="J461" t="s">
        <v>21</v>
      </c>
      <c r="K461" t="s">
        <v>22</v>
      </c>
      <c r="L461">
        <v>1419746400</v>
      </c>
      <c r="M461">
        <v>1421906400</v>
      </c>
      <c r="N461" s="7">
        <f>(((L461/60)/60)/24)+DATE(1970,1,1)</f>
        <v>42001.25</v>
      </c>
      <c r="O461" s="7">
        <f>(((M461/60)/60)/24)+DATE(1970,1,1)</f>
        <v>42026.25</v>
      </c>
      <c r="P461" t="b">
        <v>0</v>
      </c>
      <c r="Q461" t="b">
        <v>0</v>
      </c>
      <c r="R461" t="s">
        <v>42</v>
      </c>
      <c r="S461" t="str">
        <f>LEFT(R461,FIND("/",R461)-1)</f>
        <v>film &amp; video</v>
      </c>
      <c r="T461" t="str">
        <f>RIGHT(R461,LEN(R461)-FIND("/",R461))</f>
        <v>documentary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>ROUNDUP(SUM($E462/$D462)*100, 0)</f>
        <v>172</v>
      </c>
      <c r="G462" t="s">
        <v>20</v>
      </c>
      <c r="H462">
        <v>50</v>
      </c>
      <c r="I462">
        <f>ROUNDUP(E462/H462, 0)</f>
        <v>83</v>
      </c>
      <c r="J462" t="s">
        <v>21</v>
      </c>
      <c r="K462" t="s">
        <v>22</v>
      </c>
      <c r="L462">
        <v>1281330000</v>
      </c>
      <c r="M462">
        <v>1281589200</v>
      </c>
      <c r="N462" s="7">
        <f>(((L462/60)/60)/24)+DATE(1970,1,1)</f>
        <v>40399.208333333336</v>
      </c>
      <c r="O462" s="7">
        <f>(((M462/60)/60)/24)+DATE(1970,1,1)</f>
        <v>40402.208333333336</v>
      </c>
      <c r="P462" t="b">
        <v>0</v>
      </c>
      <c r="Q462" t="b">
        <v>0</v>
      </c>
      <c r="R462" t="s">
        <v>33</v>
      </c>
      <c r="S462" t="str">
        <f>LEFT(R462,FIND("/",R462)-1)</f>
        <v>theater</v>
      </c>
      <c r="T462" t="str">
        <f>RIGHT(R462,LEN(R462)-FIND("/",R462))</f>
        <v>plays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>ROUNDUP(SUM($E463/$D463)*100, 0)</f>
        <v>142</v>
      </c>
      <c r="G463" t="s">
        <v>20</v>
      </c>
      <c r="H463">
        <v>2080</v>
      </c>
      <c r="I463">
        <f>ROUNDUP(E463/H463, 0)</f>
        <v>67</v>
      </c>
      <c r="J463" t="s">
        <v>21</v>
      </c>
      <c r="K463" t="s">
        <v>22</v>
      </c>
      <c r="L463">
        <v>1398661200</v>
      </c>
      <c r="M463">
        <v>1400389200</v>
      </c>
      <c r="N463" s="7">
        <f>(((L463/60)/60)/24)+DATE(1970,1,1)</f>
        <v>41757.208333333336</v>
      </c>
      <c r="O463" s="7">
        <f>(((M463/60)/60)/24)+DATE(1970,1,1)</f>
        <v>41777.208333333336</v>
      </c>
      <c r="P463" t="b">
        <v>0</v>
      </c>
      <c r="Q463" t="b">
        <v>0</v>
      </c>
      <c r="R463" t="s">
        <v>53</v>
      </c>
      <c r="S463" t="str">
        <f>LEFT(R463,FIND("/",R463)-1)</f>
        <v>film &amp; video</v>
      </c>
      <c r="T463" t="str">
        <f>RIGHT(R463,LEN(R463)-FIND("/",R463))</f>
        <v>drama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>ROUNDUP(SUM($E464/$D464)*100, 0)</f>
        <v>31</v>
      </c>
      <c r="G464" t="s">
        <v>14</v>
      </c>
      <c r="H464">
        <v>535</v>
      </c>
      <c r="I464">
        <f>ROUNDUP(E464/H464, 0)</f>
        <v>108</v>
      </c>
      <c r="J464" t="s">
        <v>21</v>
      </c>
      <c r="K464" t="s">
        <v>22</v>
      </c>
      <c r="L464">
        <v>1359525600</v>
      </c>
      <c r="M464">
        <v>1362808800</v>
      </c>
      <c r="N464" s="7">
        <f>(((L464/60)/60)/24)+DATE(1970,1,1)</f>
        <v>41304.25</v>
      </c>
      <c r="O464" s="7">
        <f>(((M464/60)/60)/24)+DATE(1970,1,1)</f>
        <v>41342.25</v>
      </c>
      <c r="P464" t="b">
        <v>0</v>
      </c>
      <c r="Q464" t="b">
        <v>0</v>
      </c>
      <c r="R464" t="s">
        <v>292</v>
      </c>
      <c r="S464" t="str">
        <f>LEFT(R464,FIND("/",R464)-1)</f>
        <v>games</v>
      </c>
      <c r="T464" t="str">
        <f>RIGHT(R464,LEN(R464)-FIND("/",R464))</f>
        <v>mobile games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>ROUNDUP(SUM($E465/$D465)*100, 0)</f>
        <v>109</v>
      </c>
      <c r="G465" t="s">
        <v>20</v>
      </c>
      <c r="H465">
        <v>2105</v>
      </c>
      <c r="I465">
        <f>ROUNDUP(E465/H465, 0)</f>
        <v>70</v>
      </c>
      <c r="J465" t="s">
        <v>21</v>
      </c>
      <c r="K465" t="s">
        <v>22</v>
      </c>
      <c r="L465">
        <v>1388469600</v>
      </c>
      <c r="M465">
        <v>1388815200</v>
      </c>
      <c r="N465" s="7">
        <f>(((L465/60)/60)/24)+DATE(1970,1,1)</f>
        <v>41639.25</v>
      </c>
      <c r="O465" s="7">
        <f>(((M465/60)/60)/24)+DATE(1970,1,1)</f>
        <v>41643.25</v>
      </c>
      <c r="P465" t="b">
        <v>0</v>
      </c>
      <c r="Q465" t="b">
        <v>0</v>
      </c>
      <c r="R465" t="s">
        <v>71</v>
      </c>
      <c r="S465" t="str">
        <f>LEFT(R465,FIND("/",R465)-1)</f>
        <v>film &amp; video</v>
      </c>
      <c r="T465" t="str">
        <f>RIGHT(R465,LEN(R465)-FIND("/",R465))</f>
        <v>animation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>ROUNDUP(SUM($E466/$D466)*100, 0)</f>
        <v>134</v>
      </c>
      <c r="G466" t="s">
        <v>20</v>
      </c>
      <c r="H466">
        <v>2436</v>
      </c>
      <c r="I466">
        <f>ROUNDUP(E466/H466, 0)</f>
        <v>40</v>
      </c>
      <c r="J466" t="s">
        <v>21</v>
      </c>
      <c r="K466" t="s">
        <v>22</v>
      </c>
      <c r="L466">
        <v>1518328800</v>
      </c>
      <c r="M466">
        <v>1519538400</v>
      </c>
      <c r="N466" s="7">
        <f>(((L466/60)/60)/24)+DATE(1970,1,1)</f>
        <v>43142.25</v>
      </c>
      <c r="O466" s="7">
        <f>(((M466/60)/60)/24)+DATE(1970,1,1)</f>
        <v>43156.25</v>
      </c>
      <c r="P466" t="b">
        <v>0</v>
      </c>
      <c r="Q466" t="b">
        <v>0</v>
      </c>
      <c r="R466" t="s">
        <v>33</v>
      </c>
      <c r="S466" t="str">
        <f>LEFT(R466,FIND("/",R466)-1)</f>
        <v>theater</v>
      </c>
      <c r="T466" t="str">
        <f>RIGHT(R466,LEN(R466)-FIND("/",R466))</f>
        <v>plays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>ROUNDUP(SUM($E467/$D467)*100, 0)</f>
        <v>188</v>
      </c>
      <c r="G467" t="s">
        <v>20</v>
      </c>
      <c r="H467">
        <v>80</v>
      </c>
      <c r="I467">
        <f>ROUNDUP(E467/H467, 0)</f>
        <v>111</v>
      </c>
      <c r="J467" t="s">
        <v>21</v>
      </c>
      <c r="K467" t="s">
        <v>22</v>
      </c>
      <c r="L467">
        <v>1517032800</v>
      </c>
      <c r="M467">
        <v>1517810400</v>
      </c>
      <c r="N467" s="7">
        <f>(((L467/60)/60)/24)+DATE(1970,1,1)</f>
        <v>43127.25</v>
      </c>
      <c r="O467" s="7">
        <f>(((M467/60)/60)/24)+DATE(1970,1,1)</f>
        <v>43136.25</v>
      </c>
      <c r="P467" t="b">
        <v>0</v>
      </c>
      <c r="Q467" t="b">
        <v>0</v>
      </c>
      <c r="R467" t="s">
        <v>206</v>
      </c>
      <c r="S467" t="str">
        <f>LEFT(R467,FIND("/",R467)-1)</f>
        <v>publishing</v>
      </c>
      <c r="T467" t="str">
        <f>RIGHT(R467,LEN(R467)-FIND("/",R467))</f>
        <v>translations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>ROUNDUP(SUM($E468/$D468)*100, 0)</f>
        <v>332</v>
      </c>
      <c r="G468" t="s">
        <v>20</v>
      </c>
      <c r="H468">
        <v>42</v>
      </c>
      <c r="I468">
        <f>ROUNDUP(E468/H468, 0)</f>
        <v>95</v>
      </c>
      <c r="J468" t="s">
        <v>21</v>
      </c>
      <c r="K468" t="s">
        <v>22</v>
      </c>
      <c r="L468">
        <v>1368594000</v>
      </c>
      <c r="M468">
        <v>1370581200</v>
      </c>
      <c r="N468" s="7">
        <f>(((L468/60)/60)/24)+DATE(1970,1,1)</f>
        <v>41409.208333333336</v>
      </c>
      <c r="O468" s="7">
        <f>(((M468/60)/60)/24)+DATE(1970,1,1)</f>
        <v>41432.208333333336</v>
      </c>
      <c r="P468" t="b">
        <v>0</v>
      </c>
      <c r="Q468" t="b">
        <v>1</v>
      </c>
      <c r="R468" t="s">
        <v>65</v>
      </c>
      <c r="S468" t="str">
        <f>LEFT(R468,FIND("/",R468)-1)</f>
        <v>technology</v>
      </c>
      <c r="T468" t="str">
        <f>RIGHT(R468,LEN(R468)-FIND("/",R468))</f>
        <v>wearables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>ROUNDUP(SUM($E469/$D469)*100, 0)</f>
        <v>576</v>
      </c>
      <c r="G469" t="s">
        <v>20</v>
      </c>
      <c r="H469">
        <v>139</v>
      </c>
      <c r="I469">
        <f>ROUNDUP(E469/H469, 0)</f>
        <v>58</v>
      </c>
      <c r="J469" t="s">
        <v>15</v>
      </c>
      <c r="K469" t="s">
        <v>16</v>
      </c>
      <c r="L469">
        <v>1448258400</v>
      </c>
      <c r="M469">
        <v>1448863200</v>
      </c>
      <c r="N469" s="7">
        <f>(((L469/60)/60)/24)+DATE(1970,1,1)</f>
        <v>42331.25</v>
      </c>
      <c r="O469" s="7">
        <f>(((M469/60)/60)/24)+DATE(1970,1,1)</f>
        <v>42338.25</v>
      </c>
      <c r="P469" t="b">
        <v>0</v>
      </c>
      <c r="Q469" t="b">
        <v>1</v>
      </c>
      <c r="R469" t="s">
        <v>28</v>
      </c>
      <c r="S469" t="str">
        <f>LEFT(R469,FIND("/",R469)-1)</f>
        <v>technology</v>
      </c>
      <c r="T469" t="str">
        <f>RIGHT(R469,LEN(R469)-FIND("/",R469))</f>
        <v>web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>ROUNDUP(SUM($E470/$D470)*100, 0)</f>
        <v>41</v>
      </c>
      <c r="G470" t="s">
        <v>14</v>
      </c>
      <c r="H470">
        <v>16</v>
      </c>
      <c r="I470">
        <f>ROUNDUP(E470/H470, 0)</f>
        <v>102</v>
      </c>
      <c r="J470" t="s">
        <v>21</v>
      </c>
      <c r="K470" t="s">
        <v>22</v>
      </c>
      <c r="L470">
        <v>1555218000</v>
      </c>
      <c r="M470">
        <v>1556600400</v>
      </c>
      <c r="N470" s="7">
        <f>(((L470/60)/60)/24)+DATE(1970,1,1)</f>
        <v>43569.208333333328</v>
      </c>
      <c r="O470" s="7">
        <f>(((M470/60)/60)/24)+DATE(1970,1,1)</f>
        <v>43585.208333333328</v>
      </c>
      <c r="P470" t="b">
        <v>0</v>
      </c>
      <c r="Q470" t="b">
        <v>0</v>
      </c>
      <c r="R470" t="s">
        <v>33</v>
      </c>
      <c r="S470" t="str">
        <f>LEFT(R470,FIND("/",R470)-1)</f>
        <v>theater</v>
      </c>
      <c r="T470" t="str">
        <f>RIGHT(R470,LEN(R470)-FIND("/",R470))</f>
        <v>plays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>ROUNDUP(SUM($E471/$D471)*100, 0)</f>
        <v>185</v>
      </c>
      <c r="G471" t="s">
        <v>20</v>
      </c>
      <c r="H471">
        <v>159</v>
      </c>
      <c r="I471">
        <f>ROUNDUP(E471/H471, 0)</f>
        <v>65</v>
      </c>
      <c r="J471" t="s">
        <v>21</v>
      </c>
      <c r="K471" t="s">
        <v>22</v>
      </c>
      <c r="L471">
        <v>1431925200</v>
      </c>
      <c r="M471">
        <v>1432098000</v>
      </c>
      <c r="N471" s="7">
        <f>(((L471/60)/60)/24)+DATE(1970,1,1)</f>
        <v>42142.208333333328</v>
      </c>
      <c r="O471" s="7">
        <f>(((M471/60)/60)/24)+DATE(1970,1,1)</f>
        <v>42144.208333333328</v>
      </c>
      <c r="P471" t="b">
        <v>0</v>
      </c>
      <c r="Q471" t="b">
        <v>0</v>
      </c>
      <c r="R471" t="s">
        <v>53</v>
      </c>
      <c r="S471" t="str">
        <f>LEFT(R471,FIND("/",R471)-1)</f>
        <v>film &amp; video</v>
      </c>
      <c r="T471" t="str">
        <f>RIGHT(R471,LEN(R471)-FIND("/",R471))</f>
        <v>drama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>ROUNDUP(SUM($E472/$D472)*100, 0)</f>
        <v>286</v>
      </c>
      <c r="G472" t="s">
        <v>20</v>
      </c>
      <c r="H472">
        <v>381</v>
      </c>
      <c r="I472">
        <f>ROUNDUP(E472/H472, 0)</f>
        <v>28</v>
      </c>
      <c r="J472" t="s">
        <v>21</v>
      </c>
      <c r="K472" t="s">
        <v>22</v>
      </c>
      <c r="L472">
        <v>1481522400</v>
      </c>
      <c r="M472">
        <v>1482127200</v>
      </c>
      <c r="N472" s="7">
        <f>(((L472/60)/60)/24)+DATE(1970,1,1)</f>
        <v>42716.25</v>
      </c>
      <c r="O472" s="7">
        <f>(((M472/60)/60)/24)+DATE(1970,1,1)</f>
        <v>42723.25</v>
      </c>
      <c r="P472" t="b">
        <v>0</v>
      </c>
      <c r="Q472" t="b">
        <v>0</v>
      </c>
      <c r="R472" t="s">
        <v>65</v>
      </c>
      <c r="S472" t="str">
        <f>LEFT(R472,FIND("/",R472)-1)</f>
        <v>technology</v>
      </c>
      <c r="T472" t="str">
        <f>RIGHT(R472,LEN(R472)-FIND("/",R472))</f>
        <v>wearables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>ROUNDUP(SUM($E473/$D473)*100, 0)</f>
        <v>319</v>
      </c>
      <c r="G473" t="s">
        <v>20</v>
      </c>
      <c r="H473">
        <v>194</v>
      </c>
      <c r="I473">
        <f>ROUNDUP(E473/H473, 0)</f>
        <v>51</v>
      </c>
      <c r="J473" t="s">
        <v>40</v>
      </c>
      <c r="K473" t="s">
        <v>41</v>
      </c>
      <c r="L473">
        <v>1335934800</v>
      </c>
      <c r="M473">
        <v>1335934800</v>
      </c>
      <c r="N473" s="7">
        <f>(((L473/60)/60)/24)+DATE(1970,1,1)</f>
        <v>41031.208333333336</v>
      </c>
      <c r="O473" s="7">
        <f>(((M473/60)/60)/24)+DATE(1970,1,1)</f>
        <v>41031.208333333336</v>
      </c>
      <c r="P473" t="b">
        <v>0</v>
      </c>
      <c r="Q473" t="b">
        <v>1</v>
      </c>
      <c r="R473" t="s">
        <v>17</v>
      </c>
      <c r="S473" t="str">
        <f>LEFT(R473,FIND("/",R473)-1)</f>
        <v>food</v>
      </c>
      <c r="T473" t="str">
        <f>RIGHT(R473,LEN(R473)-FIND("/",R473))</f>
        <v>food trucks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>ROUNDUP(SUM($E474/$D474)*100, 0)</f>
        <v>40</v>
      </c>
      <c r="G474" t="s">
        <v>14</v>
      </c>
      <c r="H474">
        <v>575</v>
      </c>
      <c r="I474">
        <f>ROUNDUP(E474/H474, 0)</f>
        <v>105</v>
      </c>
      <c r="J474" t="s">
        <v>21</v>
      </c>
      <c r="K474" t="s">
        <v>22</v>
      </c>
      <c r="L474">
        <v>1552280400</v>
      </c>
      <c r="M474">
        <v>1556946000</v>
      </c>
      <c r="N474" s="7">
        <f>(((L474/60)/60)/24)+DATE(1970,1,1)</f>
        <v>43535.208333333328</v>
      </c>
      <c r="O474" s="7">
        <f>(((M474/60)/60)/24)+DATE(1970,1,1)</f>
        <v>43589.208333333328</v>
      </c>
      <c r="P474" t="b">
        <v>0</v>
      </c>
      <c r="Q474" t="b">
        <v>0</v>
      </c>
      <c r="R474" t="s">
        <v>23</v>
      </c>
      <c r="S474" t="str">
        <f>LEFT(R474,FIND("/",R474)-1)</f>
        <v>music</v>
      </c>
      <c r="T474" t="str">
        <f>RIGHT(R474,LEN(R474)-FIND("/",R474))</f>
        <v>rock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>ROUNDUP(SUM($E475/$D475)*100, 0)</f>
        <v>179</v>
      </c>
      <c r="G475" t="s">
        <v>20</v>
      </c>
      <c r="H475">
        <v>106</v>
      </c>
      <c r="I475">
        <f>ROUNDUP(E475/H475, 0)</f>
        <v>85</v>
      </c>
      <c r="J475" t="s">
        <v>21</v>
      </c>
      <c r="K475" t="s">
        <v>22</v>
      </c>
      <c r="L475">
        <v>1529989200</v>
      </c>
      <c r="M475">
        <v>1530075600</v>
      </c>
      <c r="N475" s="7">
        <f>(((L475/60)/60)/24)+DATE(1970,1,1)</f>
        <v>43277.208333333328</v>
      </c>
      <c r="O475" s="7">
        <f>(((M475/60)/60)/24)+DATE(1970,1,1)</f>
        <v>43278.208333333328</v>
      </c>
      <c r="P475" t="b">
        <v>0</v>
      </c>
      <c r="Q475" t="b">
        <v>0</v>
      </c>
      <c r="R475" t="s">
        <v>50</v>
      </c>
      <c r="S475" t="str">
        <f>LEFT(R475,FIND("/",R475)-1)</f>
        <v>music</v>
      </c>
      <c r="T475" t="str">
        <f>RIGHT(R475,LEN(R475)-FIND("/",R475))</f>
        <v>electric music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>ROUNDUP(SUM($E476/$D476)*100, 0)</f>
        <v>366</v>
      </c>
      <c r="G476" t="s">
        <v>20</v>
      </c>
      <c r="H476">
        <v>142</v>
      </c>
      <c r="I476">
        <f>ROUNDUP(E476/H476, 0)</f>
        <v>103</v>
      </c>
      <c r="J476" t="s">
        <v>21</v>
      </c>
      <c r="K476" t="s">
        <v>22</v>
      </c>
      <c r="L476">
        <v>1418709600</v>
      </c>
      <c r="M476">
        <v>1418796000</v>
      </c>
      <c r="N476" s="7">
        <f>(((L476/60)/60)/24)+DATE(1970,1,1)</f>
        <v>41989.25</v>
      </c>
      <c r="O476" s="7">
        <f>(((M476/60)/60)/24)+DATE(1970,1,1)</f>
        <v>41990.25</v>
      </c>
      <c r="P476" t="b">
        <v>0</v>
      </c>
      <c r="Q476" t="b">
        <v>0</v>
      </c>
      <c r="R476" t="s">
        <v>269</v>
      </c>
      <c r="S476" t="str">
        <f>LEFT(R476,FIND("/",R476)-1)</f>
        <v>film &amp; video</v>
      </c>
      <c r="T476" t="str">
        <f>RIGHT(R476,LEN(R476)-FIND("/",R476))</f>
        <v>television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>ROUNDUP(SUM($E477/$D477)*100, 0)</f>
        <v>114</v>
      </c>
      <c r="G477" t="s">
        <v>20</v>
      </c>
      <c r="H477">
        <v>211</v>
      </c>
      <c r="I477">
        <f>ROUNDUP(E477/H477, 0)</f>
        <v>40</v>
      </c>
      <c r="J477" t="s">
        <v>21</v>
      </c>
      <c r="K477" t="s">
        <v>22</v>
      </c>
      <c r="L477">
        <v>1372136400</v>
      </c>
      <c r="M477">
        <v>1372482000</v>
      </c>
      <c r="N477" s="7">
        <f>(((L477/60)/60)/24)+DATE(1970,1,1)</f>
        <v>41450.208333333336</v>
      </c>
      <c r="O477" s="7">
        <f>(((M477/60)/60)/24)+DATE(1970,1,1)</f>
        <v>41454.208333333336</v>
      </c>
      <c r="P477" t="b">
        <v>0</v>
      </c>
      <c r="Q477" t="b">
        <v>1</v>
      </c>
      <c r="R477" t="s">
        <v>206</v>
      </c>
      <c r="S477" t="str">
        <f>LEFT(R477,FIND("/",R477)-1)</f>
        <v>publishing</v>
      </c>
      <c r="T477" t="str">
        <f>RIGHT(R477,LEN(R477)-FIND("/",R477))</f>
        <v>translations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>ROUNDUP(SUM($E478/$D478)*100, 0)</f>
        <v>30</v>
      </c>
      <c r="G478" t="s">
        <v>14</v>
      </c>
      <c r="H478">
        <v>1120</v>
      </c>
      <c r="I478">
        <f>ROUNDUP(E478/H478, 0)</f>
        <v>52</v>
      </c>
      <c r="J478" t="s">
        <v>21</v>
      </c>
      <c r="K478" t="s">
        <v>22</v>
      </c>
      <c r="L478">
        <v>1533877200</v>
      </c>
      <c r="M478">
        <v>1534395600</v>
      </c>
      <c r="N478" s="7">
        <f>(((L478/60)/60)/24)+DATE(1970,1,1)</f>
        <v>43322.208333333328</v>
      </c>
      <c r="O478" s="7">
        <f>(((M478/60)/60)/24)+DATE(1970,1,1)</f>
        <v>43328.208333333328</v>
      </c>
      <c r="P478" t="b">
        <v>0</v>
      </c>
      <c r="Q478" t="b">
        <v>0</v>
      </c>
      <c r="R478" t="s">
        <v>119</v>
      </c>
      <c r="S478" t="str">
        <f>LEFT(R478,FIND("/",R478)-1)</f>
        <v>publishing</v>
      </c>
      <c r="T478" t="str">
        <f>RIGHT(R478,LEN(R478)-FIND("/",R478))</f>
        <v>fiction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>ROUNDUP(SUM($E479/$D479)*100, 0)</f>
        <v>55</v>
      </c>
      <c r="G479" t="s">
        <v>14</v>
      </c>
      <c r="H479">
        <v>113</v>
      </c>
      <c r="I479">
        <f>ROUNDUP(E479/H479, 0)</f>
        <v>41</v>
      </c>
      <c r="J479" t="s">
        <v>21</v>
      </c>
      <c r="K479" t="s">
        <v>22</v>
      </c>
      <c r="L479">
        <v>1309064400</v>
      </c>
      <c r="M479">
        <v>1311397200</v>
      </c>
      <c r="N479" s="7">
        <f>(((L479/60)/60)/24)+DATE(1970,1,1)</f>
        <v>40720.208333333336</v>
      </c>
      <c r="O479" s="7">
        <f>(((M479/60)/60)/24)+DATE(1970,1,1)</f>
        <v>40747.208333333336</v>
      </c>
      <c r="P479" t="b">
        <v>0</v>
      </c>
      <c r="Q479" t="b">
        <v>0</v>
      </c>
      <c r="R479" t="s">
        <v>474</v>
      </c>
      <c r="S479" t="str">
        <f>LEFT(R479,FIND("/",R479)-1)</f>
        <v>film &amp; video</v>
      </c>
      <c r="T479" t="str">
        <f>RIGHT(R479,LEN(R479)-FIND("/",R479))</f>
        <v>science fiction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>ROUNDUP(SUM($E480/$D480)*100, 0)</f>
        <v>237</v>
      </c>
      <c r="G480" t="s">
        <v>20</v>
      </c>
      <c r="H480">
        <v>2756</v>
      </c>
      <c r="I480">
        <f>ROUNDUP(E480/H480, 0)</f>
        <v>59</v>
      </c>
      <c r="J480" t="s">
        <v>21</v>
      </c>
      <c r="K480" t="s">
        <v>22</v>
      </c>
      <c r="L480">
        <v>1425877200</v>
      </c>
      <c r="M480">
        <v>1426914000</v>
      </c>
      <c r="N480" s="7">
        <f>(((L480/60)/60)/24)+DATE(1970,1,1)</f>
        <v>42072.208333333328</v>
      </c>
      <c r="O480" s="7">
        <f>(((M480/60)/60)/24)+DATE(1970,1,1)</f>
        <v>42084.208333333328</v>
      </c>
      <c r="P480" t="b">
        <v>0</v>
      </c>
      <c r="Q480" t="b">
        <v>0</v>
      </c>
      <c r="R480" t="s">
        <v>65</v>
      </c>
      <c r="S480" t="str">
        <f>LEFT(R480,FIND("/",R480)-1)</f>
        <v>technology</v>
      </c>
      <c r="T480" t="str">
        <f>RIGHT(R480,LEN(R480)-FIND("/",R480))</f>
        <v>wearables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>ROUNDUP(SUM($E481/$D481)*100, 0)</f>
        <v>513</v>
      </c>
      <c r="G481" t="s">
        <v>20</v>
      </c>
      <c r="H481">
        <v>173</v>
      </c>
      <c r="I481">
        <f>ROUNDUP(E481/H481, 0)</f>
        <v>72</v>
      </c>
      <c r="J481" t="s">
        <v>40</v>
      </c>
      <c r="K481" t="s">
        <v>41</v>
      </c>
      <c r="L481">
        <v>1501304400</v>
      </c>
      <c r="M481">
        <v>1501477200</v>
      </c>
      <c r="N481" s="7">
        <f>(((L481/60)/60)/24)+DATE(1970,1,1)</f>
        <v>42945.208333333328</v>
      </c>
      <c r="O481" s="7">
        <f>(((M481/60)/60)/24)+DATE(1970,1,1)</f>
        <v>42947.208333333328</v>
      </c>
      <c r="P481" t="b">
        <v>0</v>
      </c>
      <c r="Q481" t="b">
        <v>0</v>
      </c>
      <c r="R481" t="s">
        <v>17</v>
      </c>
      <c r="S481" t="str">
        <f>LEFT(R481,FIND("/",R481)-1)</f>
        <v>food</v>
      </c>
      <c r="T481" t="str">
        <f>RIGHT(R481,LEN(R481)-FIND("/",R481))</f>
        <v>food trucks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>ROUNDUP(SUM($E482/$D482)*100, 0)</f>
        <v>101</v>
      </c>
      <c r="G482" t="s">
        <v>20</v>
      </c>
      <c r="H482">
        <v>87</v>
      </c>
      <c r="I482">
        <f>ROUNDUP(E482/H482, 0)</f>
        <v>100</v>
      </c>
      <c r="J482" t="s">
        <v>21</v>
      </c>
      <c r="K482" t="s">
        <v>22</v>
      </c>
      <c r="L482">
        <v>1268287200</v>
      </c>
      <c r="M482">
        <v>1269061200</v>
      </c>
      <c r="N482" s="7">
        <f>(((L482/60)/60)/24)+DATE(1970,1,1)</f>
        <v>40248.25</v>
      </c>
      <c r="O482" s="7">
        <f>(((M482/60)/60)/24)+DATE(1970,1,1)</f>
        <v>40257.208333333336</v>
      </c>
      <c r="P482" t="b">
        <v>0</v>
      </c>
      <c r="Q482" t="b">
        <v>1</v>
      </c>
      <c r="R482" t="s">
        <v>122</v>
      </c>
      <c r="S482" t="str">
        <f>LEFT(R482,FIND("/",R482)-1)</f>
        <v>photography</v>
      </c>
      <c r="T482" t="str">
        <f>RIGHT(R482,LEN(R482)-FIND("/",R482))</f>
        <v>photography books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>ROUNDUP(SUM($E483/$D483)*100, 0)</f>
        <v>82</v>
      </c>
      <c r="G483" t="s">
        <v>14</v>
      </c>
      <c r="H483">
        <v>1538</v>
      </c>
      <c r="I483">
        <f>ROUNDUP(E483/H483, 0)</f>
        <v>104</v>
      </c>
      <c r="J483" t="s">
        <v>21</v>
      </c>
      <c r="K483" t="s">
        <v>22</v>
      </c>
      <c r="L483">
        <v>1412139600</v>
      </c>
      <c r="M483">
        <v>1415772000</v>
      </c>
      <c r="N483" s="7">
        <f>(((L483/60)/60)/24)+DATE(1970,1,1)</f>
        <v>41913.208333333336</v>
      </c>
      <c r="O483" s="7">
        <f>(((M483/60)/60)/24)+DATE(1970,1,1)</f>
        <v>41955.25</v>
      </c>
      <c r="P483" t="b">
        <v>0</v>
      </c>
      <c r="Q483" t="b">
        <v>1</v>
      </c>
      <c r="R483" t="s">
        <v>33</v>
      </c>
      <c r="S483" t="str">
        <f>LEFT(R483,FIND("/",R483)-1)</f>
        <v>theater</v>
      </c>
      <c r="T483" t="str">
        <f>RIGHT(R483,LEN(R483)-FIND("/",R483))</f>
        <v>plays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>ROUNDUP(SUM($E484/$D484)*100, 0)</f>
        <v>17</v>
      </c>
      <c r="G484" t="s">
        <v>14</v>
      </c>
      <c r="H484">
        <v>9</v>
      </c>
      <c r="I484">
        <f>ROUNDUP(E484/H484, 0)</f>
        <v>77</v>
      </c>
      <c r="J484" t="s">
        <v>21</v>
      </c>
      <c r="K484" t="s">
        <v>22</v>
      </c>
      <c r="L484">
        <v>1330063200</v>
      </c>
      <c r="M484">
        <v>1331013600</v>
      </c>
      <c r="N484" s="7">
        <f>(((L484/60)/60)/24)+DATE(1970,1,1)</f>
        <v>40963.25</v>
      </c>
      <c r="O484" s="7">
        <f>(((M484/60)/60)/24)+DATE(1970,1,1)</f>
        <v>40974.25</v>
      </c>
      <c r="P484" t="b">
        <v>0</v>
      </c>
      <c r="Q484" t="b">
        <v>1</v>
      </c>
      <c r="R484" t="s">
        <v>119</v>
      </c>
      <c r="S484" t="str">
        <f>LEFT(R484,FIND("/",R484)-1)</f>
        <v>publishing</v>
      </c>
      <c r="T484" t="str">
        <f>RIGHT(R484,LEN(R484)-FIND("/",R484))</f>
        <v>fiction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>ROUNDUP(SUM($E485/$D485)*100, 0)</f>
        <v>53</v>
      </c>
      <c r="G485" t="s">
        <v>14</v>
      </c>
      <c r="H485">
        <v>554</v>
      </c>
      <c r="I485">
        <f>ROUNDUP(E485/H485, 0)</f>
        <v>88</v>
      </c>
      <c r="J485" t="s">
        <v>21</v>
      </c>
      <c r="K485" t="s">
        <v>22</v>
      </c>
      <c r="L485">
        <v>1576130400</v>
      </c>
      <c r="M485">
        <v>1576735200</v>
      </c>
      <c r="N485" s="7">
        <f>(((L485/60)/60)/24)+DATE(1970,1,1)</f>
        <v>43811.25</v>
      </c>
      <c r="O485" s="7">
        <f>(((M485/60)/60)/24)+DATE(1970,1,1)</f>
        <v>43818.25</v>
      </c>
      <c r="P485" t="b">
        <v>0</v>
      </c>
      <c r="Q485" t="b">
        <v>0</v>
      </c>
      <c r="R485" t="s">
        <v>33</v>
      </c>
      <c r="S485" t="str">
        <f>LEFT(R485,FIND("/",R485)-1)</f>
        <v>theater</v>
      </c>
      <c r="T485" t="str">
        <f>RIGHT(R485,LEN(R485)-FIND("/",R485))</f>
        <v>plays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>ROUNDUP(SUM($E486/$D486)*100, 0)</f>
        <v>261</v>
      </c>
      <c r="G486" t="s">
        <v>20</v>
      </c>
      <c r="H486">
        <v>1572</v>
      </c>
      <c r="I486">
        <f>ROUNDUP(E486/H486, 0)</f>
        <v>49</v>
      </c>
      <c r="J486" t="s">
        <v>40</v>
      </c>
      <c r="K486" t="s">
        <v>41</v>
      </c>
      <c r="L486">
        <v>1407128400</v>
      </c>
      <c r="M486">
        <v>1411362000</v>
      </c>
      <c r="N486" s="7">
        <f>(((L486/60)/60)/24)+DATE(1970,1,1)</f>
        <v>41855.208333333336</v>
      </c>
      <c r="O486" s="7">
        <f>(((M486/60)/60)/24)+DATE(1970,1,1)</f>
        <v>41904.208333333336</v>
      </c>
      <c r="P486" t="b">
        <v>0</v>
      </c>
      <c r="Q486" t="b">
        <v>1</v>
      </c>
      <c r="R486" t="s">
        <v>17</v>
      </c>
      <c r="S486" t="str">
        <f>LEFT(R486,FIND("/",R486)-1)</f>
        <v>food</v>
      </c>
      <c r="T486" t="str">
        <f>RIGHT(R486,LEN(R486)-FIND("/",R486))</f>
        <v>food trucks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>ROUNDUP(SUM($E487/$D487)*100, 0)</f>
        <v>31</v>
      </c>
      <c r="G487" t="s">
        <v>14</v>
      </c>
      <c r="H487">
        <v>648</v>
      </c>
      <c r="I487">
        <f>ROUNDUP(E487/H487, 0)</f>
        <v>43</v>
      </c>
      <c r="J487" t="s">
        <v>40</v>
      </c>
      <c r="K487" t="s">
        <v>41</v>
      </c>
      <c r="L487">
        <v>1560142800</v>
      </c>
      <c r="M487">
        <v>1563685200</v>
      </c>
      <c r="N487" s="7">
        <f>(((L487/60)/60)/24)+DATE(1970,1,1)</f>
        <v>43626.208333333328</v>
      </c>
      <c r="O487" s="7">
        <f>(((M487/60)/60)/24)+DATE(1970,1,1)</f>
        <v>43667.208333333328</v>
      </c>
      <c r="P487" t="b">
        <v>0</v>
      </c>
      <c r="Q487" t="b">
        <v>0</v>
      </c>
      <c r="R487" t="s">
        <v>33</v>
      </c>
      <c r="S487" t="str">
        <f>LEFT(R487,FIND("/",R487)-1)</f>
        <v>theater</v>
      </c>
      <c r="T487" t="str">
        <f>RIGHT(R487,LEN(R487)-FIND("/",R487))</f>
        <v>plays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>ROUNDUP(SUM($E488/$D488)*100, 0)</f>
        <v>14</v>
      </c>
      <c r="G488" t="s">
        <v>14</v>
      </c>
      <c r="H488">
        <v>21</v>
      </c>
      <c r="I488">
        <f>ROUNDUP(E488/H488, 0)</f>
        <v>34</v>
      </c>
      <c r="J488" t="s">
        <v>40</v>
      </c>
      <c r="K488" t="s">
        <v>41</v>
      </c>
      <c r="L488">
        <v>1520575200</v>
      </c>
      <c r="M488">
        <v>1521867600</v>
      </c>
      <c r="N488" s="7">
        <f>(((L488/60)/60)/24)+DATE(1970,1,1)</f>
        <v>43168.25</v>
      </c>
      <c r="O488" s="7">
        <f>(((M488/60)/60)/24)+DATE(1970,1,1)</f>
        <v>43183.208333333328</v>
      </c>
      <c r="P488" t="b">
        <v>0</v>
      </c>
      <c r="Q488" t="b">
        <v>1</v>
      </c>
      <c r="R488" t="s">
        <v>206</v>
      </c>
      <c r="S488" t="str">
        <f>LEFT(R488,FIND("/",R488)-1)</f>
        <v>publishing</v>
      </c>
      <c r="T488" t="str">
        <f>RIGHT(R488,LEN(R488)-FIND("/",R488))</f>
        <v>translations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>ROUNDUP(SUM($E489/$D489)*100, 0)</f>
        <v>179</v>
      </c>
      <c r="G489" t="s">
        <v>20</v>
      </c>
      <c r="H489">
        <v>2346</v>
      </c>
      <c r="I489">
        <f>ROUNDUP(E489/H489, 0)</f>
        <v>84</v>
      </c>
      <c r="J489" t="s">
        <v>21</v>
      </c>
      <c r="K489" t="s">
        <v>22</v>
      </c>
      <c r="L489">
        <v>1492664400</v>
      </c>
      <c r="M489">
        <v>1495515600</v>
      </c>
      <c r="N489" s="7">
        <f>(((L489/60)/60)/24)+DATE(1970,1,1)</f>
        <v>42845.208333333328</v>
      </c>
      <c r="O489" s="7">
        <f>(((M489/60)/60)/24)+DATE(1970,1,1)</f>
        <v>42878.208333333328</v>
      </c>
      <c r="P489" t="b">
        <v>0</v>
      </c>
      <c r="Q489" t="b">
        <v>0</v>
      </c>
      <c r="R489" t="s">
        <v>33</v>
      </c>
      <c r="S489" t="str">
        <f>LEFT(R489,FIND("/",R489)-1)</f>
        <v>theater</v>
      </c>
      <c r="T489" t="str">
        <f>RIGHT(R489,LEN(R489)-FIND("/",R489))</f>
        <v>plays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>ROUNDUP(SUM($E490/$D490)*100, 0)</f>
        <v>221</v>
      </c>
      <c r="G490" t="s">
        <v>20</v>
      </c>
      <c r="H490">
        <v>115</v>
      </c>
      <c r="I490">
        <f>ROUNDUP(E490/H490, 0)</f>
        <v>102</v>
      </c>
      <c r="J490" t="s">
        <v>21</v>
      </c>
      <c r="K490" t="s">
        <v>22</v>
      </c>
      <c r="L490">
        <v>1454479200</v>
      </c>
      <c r="M490">
        <v>1455948000</v>
      </c>
      <c r="N490" s="7">
        <f>(((L490/60)/60)/24)+DATE(1970,1,1)</f>
        <v>42403.25</v>
      </c>
      <c r="O490" s="7">
        <f>(((M490/60)/60)/24)+DATE(1970,1,1)</f>
        <v>42420.25</v>
      </c>
      <c r="P490" t="b">
        <v>0</v>
      </c>
      <c r="Q490" t="b">
        <v>0</v>
      </c>
      <c r="R490" t="s">
        <v>33</v>
      </c>
      <c r="S490" t="str">
        <f>LEFT(R490,FIND("/",R490)-1)</f>
        <v>theater</v>
      </c>
      <c r="T490" t="str">
        <f>RIGHT(R490,LEN(R490)-FIND("/",R490))</f>
        <v>plays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>ROUNDUP(SUM($E491/$D491)*100, 0)</f>
        <v>102</v>
      </c>
      <c r="G491" t="s">
        <v>20</v>
      </c>
      <c r="H491">
        <v>85</v>
      </c>
      <c r="I491">
        <f>ROUNDUP(E491/H491, 0)</f>
        <v>110</v>
      </c>
      <c r="J491" t="s">
        <v>107</v>
      </c>
      <c r="K491" t="s">
        <v>108</v>
      </c>
      <c r="L491">
        <v>1281934800</v>
      </c>
      <c r="M491">
        <v>1282366800</v>
      </c>
      <c r="N491" s="7">
        <f>(((L491/60)/60)/24)+DATE(1970,1,1)</f>
        <v>40406.208333333336</v>
      </c>
      <c r="O491" s="7">
        <f>(((M491/60)/60)/24)+DATE(1970,1,1)</f>
        <v>40411.208333333336</v>
      </c>
      <c r="P491" t="b">
        <v>0</v>
      </c>
      <c r="Q491" t="b">
        <v>0</v>
      </c>
      <c r="R491" t="s">
        <v>65</v>
      </c>
      <c r="S491" t="str">
        <f>LEFT(R491,FIND("/",R491)-1)</f>
        <v>technology</v>
      </c>
      <c r="T491" t="str">
        <f>RIGHT(R491,LEN(R491)-FIND("/",R491))</f>
        <v>wearables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>ROUNDUP(SUM($E492/$D492)*100, 0)</f>
        <v>192</v>
      </c>
      <c r="G492" t="s">
        <v>20</v>
      </c>
      <c r="H492">
        <v>144</v>
      </c>
      <c r="I492">
        <f>ROUNDUP(E492/H492, 0)</f>
        <v>32</v>
      </c>
      <c r="J492" t="s">
        <v>21</v>
      </c>
      <c r="K492" t="s">
        <v>22</v>
      </c>
      <c r="L492">
        <v>1573970400</v>
      </c>
      <c r="M492">
        <v>1574575200</v>
      </c>
      <c r="N492" s="7">
        <f>(((L492/60)/60)/24)+DATE(1970,1,1)</f>
        <v>43786.25</v>
      </c>
      <c r="O492" s="7">
        <f>(((M492/60)/60)/24)+DATE(1970,1,1)</f>
        <v>43793.25</v>
      </c>
      <c r="P492" t="b">
        <v>0</v>
      </c>
      <c r="Q492" t="b">
        <v>0</v>
      </c>
      <c r="R492" t="s">
        <v>1029</v>
      </c>
      <c r="S492" t="str">
        <f>LEFT(R492,FIND("/",R492)-1)</f>
        <v>journalism</v>
      </c>
      <c r="T492" t="str">
        <f>RIGHT(R492,LEN(R492)-FIND("/",R492))</f>
        <v>audio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>ROUNDUP(SUM($E493/$D493)*100, 0)</f>
        <v>306</v>
      </c>
      <c r="G493" t="s">
        <v>20</v>
      </c>
      <c r="H493">
        <v>2443</v>
      </c>
      <c r="I493">
        <f>ROUNDUP(E493/H493, 0)</f>
        <v>71</v>
      </c>
      <c r="J493" t="s">
        <v>21</v>
      </c>
      <c r="K493" t="s">
        <v>22</v>
      </c>
      <c r="L493">
        <v>1372654800</v>
      </c>
      <c r="M493">
        <v>1374901200</v>
      </c>
      <c r="N493" s="7">
        <f>(((L493/60)/60)/24)+DATE(1970,1,1)</f>
        <v>41456.208333333336</v>
      </c>
      <c r="O493" s="7">
        <f>(((M493/60)/60)/24)+DATE(1970,1,1)</f>
        <v>41482.208333333336</v>
      </c>
      <c r="P493" t="b">
        <v>0</v>
      </c>
      <c r="Q493" t="b">
        <v>1</v>
      </c>
      <c r="R493" t="s">
        <v>17</v>
      </c>
      <c r="S493" t="str">
        <f>LEFT(R493,FIND("/",R493)-1)</f>
        <v>food</v>
      </c>
      <c r="T493" t="str">
        <f>RIGHT(R493,LEN(R493)-FIND("/",R493))</f>
        <v>food trucks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>ROUNDUP(SUM($E494/$D494)*100, 0)</f>
        <v>24</v>
      </c>
      <c r="G494" t="s">
        <v>74</v>
      </c>
      <c r="H494">
        <v>595</v>
      </c>
      <c r="I494">
        <f>ROUNDUP(E494/H494, 0)</f>
        <v>78</v>
      </c>
      <c r="J494" t="s">
        <v>21</v>
      </c>
      <c r="K494" t="s">
        <v>22</v>
      </c>
      <c r="L494">
        <v>1275886800</v>
      </c>
      <c r="M494">
        <v>1278910800</v>
      </c>
      <c r="N494" s="7">
        <f>(((L494/60)/60)/24)+DATE(1970,1,1)</f>
        <v>40336.208333333336</v>
      </c>
      <c r="O494" s="7">
        <f>(((M494/60)/60)/24)+DATE(1970,1,1)</f>
        <v>40371.208333333336</v>
      </c>
      <c r="P494" t="b">
        <v>1</v>
      </c>
      <c r="Q494" t="b">
        <v>1</v>
      </c>
      <c r="R494" t="s">
        <v>100</v>
      </c>
      <c r="S494" t="str">
        <f>LEFT(R494,FIND("/",R494)-1)</f>
        <v>film &amp; video</v>
      </c>
      <c r="T494" t="str">
        <f>RIGHT(R494,LEN(R494)-FIND("/",R494))</f>
        <v>shorts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>ROUNDUP(SUM($E495/$D495)*100, 0)</f>
        <v>724</v>
      </c>
      <c r="G495" t="s">
        <v>20</v>
      </c>
      <c r="H495">
        <v>64</v>
      </c>
      <c r="I495">
        <f>ROUNDUP(E495/H495, 0)</f>
        <v>102</v>
      </c>
      <c r="J495" t="s">
        <v>21</v>
      </c>
      <c r="K495" t="s">
        <v>22</v>
      </c>
      <c r="L495">
        <v>1561784400</v>
      </c>
      <c r="M495">
        <v>1562907600</v>
      </c>
      <c r="N495" s="7">
        <f>(((L495/60)/60)/24)+DATE(1970,1,1)</f>
        <v>43645.208333333328</v>
      </c>
      <c r="O495" s="7">
        <f>(((M495/60)/60)/24)+DATE(1970,1,1)</f>
        <v>43658.208333333328</v>
      </c>
      <c r="P495" t="b">
        <v>0</v>
      </c>
      <c r="Q495" t="b">
        <v>0</v>
      </c>
      <c r="R495" t="s">
        <v>122</v>
      </c>
      <c r="S495" t="str">
        <f>LEFT(R495,FIND("/",R495)-1)</f>
        <v>photography</v>
      </c>
      <c r="T495" t="str">
        <f>RIGHT(R495,LEN(R495)-FIND("/",R495))</f>
        <v>photography books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>ROUNDUP(SUM($E496/$D496)*100, 0)</f>
        <v>548</v>
      </c>
      <c r="G496" t="s">
        <v>20</v>
      </c>
      <c r="H496">
        <v>268</v>
      </c>
      <c r="I496">
        <f>ROUNDUP(E496/H496, 0)</f>
        <v>52</v>
      </c>
      <c r="J496" t="s">
        <v>21</v>
      </c>
      <c r="K496" t="s">
        <v>22</v>
      </c>
      <c r="L496">
        <v>1332392400</v>
      </c>
      <c r="M496">
        <v>1332478800</v>
      </c>
      <c r="N496" s="7">
        <f>(((L496/60)/60)/24)+DATE(1970,1,1)</f>
        <v>40990.208333333336</v>
      </c>
      <c r="O496" s="7">
        <f>(((M496/60)/60)/24)+DATE(1970,1,1)</f>
        <v>40991.208333333336</v>
      </c>
      <c r="P496" t="b">
        <v>0</v>
      </c>
      <c r="Q496" t="b">
        <v>0</v>
      </c>
      <c r="R496" t="s">
        <v>65</v>
      </c>
      <c r="S496" t="str">
        <f>LEFT(R496,FIND("/",R496)-1)</f>
        <v>technology</v>
      </c>
      <c r="T496" t="str">
        <f>RIGHT(R496,LEN(R496)-FIND("/",R496))</f>
        <v>wearables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>ROUNDUP(SUM($E497/$D497)*100, 0)</f>
        <v>415</v>
      </c>
      <c r="G497" t="s">
        <v>20</v>
      </c>
      <c r="H497">
        <v>195</v>
      </c>
      <c r="I497">
        <f>ROUNDUP(E497/H497, 0)</f>
        <v>69</v>
      </c>
      <c r="J497" t="s">
        <v>36</v>
      </c>
      <c r="K497" t="s">
        <v>37</v>
      </c>
      <c r="L497">
        <v>1402376400</v>
      </c>
      <c r="M497">
        <v>1402722000</v>
      </c>
      <c r="N497" s="7">
        <f>(((L497/60)/60)/24)+DATE(1970,1,1)</f>
        <v>41800.208333333336</v>
      </c>
      <c r="O497" s="7">
        <f>(((M497/60)/60)/24)+DATE(1970,1,1)</f>
        <v>41804.208333333336</v>
      </c>
      <c r="P497" t="b">
        <v>0</v>
      </c>
      <c r="Q497" t="b">
        <v>0</v>
      </c>
      <c r="R497" t="s">
        <v>33</v>
      </c>
      <c r="S497" t="str">
        <f>LEFT(R497,FIND("/",R497)-1)</f>
        <v>theater</v>
      </c>
      <c r="T497" t="str">
        <f>RIGHT(R497,LEN(R497)-FIND("/",R497))</f>
        <v>plays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>ROUNDUP(SUM($E498/$D498)*100, 0)</f>
        <v>1</v>
      </c>
      <c r="G498" t="s">
        <v>14</v>
      </c>
      <c r="H498">
        <v>54</v>
      </c>
      <c r="I498">
        <f>ROUNDUP(E498/H498, 0)</f>
        <v>31</v>
      </c>
      <c r="J498" t="s">
        <v>21</v>
      </c>
      <c r="K498" t="s">
        <v>22</v>
      </c>
      <c r="L498">
        <v>1495342800</v>
      </c>
      <c r="M498">
        <v>1496811600</v>
      </c>
      <c r="N498" s="7">
        <f>(((L498/60)/60)/24)+DATE(1970,1,1)</f>
        <v>42876.208333333328</v>
      </c>
      <c r="O498" s="7">
        <f>(((M498/60)/60)/24)+DATE(1970,1,1)</f>
        <v>42893.208333333328</v>
      </c>
      <c r="P498" t="b">
        <v>0</v>
      </c>
      <c r="Q498" t="b">
        <v>0</v>
      </c>
      <c r="R498" t="s">
        <v>71</v>
      </c>
      <c r="S498" t="str">
        <f>LEFT(R498,FIND("/",R498)-1)</f>
        <v>film &amp; video</v>
      </c>
      <c r="T498" t="str">
        <f>RIGHT(R498,LEN(R498)-FIND("/",R498))</f>
        <v>animation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>ROUNDUP(SUM($E499/$D499)*100, 0)</f>
        <v>35</v>
      </c>
      <c r="G499" t="s">
        <v>14</v>
      </c>
      <c r="H499">
        <v>120</v>
      </c>
      <c r="I499">
        <f>ROUNDUP(E499/H499, 0)</f>
        <v>28</v>
      </c>
      <c r="J499" t="s">
        <v>21</v>
      </c>
      <c r="K499" t="s">
        <v>22</v>
      </c>
      <c r="L499">
        <v>1482213600</v>
      </c>
      <c r="M499">
        <v>1482213600</v>
      </c>
      <c r="N499" s="7">
        <f>(((L499/60)/60)/24)+DATE(1970,1,1)</f>
        <v>42724.25</v>
      </c>
      <c r="O499" s="7">
        <f>(((M499/60)/60)/24)+DATE(1970,1,1)</f>
        <v>42724.25</v>
      </c>
      <c r="P499" t="b">
        <v>0</v>
      </c>
      <c r="Q499" t="b">
        <v>1</v>
      </c>
      <c r="R499" t="s">
        <v>65</v>
      </c>
      <c r="S499" t="str">
        <f>LEFT(R499,FIND("/",R499)-1)</f>
        <v>technology</v>
      </c>
      <c r="T499" t="str">
        <f>RIGHT(R499,LEN(R499)-FIND("/",R499))</f>
        <v>wearables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>ROUNDUP(SUM($E500/$D500)*100, 0)</f>
        <v>24</v>
      </c>
      <c r="G500" t="s">
        <v>14</v>
      </c>
      <c r="H500">
        <v>579</v>
      </c>
      <c r="I500">
        <f>ROUNDUP(E500/H500, 0)</f>
        <v>80</v>
      </c>
      <c r="J500" t="s">
        <v>36</v>
      </c>
      <c r="K500" t="s">
        <v>37</v>
      </c>
      <c r="L500">
        <v>1420092000</v>
      </c>
      <c r="M500">
        <v>1420264800</v>
      </c>
      <c r="N500" s="7">
        <f>(((L500/60)/60)/24)+DATE(1970,1,1)</f>
        <v>42005.25</v>
      </c>
      <c r="O500" s="7">
        <f>(((M500/60)/60)/24)+DATE(1970,1,1)</f>
        <v>42007.25</v>
      </c>
      <c r="P500" t="b">
        <v>0</v>
      </c>
      <c r="Q500" t="b">
        <v>0</v>
      </c>
      <c r="R500" t="s">
        <v>28</v>
      </c>
      <c r="S500" t="str">
        <f>LEFT(R500,FIND("/",R500)-1)</f>
        <v>technology</v>
      </c>
      <c r="T500" t="str">
        <f>RIGHT(R500,LEN(R500)-FIND("/",R500))</f>
        <v>web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>ROUNDUP(SUM($E501/$D501)*100, 0)</f>
        <v>49</v>
      </c>
      <c r="G501" t="s">
        <v>14</v>
      </c>
      <c r="H501">
        <v>2072</v>
      </c>
      <c r="I501">
        <f>ROUNDUP(E501/H501, 0)</f>
        <v>39</v>
      </c>
      <c r="J501" t="s">
        <v>21</v>
      </c>
      <c r="K501" t="s">
        <v>22</v>
      </c>
      <c r="L501">
        <v>1458018000</v>
      </c>
      <c r="M501">
        <v>1458450000</v>
      </c>
      <c r="N501" s="7">
        <f>(((L501/60)/60)/24)+DATE(1970,1,1)</f>
        <v>42444.208333333328</v>
      </c>
      <c r="O501" s="7">
        <f>(((M501/60)/60)/24)+DATE(1970,1,1)</f>
        <v>42449.208333333328</v>
      </c>
      <c r="P501" t="b">
        <v>0</v>
      </c>
      <c r="Q501" t="b">
        <v>1</v>
      </c>
      <c r="R501" t="s">
        <v>42</v>
      </c>
      <c r="S501" t="str">
        <f>LEFT(R501,FIND("/",R501)-1)</f>
        <v>film &amp; video</v>
      </c>
      <c r="T501" t="str">
        <f>RIGHT(R501,LEN(R501)-FIND("/",R501))</f>
        <v>documentary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>ROUNDUP(SUM($E502/$D502)*100, 0)</f>
        <v>0</v>
      </c>
      <c r="G502" t="s">
        <v>14</v>
      </c>
      <c r="H502">
        <v>0</v>
      </c>
      <c r="I502" t="e">
        <f>ROUNDUP(E502/H502, 0)</f>
        <v>#DIV/0!</v>
      </c>
      <c r="J502" t="s">
        <v>21</v>
      </c>
      <c r="K502" t="s">
        <v>22</v>
      </c>
      <c r="L502">
        <v>1367384400</v>
      </c>
      <c r="M502">
        <v>1369803600</v>
      </c>
      <c r="N502" s="7">
        <f>(((L502/60)/60)/24)+DATE(1970,1,1)</f>
        <v>41395.208333333336</v>
      </c>
      <c r="O502" s="7">
        <f>(((M502/60)/60)/24)+DATE(1970,1,1)</f>
        <v>41423.208333333336</v>
      </c>
      <c r="P502" t="b">
        <v>0</v>
      </c>
      <c r="Q502" t="b">
        <v>1</v>
      </c>
      <c r="R502" t="s">
        <v>33</v>
      </c>
      <c r="S502" t="str">
        <f>LEFT(R502,FIND("/",R502)-1)</f>
        <v>theater</v>
      </c>
      <c r="T502" t="str">
        <f>RIGHT(R502,LEN(R502)-FIND("/",R502))</f>
        <v>plays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>ROUNDUP(SUM($E503/$D503)*100, 0)</f>
        <v>71</v>
      </c>
      <c r="G503" t="s">
        <v>14</v>
      </c>
      <c r="H503">
        <v>1796</v>
      </c>
      <c r="I503">
        <f>ROUNDUP(E503/H503, 0)</f>
        <v>60</v>
      </c>
      <c r="J503" t="s">
        <v>21</v>
      </c>
      <c r="K503" t="s">
        <v>22</v>
      </c>
      <c r="L503">
        <v>1363064400</v>
      </c>
      <c r="M503">
        <v>1363237200</v>
      </c>
      <c r="N503" s="7">
        <f>(((L503/60)/60)/24)+DATE(1970,1,1)</f>
        <v>41345.208333333336</v>
      </c>
      <c r="O503" s="7">
        <f>(((M503/60)/60)/24)+DATE(1970,1,1)</f>
        <v>41347.208333333336</v>
      </c>
      <c r="P503" t="b">
        <v>0</v>
      </c>
      <c r="Q503" t="b">
        <v>0</v>
      </c>
      <c r="R503" t="s">
        <v>42</v>
      </c>
      <c r="S503" t="str">
        <f>LEFT(R503,FIND("/",R503)-1)</f>
        <v>film &amp; video</v>
      </c>
      <c r="T503" t="str">
        <f>RIGHT(R503,LEN(R503)-FIND("/",R503))</f>
        <v>documentary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>ROUNDUP(SUM($E504/$D504)*100, 0)</f>
        <v>530</v>
      </c>
      <c r="G504" t="s">
        <v>20</v>
      </c>
      <c r="H504">
        <v>186</v>
      </c>
      <c r="I504">
        <f>ROUNDUP(E504/H504, 0)</f>
        <v>38</v>
      </c>
      <c r="J504" t="s">
        <v>26</v>
      </c>
      <c r="K504" t="s">
        <v>27</v>
      </c>
      <c r="L504">
        <v>1343365200</v>
      </c>
      <c r="M504">
        <v>1345870800</v>
      </c>
      <c r="N504" s="7">
        <f>(((L504/60)/60)/24)+DATE(1970,1,1)</f>
        <v>41117.208333333336</v>
      </c>
      <c r="O504" s="7">
        <f>(((M504/60)/60)/24)+DATE(1970,1,1)</f>
        <v>41146.208333333336</v>
      </c>
      <c r="P504" t="b">
        <v>0</v>
      </c>
      <c r="Q504" t="b">
        <v>1</v>
      </c>
      <c r="R504" t="s">
        <v>89</v>
      </c>
      <c r="S504" t="str">
        <f>LEFT(R504,FIND("/",R504)-1)</f>
        <v>games</v>
      </c>
      <c r="T504" t="str">
        <f>RIGHT(R504,LEN(R504)-FIND("/",R504))</f>
        <v>video games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>ROUNDUP(SUM($E505/$D505)*100, 0)</f>
        <v>181</v>
      </c>
      <c r="G505" t="s">
        <v>20</v>
      </c>
      <c r="H505">
        <v>460</v>
      </c>
      <c r="I505">
        <f>ROUNDUP(E505/H505, 0)</f>
        <v>100</v>
      </c>
      <c r="J505" t="s">
        <v>21</v>
      </c>
      <c r="K505" t="s">
        <v>22</v>
      </c>
      <c r="L505">
        <v>1435726800</v>
      </c>
      <c r="M505">
        <v>1437454800</v>
      </c>
      <c r="N505" s="7">
        <f>(((L505/60)/60)/24)+DATE(1970,1,1)</f>
        <v>42186.208333333328</v>
      </c>
      <c r="O505" s="7">
        <f>(((M505/60)/60)/24)+DATE(1970,1,1)</f>
        <v>42206.208333333328</v>
      </c>
      <c r="P505" t="b">
        <v>0</v>
      </c>
      <c r="Q505" t="b">
        <v>0</v>
      </c>
      <c r="R505" t="s">
        <v>53</v>
      </c>
      <c r="S505" t="str">
        <f>LEFT(R505,FIND("/",R505)-1)</f>
        <v>film &amp; video</v>
      </c>
      <c r="T505" t="str">
        <f>RIGHT(R505,LEN(R505)-FIND("/",R505))</f>
        <v>drama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>ROUNDUP(SUM($E506/$D506)*100, 0)</f>
        <v>93</v>
      </c>
      <c r="G506" t="s">
        <v>14</v>
      </c>
      <c r="H506">
        <v>62</v>
      </c>
      <c r="I506">
        <f>ROUNDUP(E506/H506, 0)</f>
        <v>112</v>
      </c>
      <c r="J506" t="s">
        <v>107</v>
      </c>
      <c r="K506" t="s">
        <v>108</v>
      </c>
      <c r="L506">
        <v>1431925200</v>
      </c>
      <c r="M506">
        <v>1432011600</v>
      </c>
      <c r="N506" s="7">
        <f>(((L506/60)/60)/24)+DATE(1970,1,1)</f>
        <v>42142.208333333328</v>
      </c>
      <c r="O506" s="7">
        <f>(((M506/60)/60)/24)+DATE(1970,1,1)</f>
        <v>42143.208333333328</v>
      </c>
      <c r="P506" t="b">
        <v>0</v>
      </c>
      <c r="Q506" t="b">
        <v>0</v>
      </c>
      <c r="R506" t="s">
        <v>23</v>
      </c>
      <c r="S506" t="str">
        <f>LEFT(R506,FIND("/",R506)-1)</f>
        <v>music</v>
      </c>
      <c r="T506" t="str">
        <f>RIGHT(R506,LEN(R506)-FIND("/",R506))</f>
        <v>rock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>ROUNDUP(SUM($E507/$D507)*100, 0)</f>
        <v>14</v>
      </c>
      <c r="G507" t="s">
        <v>14</v>
      </c>
      <c r="H507">
        <v>347</v>
      </c>
      <c r="I507">
        <f>ROUNDUP(E507/H507, 0)</f>
        <v>37</v>
      </c>
      <c r="J507" t="s">
        <v>21</v>
      </c>
      <c r="K507" t="s">
        <v>22</v>
      </c>
      <c r="L507">
        <v>1362722400</v>
      </c>
      <c r="M507">
        <v>1366347600</v>
      </c>
      <c r="N507" s="7">
        <f>(((L507/60)/60)/24)+DATE(1970,1,1)</f>
        <v>41341.25</v>
      </c>
      <c r="O507" s="7">
        <f>(((M507/60)/60)/24)+DATE(1970,1,1)</f>
        <v>41383.208333333336</v>
      </c>
      <c r="P507" t="b">
        <v>0</v>
      </c>
      <c r="Q507" t="b">
        <v>1</v>
      </c>
      <c r="R507" t="s">
        <v>133</v>
      </c>
      <c r="S507" t="str">
        <f>LEFT(R507,FIND("/",R507)-1)</f>
        <v>publishing</v>
      </c>
      <c r="T507" t="str">
        <f>RIGHT(R507,LEN(R507)-FIND("/",R507))</f>
        <v>radio &amp; podcasts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>ROUNDUP(SUM($E508/$D508)*100, 0)</f>
        <v>928</v>
      </c>
      <c r="G508" t="s">
        <v>20</v>
      </c>
      <c r="H508">
        <v>2528</v>
      </c>
      <c r="I508">
        <f>ROUNDUP(E508/H508, 0)</f>
        <v>67</v>
      </c>
      <c r="J508" t="s">
        <v>21</v>
      </c>
      <c r="K508" t="s">
        <v>22</v>
      </c>
      <c r="L508">
        <v>1511416800</v>
      </c>
      <c r="M508">
        <v>1512885600</v>
      </c>
      <c r="N508" s="7">
        <f>(((L508/60)/60)/24)+DATE(1970,1,1)</f>
        <v>43062.25</v>
      </c>
      <c r="O508" s="7">
        <f>(((M508/60)/60)/24)+DATE(1970,1,1)</f>
        <v>43079.25</v>
      </c>
      <c r="P508" t="b">
        <v>0</v>
      </c>
      <c r="Q508" t="b">
        <v>1</v>
      </c>
      <c r="R508" t="s">
        <v>33</v>
      </c>
      <c r="S508" t="str">
        <f>LEFT(R508,FIND("/",R508)-1)</f>
        <v>theater</v>
      </c>
      <c r="T508" t="str">
        <f>RIGHT(R508,LEN(R508)-FIND("/",R508))</f>
        <v>plays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>ROUNDUP(SUM($E509/$D509)*100, 0)</f>
        <v>40</v>
      </c>
      <c r="G509" t="s">
        <v>14</v>
      </c>
      <c r="H509">
        <v>19</v>
      </c>
      <c r="I509">
        <f>ROUNDUP(E509/H509, 0)</f>
        <v>45</v>
      </c>
      <c r="J509" t="s">
        <v>21</v>
      </c>
      <c r="K509" t="s">
        <v>22</v>
      </c>
      <c r="L509">
        <v>1365483600</v>
      </c>
      <c r="M509">
        <v>1369717200</v>
      </c>
      <c r="N509" s="7">
        <f>(((L509/60)/60)/24)+DATE(1970,1,1)</f>
        <v>41373.208333333336</v>
      </c>
      <c r="O509" s="7">
        <f>(((M509/60)/60)/24)+DATE(1970,1,1)</f>
        <v>41422.208333333336</v>
      </c>
      <c r="P509" t="b">
        <v>0</v>
      </c>
      <c r="Q509" t="b">
        <v>1</v>
      </c>
      <c r="R509" t="s">
        <v>28</v>
      </c>
      <c r="S509" t="str">
        <f>LEFT(R509,FIND("/",R509)-1)</f>
        <v>technology</v>
      </c>
      <c r="T509" t="str">
        <f>RIGHT(R509,LEN(R509)-FIND("/",R509))</f>
        <v>web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>ROUNDUP(SUM($E510/$D510)*100, 0)</f>
        <v>113</v>
      </c>
      <c r="G510" t="s">
        <v>20</v>
      </c>
      <c r="H510">
        <v>3657</v>
      </c>
      <c r="I510">
        <f>ROUNDUP(E510/H510, 0)</f>
        <v>53</v>
      </c>
      <c r="J510" t="s">
        <v>21</v>
      </c>
      <c r="K510" t="s">
        <v>22</v>
      </c>
      <c r="L510">
        <v>1532840400</v>
      </c>
      <c r="M510">
        <v>1534654800</v>
      </c>
      <c r="N510" s="7">
        <f>(((L510/60)/60)/24)+DATE(1970,1,1)</f>
        <v>43310.208333333328</v>
      </c>
      <c r="O510" s="7">
        <f>(((M510/60)/60)/24)+DATE(1970,1,1)</f>
        <v>43331.208333333328</v>
      </c>
      <c r="P510" t="b">
        <v>0</v>
      </c>
      <c r="Q510" t="b">
        <v>0</v>
      </c>
      <c r="R510" t="s">
        <v>33</v>
      </c>
      <c r="S510" t="str">
        <f>LEFT(R510,FIND("/",R510)-1)</f>
        <v>theater</v>
      </c>
      <c r="T510" t="str">
        <f>RIGHT(R510,LEN(R510)-FIND("/",R510))</f>
        <v>plays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>ROUNDUP(SUM($E511/$D511)*100, 0)</f>
        <v>71</v>
      </c>
      <c r="G511" t="s">
        <v>14</v>
      </c>
      <c r="H511">
        <v>1258</v>
      </c>
      <c r="I511">
        <f>ROUNDUP(E511/H511, 0)</f>
        <v>95</v>
      </c>
      <c r="J511" t="s">
        <v>21</v>
      </c>
      <c r="K511" t="s">
        <v>22</v>
      </c>
      <c r="L511">
        <v>1336194000</v>
      </c>
      <c r="M511">
        <v>1337058000</v>
      </c>
      <c r="N511" s="7">
        <f>(((L511/60)/60)/24)+DATE(1970,1,1)</f>
        <v>41034.208333333336</v>
      </c>
      <c r="O511" s="7">
        <f>(((M511/60)/60)/24)+DATE(1970,1,1)</f>
        <v>41044.208333333336</v>
      </c>
      <c r="P511" t="b">
        <v>0</v>
      </c>
      <c r="Q511" t="b">
        <v>0</v>
      </c>
      <c r="R511" t="s">
        <v>33</v>
      </c>
      <c r="S511" t="str">
        <f>LEFT(R511,FIND("/",R511)-1)</f>
        <v>theater</v>
      </c>
      <c r="T511" t="str">
        <f>RIGHT(R511,LEN(R511)-FIND("/",R511))</f>
        <v>plays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>ROUNDUP(SUM($E512/$D512)*100, 0)</f>
        <v>120</v>
      </c>
      <c r="G512" t="s">
        <v>20</v>
      </c>
      <c r="H512">
        <v>131</v>
      </c>
      <c r="I512">
        <f>ROUNDUP(E512/H512, 0)</f>
        <v>71</v>
      </c>
      <c r="J512" t="s">
        <v>26</v>
      </c>
      <c r="K512" t="s">
        <v>27</v>
      </c>
      <c r="L512">
        <v>1527742800</v>
      </c>
      <c r="M512">
        <v>1529816400</v>
      </c>
      <c r="N512" s="7">
        <f>(((L512/60)/60)/24)+DATE(1970,1,1)</f>
        <v>43251.208333333328</v>
      </c>
      <c r="O512" s="7">
        <f>(((M512/60)/60)/24)+DATE(1970,1,1)</f>
        <v>43275.208333333328</v>
      </c>
      <c r="P512" t="b">
        <v>0</v>
      </c>
      <c r="Q512" t="b">
        <v>0</v>
      </c>
      <c r="R512" t="s">
        <v>53</v>
      </c>
      <c r="S512" t="str">
        <f>LEFT(R512,FIND("/",R512)-1)</f>
        <v>film &amp; video</v>
      </c>
      <c r="T512" t="str">
        <f>RIGHT(R512,LEN(R512)-FIND("/",R512))</f>
        <v>drama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>ROUNDUP(SUM($E513/$D513)*100, 0)</f>
        <v>25</v>
      </c>
      <c r="G513" t="s">
        <v>14</v>
      </c>
      <c r="H513">
        <v>362</v>
      </c>
      <c r="I513">
        <f>ROUNDUP(E513/H513, 0)</f>
        <v>99</v>
      </c>
      <c r="J513" t="s">
        <v>21</v>
      </c>
      <c r="K513" t="s">
        <v>22</v>
      </c>
      <c r="L513">
        <v>1564030800</v>
      </c>
      <c r="M513">
        <v>1564894800</v>
      </c>
      <c r="N513" s="7">
        <f>(((L513/60)/60)/24)+DATE(1970,1,1)</f>
        <v>43671.208333333328</v>
      </c>
      <c r="O513" s="7">
        <f>(((M513/60)/60)/24)+DATE(1970,1,1)</f>
        <v>43681.208333333328</v>
      </c>
      <c r="P513" t="b">
        <v>0</v>
      </c>
      <c r="Q513" t="b">
        <v>0</v>
      </c>
      <c r="R513" t="s">
        <v>33</v>
      </c>
      <c r="S513" t="str">
        <f>LEFT(R513,FIND("/",R513)-1)</f>
        <v>theater</v>
      </c>
      <c r="T513" t="str">
        <f>RIGHT(R513,LEN(R513)-FIND("/",R513))</f>
        <v>plays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>ROUNDUP(SUM($E514/$D514)*100, 0)</f>
        <v>140</v>
      </c>
      <c r="G514" t="s">
        <v>20</v>
      </c>
      <c r="H514">
        <v>239</v>
      </c>
      <c r="I514">
        <f>ROUNDUP(E514/H514, 0)</f>
        <v>54</v>
      </c>
      <c r="J514" t="s">
        <v>21</v>
      </c>
      <c r="K514" t="s">
        <v>22</v>
      </c>
      <c r="L514">
        <v>1404536400</v>
      </c>
      <c r="M514">
        <v>1404622800</v>
      </c>
      <c r="N514" s="7">
        <f>(((L514/60)/60)/24)+DATE(1970,1,1)</f>
        <v>41825.208333333336</v>
      </c>
      <c r="O514" s="7">
        <f>(((M514/60)/60)/24)+DATE(1970,1,1)</f>
        <v>41826.208333333336</v>
      </c>
      <c r="P514" t="b">
        <v>0</v>
      </c>
      <c r="Q514" t="b">
        <v>1</v>
      </c>
      <c r="R514" t="s">
        <v>89</v>
      </c>
      <c r="S514" t="str">
        <f>LEFT(R514,FIND("/",R514)-1)</f>
        <v>games</v>
      </c>
      <c r="T514" t="str">
        <f>RIGHT(R514,LEN(R514)-FIND("/",R514))</f>
        <v>video games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>ROUNDUP(SUM($E515/$D515)*100, 0)</f>
        <v>40</v>
      </c>
      <c r="G515" t="s">
        <v>74</v>
      </c>
      <c r="H515">
        <v>35</v>
      </c>
      <c r="I515">
        <f>ROUNDUP(E515/H515, 0)</f>
        <v>94</v>
      </c>
      <c r="J515" t="s">
        <v>21</v>
      </c>
      <c r="K515" t="s">
        <v>22</v>
      </c>
      <c r="L515">
        <v>1284008400</v>
      </c>
      <c r="M515">
        <v>1284181200</v>
      </c>
      <c r="N515" s="7">
        <f>(((L515/60)/60)/24)+DATE(1970,1,1)</f>
        <v>40430.208333333336</v>
      </c>
      <c r="O515" s="7">
        <f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>LEFT(R515,FIND("/",R515)-1)</f>
        <v>film &amp; video</v>
      </c>
      <c r="T515" t="str">
        <f>RIGHT(R515,LEN(R515)-FIND("/",R515))</f>
        <v>television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>ROUNDUP(SUM($E516/$D516)*100, 0)</f>
        <v>23</v>
      </c>
      <c r="G516" t="s">
        <v>74</v>
      </c>
      <c r="H516">
        <v>528</v>
      </c>
      <c r="I516">
        <f>ROUNDUP(E516/H516, 0)</f>
        <v>59</v>
      </c>
      <c r="J516" t="s">
        <v>98</v>
      </c>
      <c r="K516" t="s">
        <v>99</v>
      </c>
      <c r="L516">
        <v>1386309600</v>
      </c>
      <c r="M516">
        <v>1386741600</v>
      </c>
      <c r="N516" s="7">
        <f>(((L516/60)/60)/24)+DATE(1970,1,1)</f>
        <v>41614.25</v>
      </c>
      <c r="O516" s="7">
        <f>(((M516/60)/60)/24)+DATE(1970,1,1)</f>
        <v>41619.25</v>
      </c>
      <c r="P516" t="b">
        <v>0</v>
      </c>
      <c r="Q516" t="b">
        <v>1</v>
      </c>
      <c r="R516" t="s">
        <v>23</v>
      </c>
      <c r="S516" t="str">
        <f>LEFT(R516,FIND("/",R516)-1)</f>
        <v>music</v>
      </c>
      <c r="T516" t="str">
        <f>RIGHT(R516,LEN(R516)-FIND("/",R516))</f>
        <v>rock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>ROUNDUP(SUM($E517/$D517)*100, 0)</f>
        <v>56</v>
      </c>
      <c r="G517" t="s">
        <v>14</v>
      </c>
      <c r="H517">
        <v>133</v>
      </c>
      <c r="I517">
        <f>ROUNDUP(E517/H517, 0)</f>
        <v>37</v>
      </c>
      <c r="J517" t="s">
        <v>15</v>
      </c>
      <c r="K517" t="s">
        <v>16</v>
      </c>
      <c r="L517">
        <v>1324620000</v>
      </c>
      <c r="M517">
        <v>1324792800</v>
      </c>
      <c r="N517" s="7">
        <f>(((L517/60)/60)/24)+DATE(1970,1,1)</f>
        <v>40900.25</v>
      </c>
      <c r="O517" s="7">
        <f>(((M517/60)/60)/24)+DATE(1970,1,1)</f>
        <v>40902.25</v>
      </c>
      <c r="P517" t="b">
        <v>0</v>
      </c>
      <c r="Q517" t="b">
        <v>1</v>
      </c>
      <c r="R517" t="s">
        <v>33</v>
      </c>
      <c r="S517" t="str">
        <f>LEFT(R517,FIND("/",R517)-1)</f>
        <v>theater</v>
      </c>
      <c r="T517" t="str">
        <f>RIGHT(R517,LEN(R517)-FIND("/",R517))</f>
        <v>plays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>ROUNDUP(SUM($E518/$D518)*100, 0)</f>
        <v>43</v>
      </c>
      <c r="G518" t="s">
        <v>14</v>
      </c>
      <c r="H518">
        <v>846</v>
      </c>
      <c r="I518">
        <f>ROUNDUP(E518/H518, 0)</f>
        <v>64</v>
      </c>
      <c r="J518" t="s">
        <v>21</v>
      </c>
      <c r="K518" t="s">
        <v>22</v>
      </c>
      <c r="L518">
        <v>1281070800</v>
      </c>
      <c r="M518">
        <v>1284354000</v>
      </c>
      <c r="N518" s="7">
        <f>(((L518/60)/60)/24)+DATE(1970,1,1)</f>
        <v>40396.208333333336</v>
      </c>
      <c r="O518" s="7">
        <f>(((M518/60)/60)/24)+DATE(1970,1,1)</f>
        <v>40434.208333333336</v>
      </c>
      <c r="P518" t="b">
        <v>0</v>
      </c>
      <c r="Q518" t="b">
        <v>0</v>
      </c>
      <c r="R518" t="s">
        <v>68</v>
      </c>
      <c r="S518" t="str">
        <f>LEFT(R518,FIND("/",R518)-1)</f>
        <v>publishing</v>
      </c>
      <c r="T518" t="str">
        <f>RIGHT(R518,LEN(R518)-FIND("/",R518))</f>
        <v>nonfiction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>ROUNDUP(SUM($E519/$D519)*100, 0)</f>
        <v>112</v>
      </c>
      <c r="G519" t="s">
        <v>20</v>
      </c>
      <c r="H519">
        <v>78</v>
      </c>
      <c r="I519">
        <f>ROUNDUP(E519/H519, 0)</f>
        <v>85</v>
      </c>
      <c r="J519" t="s">
        <v>21</v>
      </c>
      <c r="K519" t="s">
        <v>22</v>
      </c>
      <c r="L519">
        <v>1493960400</v>
      </c>
      <c r="M519">
        <v>1494392400</v>
      </c>
      <c r="N519" s="7">
        <f>(((L519/60)/60)/24)+DATE(1970,1,1)</f>
        <v>42860.208333333328</v>
      </c>
      <c r="O519" s="7">
        <f>(((M519/60)/60)/24)+DATE(1970,1,1)</f>
        <v>42865.208333333328</v>
      </c>
      <c r="P519" t="b">
        <v>0</v>
      </c>
      <c r="Q519" t="b">
        <v>0</v>
      </c>
      <c r="R519" t="s">
        <v>17</v>
      </c>
      <c r="S519" t="str">
        <f>LEFT(R519,FIND("/",R519)-1)</f>
        <v>food</v>
      </c>
      <c r="T519" t="str">
        <f>RIGHT(R519,LEN(R519)-FIND("/",R519))</f>
        <v>food trucks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>ROUNDUP(SUM($E520/$D520)*100, 0)</f>
        <v>8</v>
      </c>
      <c r="G520" t="s">
        <v>14</v>
      </c>
      <c r="H520">
        <v>10</v>
      </c>
      <c r="I520">
        <f>ROUNDUP(E520/H520, 0)</f>
        <v>63</v>
      </c>
      <c r="J520" t="s">
        <v>21</v>
      </c>
      <c r="K520" t="s">
        <v>22</v>
      </c>
      <c r="L520">
        <v>1519365600</v>
      </c>
      <c r="M520">
        <v>1519538400</v>
      </c>
      <c r="N520" s="7">
        <f>(((L520/60)/60)/24)+DATE(1970,1,1)</f>
        <v>43154.25</v>
      </c>
      <c r="O520" s="7">
        <f>(((M520/60)/60)/24)+DATE(1970,1,1)</f>
        <v>43156.25</v>
      </c>
      <c r="P520" t="b">
        <v>0</v>
      </c>
      <c r="Q520" t="b">
        <v>1</v>
      </c>
      <c r="R520" t="s">
        <v>71</v>
      </c>
      <c r="S520" t="str">
        <f>LEFT(R520,FIND("/",R520)-1)</f>
        <v>film &amp; video</v>
      </c>
      <c r="T520" t="str">
        <f>RIGHT(R520,LEN(R520)-FIND("/",R520))</f>
        <v>animation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>ROUNDUP(SUM($E521/$D521)*100, 0)</f>
        <v>102</v>
      </c>
      <c r="G521" t="s">
        <v>20</v>
      </c>
      <c r="H521">
        <v>1773</v>
      </c>
      <c r="I521">
        <f>ROUNDUP(E521/H521, 0)</f>
        <v>102</v>
      </c>
      <c r="J521" t="s">
        <v>21</v>
      </c>
      <c r="K521" t="s">
        <v>22</v>
      </c>
      <c r="L521">
        <v>1420696800</v>
      </c>
      <c r="M521">
        <v>1421906400</v>
      </c>
      <c r="N521" s="7">
        <f>(((L521/60)/60)/24)+DATE(1970,1,1)</f>
        <v>42012.25</v>
      </c>
      <c r="O521" s="7">
        <f>(((M521/60)/60)/24)+DATE(1970,1,1)</f>
        <v>42026.25</v>
      </c>
      <c r="P521" t="b">
        <v>0</v>
      </c>
      <c r="Q521" t="b">
        <v>1</v>
      </c>
      <c r="R521" t="s">
        <v>23</v>
      </c>
      <c r="S521" t="str">
        <f>LEFT(R521,FIND("/",R521)-1)</f>
        <v>music</v>
      </c>
      <c r="T521" t="str">
        <f>RIGHT(R521,LEN(R521)-FIND("/",R521))</f>
        <v>rock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>ROUNDUP(SUM($E522/$D522)*100, 0)</f>
        <v>426</v>
      </c>
      <c r="G522" t="s">
        <v>20</v>
      </c>
      <c r="H522">
        <v>32</v>
      </c>
      <c r="I522">
        <f>ROUNDUP(E522/H522, 0)</f>
        <v>107</v>
      </c>
      <c r="J522" t="s">
        <v>21</v>
      </c>
      <c r="K522" t="s">
        <v>22</v>
      </c>
      <c r="L522">
        <v>1555650000</v>
      </c>
      <c r="M522">
        <v>1555909200</v>
      </c>
      <c r="N522" s="7">
        <f>(((L522/60)/60)/24)+DATE(1970,1,1)</f>
        <v>43574.208333333328</v>
      </c>
      <c r="O522" s="7">
        <f>(((M522/60)/60)/24)+DATE(1970,1,1)</f>
        <v>43577.208333333328</v>
      </c>
      <c r="P522" t="b">
        <v>0</v>
      </c>
      <c r="Q522" t="b">
        <v>0</v>
      </c>
      <c r="R522" t="s">
        <v>33</v>
      </c>
      <c r="S522" t="str">
        <f>LEFT(R522,FIND("/",R522)-1)</f>
        <v>theater</v>
      </c>
      <c r="T522" t="str">
        <f>RIGHT(R522,LEN(R522)-FIND("/",R522))</f>
        <v>plays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>ROUNDUP(SUM($E523/$D523)*100, 0)</f>
        <v>146</v>
      </c>
      <c r="G523" t="s">
        <v>20</v>
      </c>
      <c r="H523">
        <v>369</v>
      </c>
      <c r="I523">
        <f>ROUNDUP(E523/H523, 0)</f>
        <v>30</v>
      </c>
      <c r="J523" t="s">
        <v>21</v>
      </c>
      <c r="K523" t="s">
        <v>22</v>
      </c>
      <c r="L523">
        <v>1471928400</v>
      </c>
      <c r="M523">
        <v>1472446800</v>
      </c>
      <c r="N523" s="7">
        <f>(((L523/60)/60)/24)+DATE(1970,1,1)</f>
        <v>42605.208333333328</v>
      </c>
      <c r="O523" s="7">
        <f>(((M523/60)/60)/24)+DATE(1970,1,1)</f>
        <v>42611.208333333328</v>
      </c>
      <c r="P523" t="b">
        <v>0</v>
      </c>
      <c r="Q523" t="b">
        <v>1</v>
      </c>
      <c r="R523" t="s">
        <v>53</v>
      </c>
      <c r="S523" t="str">
        <f>LEFT(R523,FIND("/",R523)-1)</f>
        <v>film &amp; video</v>
      </c>
      <c r="T523" t="str">
        <f>RIGHT(R523,LEN(R523)-FIND("/",R523))</f>
        <v>drama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>ROUNDUP(SUM($E524/$D524)*100, 0)</f>
        <v>33</v>
      </c>
      <c r="G524" t="s">
        <v>14</v>
      </c>
      <c r="H524">
        <v>191</v>
      </c>
      <c r="I524">
        <f>ROUNDUP(E524/H524, 0)</f>
        <v>86</v>
      </c>
      <c r="J524" t="s">
        <v>21</v>
      </c>
      <c r="K524" t="s">
        <v>22</v>
      </c>
      <c r="L524">
        <v>1341291600</v>
      </c>
      <c r="M524">
        <v>1342328400</v>
      </c>
      <c r="N524" s="7">
        <f>(((L524/60)/60)/24)+DATE(1970,1,1)</f>
        <v>41093.208333333336</v>
      </c>
      <c r="O524" s="7">
        <f>(((M524/60)/60)/24)+DATE(1970,1,1)</f>
        <v>41105.208333333336</v>
      </c>
      <c r="P524" t="b">
        <v>0</v>
      </c>
      <c r="Q524" t="b">
        <v>0</v>
      </c>
      <c r="R524" t="s">
        <v>100</v>
      </c>
      <c r="S524" t="str">
        <f>LEFT(R524,FIND("/",R524)-1)</f>
        <v>film &amp; video</v>
      </c>
      <c r="T524" t="str">
        <f>RIGHT(R524,LEN(R524)-FIND("/",R524))</f>
        <v>shorts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>ROUNDUP(SUM($E525/$D525)*100, 0)</f>
        <v>701</v>
      </c>
      <c r="G525" t="s">
        <v>20</v>
      </c>
      <c r="H525">
        <v>89</v>
      </c>
      <c r="I525">
        <f>ROUNDUP(E525/H525, 0)</f>
        <v>71</v>
      </c>
      <c r="J525" t="s">
        <v>21</v>
      </c>
      <c r="K525" t="s">
        <v>22</v>
      </c>
      <c r="L525">
        <v>1267682400</v>
      </c>
      <c r="M525">
        <v>1268114400</v>
      </c>
      <c r="N525" s="7">
        <f>(((L525/60)/60)/24)+DATE(1970,1,1)</f>
        <v>40241.25</v>
      </c>
      <c r="O525" s="7">
        <f>(((M525/60)/60)/24)+DATE(1970,1,1)</f>
        <v>40246.25</v>
      </c>
      <c r="P525" t="b">
        <v>0</v>
      </c>
      <c r="Q525" t="b">
        <v>0</v>
      </c>
      <c r="R525" t="s">
        <v>100</v>
      </c>
      <c r="S525" t="str">
        <f>LEFT(R525,FIND("/",R525)-1)</f>
        <v>film &amp; video</v>
      </c>
      <c r="T525" t="str">
        <f>RIGHT(R525,LEN(R525)-FIND("/",R525))</f>
        <v>shorts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>ROUNDUP(SUM($E526/$D526)*100, 0)</f>
        <v>84</v>
      </c>
      <c r="G526" t="s">
        <v>14</v>
      </c>
      <c r="H526">
        <v>1979</v>
      </c>
      <c r="I526">
        <f>ROUNDUP(E526/H526, 0)</f>
        <v>41</v>
      </c>
      <c r="J526" t="s">
        <v>21</v>
      </c>
      <c r="K526" t="s">
        <v>22</v>
      </c>
      <c r="L526">
        <v>1272258000</v>
      </c>
      <c r="M526">
        <v>1273381200</v>
      </c>
      <c r="N526" s="7">
        <f>(((L526/60)/60)/24)+DATE(1970,1,1)</f>
        <v>40294.208333333336</v>
      </c>
      <c r="O526" s="7">
        <f>(((M526/60)/60)/24)+DATE(1970,1,1)</f>
        <v>40307.208333333336</v>
      </c>
      <c r="P526" t="b">
        <v>0</v>
      </c>
      <c r="Q526" t="b">
        <v>0</v>
      </c>
      <c r="R526" t="s">
        <v>33</v>
      </c>
      <c r="S526" t="str">
        <f>LEFT(R526,FIND("/",R526)-1)</f>
        <v>theater</v>
      </c>
      <c r="T526" t="str">
        <f>RIGHT(R526,LEN(R526)-FIND("/",R526))</f>
        <v>plays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>ROUNDUP(SUM($E527/$D527)*100, 0)</f>
        <v>85</v>
      </c>
      <c r="G527" t="s">
        <v>14</v>
      </c>
      <c r="H527">
        <v>63</v>
      </c>
      <c r="I527">
        <f>ROUNDUP(E527/H527, 0)</f>
        <v>29</v>
      </c>
      <c r="J527" t="s">
        <v>21</v>
      </c>
      <c r="K527" t="s">
        <v>22</v>
      </c>
      <c r="L527">
        <v>1290492000</v>
      </c>
      <c r="M527">
        <v>1290837600</v>
      </c>
      <c r="N527" s="7">
        <f>(((L527/60)/60)/24)+DATE(1970,1,1)</f>
        <v>40505.25</v>
      </c>
      <c r="O527" s="7">
        <f>(((M527/60)/60)/24)+DATE(1970,1,1)</f>
        <v>40509.25</v>
      </c>
      <c r="P527" t="b">
        <v>0</v>
      </c>
      <c r="Q527" t="b">
        <v>0</v>
      </c>
      <c r="R527" t="s">
        <v>65</v>
      </c>
      <c r="S527" t="str">
        <f>LEFT(R527,FIND("/",R527)-1)</f>
        <v>technology</v>
      </c>
      <c r="T527" t="str">
        <f>RIGHT(R527,LEN(R527)-FIND("/",R527))</f>
        <v>wearables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>ROUNDUP(SUM($E528/$D528)*100, 0)</f>
        <v>156</v>
      </c>
      <c r="G528" t="s">
        <v>20</v>
      </c>
      <c r="H528">
        <v>147</v>
      </c>
      <c r="I528">
        <f>ROUNDUP(E528/H528, 0)</f>
        <v>89</v>
      </c>
      <c r="J528" t="s">
        <v>21</v>
      </c>
      <c r="K528" t="s">
        <v>22</v>
      </c>
      <c r="L528">
        <v>1451109600</v>
      </c>
      <c r="M528">
        <v>1454306400</v>
      </c>
      <c r="N528" s="7">
        <f>(((L528/60)/60)/24)+DATE(1970,1,1)</f>
        <v>42364.25</v>
      </c>
      <c r="O528" s="7">
        <f>(((M528/60)/60)/24)+DATE(1970,1,1)</f>
        <v>42401.25</v>
      </c>
      <c r="P528" t="b">
        <v>0</v>
      </c>
      <c r="Q528" t="b">
        <v>1</v>
      </c>
      <c r="R528" t="s">
        <v>33</v>
      </c>
      <c r="S528" t="str">
        <f>LEFT(R528,FIND("/",R528)-1)</f>
        <v>theater</v>
      </c>
      <c r="T528" t="str">
        <f>RIGHT(R528,LEN(R528)-FIND("/",R528))</f>
        <v>plays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>ROUNDUP(SUM($E529/$D529)*100, 0)</f>
        <v>100</v>
      </c>
      <c r="G529" t="s">
        <v>14</v>
      </c>
      <c r="H529">
        <v>6080</v>
      </c>
      <c r="I529">
        <f>ROUNDUP(E529/H529, 0)</f>
        <v>31</v>
      </c>
      <c r="J529" t="s">
        <v>15</v>
      </c>
      <c r="K529" t="s">
        <v>16</v>
      </c>
      <c r="L529">
        <v>1454652000</v>
      </c>
      <c r="M529">
        <v>1457762400</v>
      </c>
      <c r="N529" s="7">
        <f>(((L529/60)/60)/24)+DATE(1970,1,1)</f>
        <v>42405.25</v>
      </c>
      <c r="O529" s="7">
        <f>(((M529/60)/60)/24)+DATE(1970,1,1)</f>
        <v>42441.25</v>
      </c>
      <c r="P529" t="b">
        <v>0</v>
      </c>
      <c r="Q529" t="b">
        <v>0</v>
      </c>
      <c r="R529" t="s">
        <v>71</v>
      </c>
      <c r="S529" t="str">
        <f>LEFT(R529,FIND("/",R529)-1)</f>
        <v>film &amp; video</v>
      </c>
      <c r="T529" t="str">
        <f>RIGHT(R529,LEN(R529)-FIND("/",R529))</f>
        <v>animation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>ROUNDUP(SUM($E530/$D530)*100, 0)</f>
        <v>81</v>
      </c>
      <c r="G530" t="s">
        <v>14</v>
      </c>
      <c r="H530">
        <v>80</v>
      </c>
      <c r="I530">
        <f>ROUNDUP(E530/H530, 0)</f>
        <v>91</v>
      </c>
      <c r="J530" t="s">
        <v>40</v>
      </c>
      <c r="K530" t="s">
        <v>41</v>
      </c>
      <c r="L530">
        <v>1385186400</v>
      </c>
      <c r="M530">
        <v>1389074400</v>
      </c>
      <c r="N530" s="7">
        <f>(((L530/60)/60)/24)+DATE(1970,1,1)</f>
        <v>41601.25</v>
      </c>
      <c r="O530" s="7">
        <f>(((M530/60)/60)/24)+DATE(1970,1,1)</f>
        <v>41646.25</v>
      </c>
      <c r="P530" t="b">
        <v>0</v>
      </c>
      <c r="Q530" t="b">
        <v>0</v>
      </c>
      <c r="R530" t="s">
        <v>60</v>
      </c>
      <c r="S530" t="str">
        <f>LEFT(R530,FIND("/",R530)-1)</f>
        <v>music</v>
      </c>
      <c r="T530" t="str">
        <f>RIGHT(R530,LEN(R530)-FIND("/",R530))</f>
        <v>indie rock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>ROUNDUP(SUM($E531/$D531)*100, 0)</f>
        <v>12</v>
      </c>
      <c r="G531" t="s">
        <v>14</v>
      </c>
      <c r="H531">
        <v>9</v>
      </c>
      <c r="I531">
        <f>ROUNDUP(E531/H531, 0)</f>
        <v>64</v>
      </c>
      <c r="J531" t="s">
        <v>21</v>
      </c>
      <c r="K531" t="s">
        <v>22</v>
      </c>
      <c r="L531">
        <v>1399698000</v>
      </c>
      <c r="M531">
        <v>1402117200</v>
      </c>
      <c r="N531" s="7">
        <f>(((L531/60)/60)/24)+DATE(1970,1,1)</f>
        <v>41769.208333333336</v>
      </c>
      <c r="O531" s="7">
        <f>(((M531/60)/60)/24)+DATE(1970,1,1)</f>
        <v>41797.208333333336</v>
      </c>
      <c r="P531" t="b">
        <v>0</v>
      </c>
      <c r="Q531" t="b">
        <v>0</v>
      </c>
      <c r="R531" t="s">
        <v>89</v>
      </c>
      <c r="S531" t="str">
        <f>LEFT(R531,FIND("/",R531)-1)</f>
        <v>games</v>
      </c>
      <c r="T531" t="str">
        <f>RIGHT(R531,LEN(R531)-FIND("/",R531))</f>
        <v>video games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>ROUNDUP(SUM($E532/$D532)*100, 0)</f>
        <v>92</v>
      </c>
      <c r="G532" t="s">
        <v>14</v>
      </c>
      <c r="H532">
        <v>1784</v>
      </c>
      <c r="I532">
        <f>ROUNDUP(E532/H532, 0)</f>
        <v>54</v>
      </c>
      <c r="J532" t="s">
        <v>21</v>
      </c>
      <c r="K532" t="s">
        <v>22</v>
      </c>
      <c r="L532">
        <v>1283230800</v>
      </c>
      <c r="M532">
        <v>1284440400</v>
      </c>
      <c r="N532" s="7">
        <f>(((L532/60)/60)/24)+DATE(1970,1,1)</f>
        <v>40421.208333333336</v>
      </c>
      <c r="O532" s="7">
        <f>(((M532/60)/60)/24)+DATE(1970,1,1)</f>
        <v>40435.208333333336</v>
      </c>
      <c r="P532" t="b">
        <v>0</v>
      </c>
      <c r="Q532" t="b">
        <v>1</v>
      </c>
      <c r="R532" t="s">
        <v>119</v>
      </c>
      <c r="S532" t="str">
        <f>LEFT(R532,FIND("/",R532)-1)</f>
        <v>publishing</v>
      </c>
      <c r="T532" t="str">
        <f>RIGHT(R532,LEN(R532)-FIND("/",R532))</f>
        <v>fiction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>ROUNDUP(SUM($E533/$D533)*100, 0)</f>
        <v>96</v>
      </c>
      <c r="G533" t="s">
        <v>47</v>
      </c>
      <c r="H533">
        <v>3640</v>
      </c>
      <c r="I533">
        <f>ROUNDUP(E533/H533, 0)</f>
        <v>49</v>
      </c>
      <c r="J533" t="s">
        <v>98</v>
      </c>
      <c r="K533" t="s">
        <v>99</v>
      </c>
      <c r="L533">
        <v>1384149600</v>
      </c>
      <c r="M533">
        <v>1388988000</v>
      </c>
      <c r="N533" s="7">
        <f>(((L533/60)/60)/24)+DATE(1970,1,1)</f>
        <v>41589.25</v>
      </c>
      <c r="O533" s="7">
        <f>(((M533/60)/60)/24)+DATE(1970,1,1)</f>
        <v>41645.25</v>
      </c>
      <c r="P533" t="b">
        <v>0</v>
      </c>
      <c r="Q533" t="b">
        <v>0</v>
      </c>
      <c r="R533" t="s">
        <v>89</v>
      </c>
      <c r="S533" t="str">
        <f>LEFT(R533,FIND("/",R533)-1)</f>
        <v>games</v>
      </c>
      <c r="T533" t="str">
        <f>RIGHT(R533,LEN(R533)-FIND("/",R533))</f>
        <v>video games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>ROUNDUP(SUM($E534/$D534)*100, 0)</f>
        <v>503</v>
      </c>
      <c r="G534" t="s">
        <v>20</v>
      </c>
      <c r="H534">
        <v>126</v>
      </c>
      <c r="I534">
        <f>ROUNDUP(E534/H534, 0)</f>
        <v>64</v>
      </c>
      <c r="J534" t="s">
        <v>15</v>
      </c>
      <c r="K534" t="s">
        <v>16</v>
      </c>
      <c r="L534">
        <v>1516860000</v>
      </c>
      <c r="M534">
        <v>1516946400</v>
      </c>
      <c r="N534" s="7">
        <f>(((L534/60)/60)/24)+DATE(1970,1,1)</f>
        <v>43125.25</v>
      </c>
      <c r="O534" s="7">
        <f>(((M534/60)/60)/24)+DATE(1970,1,1)</f>
        <v>43126.25</v>
      </c>
      <c r="P534" t="b">
        <v>0</v>
      </c>
      <c r="Q534" t="b">
        <v>0</v>
      </c>
      <c r="R534" t="s">
        <v>33</v>
      </c>
      <c r="S534" t="str">
        <f>LEFT(R534,FIND("/",R534)-1)</f>
        <v>theater</v>
      </c>
      <c r="T534" t="str">
        <f>RIGHT(R534,LEN(R534)-FIND("/",R534))</f>
        <v>plays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>ROUNDUP(SUM($E535/$D535)*100, 0)</f>
        <v>160</v>
      </c>
      <c r="G535" t="s">
        <v>20</v>
      </c>
      <c r="H535">
        <v>2218</v>
      </c>
      <c r="I535">
        <f>ROUNDUP(E535/H535, 0)</f>
        <v>83</v>
      </c>
      <c r="J535" t="s">
        <v>40</v>
      </c>
      <c r="K535" t="s">
        <v>41</v>
      </c>
      <c r="L535">
        <v>1374642000</v>
      </c>
      <c r="M535">
        <v>1377752400</v>
      </c>
      <c r="N535" s="7">
        <f>(((L535/60)/60)/24)+DATE(1970,1,1)</f>
        <v>41479.208333333336</v>
      </c>
      <c r="O535" s="7">
        <f>(((M535/60)/60)/24)+DATE(1970,1,1)</f>
        <v>41515.208333333336</v>
      </c>
      <c r="P535" t="b">
        <v>0</v>
      </c>
      <c r="Q535" t="b">
        <v>0</v>
      </c>
      <c r="R535" t="s">
        <v>60</v>
      </c>
      <c r="S535" t="str">
        <f>LEFT(R535,FIND("/",R535)-1)</f>
        <v>music</v>
      </c>
      <c r="T535" t="str">
        <f>RIGHT(R535,LEN(R535)-FIND("/",R535))</f>
        <v>indie rock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>ROUNDUP(SUM($E536/$D536)*100, 0)</f>
        <v>16</v>
      </c>
      <c r="G536" t="s">
        <v>14</v>
      </c>
      <c r="H536">
        <v>243</v>
      </c>
      <c r="I536">
        <f>ROUNDUP(E536/H536, 0)</f>
        <v>56</v>
      </c>
      <c r="J536" t="s">
        <v>21</v>
      </c>
      <c r="K536" t="s">
        <v>22</v>
      </c>
      <c r="L536">
        <v>1534482000</v>
      </c>
      <c r="M536">
        <v>1534568400</v>
      </c>
      <c r="N536" s="7">
        <f>(((L536/60)/60)/24)+DATE(1970,1,1)</f>
        <v>43329.208333333328</v>
      </c>
      <c r="O536" s="7">
        <f>(((M536/60)/60)/24)+DATE(1970,1,1)</f>
        <v>43330.208333333328</v>
      </c>
      <c r="P536" t="b">
        <v>0</v>
      </c>
      <c r="Q536" t="b">
        <v>1</v>
      </c>
      <c r="R536" t="s">
        <v>53</v>
      </c>
      <c r="S536" t="str">
        <f>LEFT(R536,FIND("/",R536)-1)</f>
        <v>film &amp; video</v>
      </c>
      <c r="T536" t="str">
        <f>RIGHT(R536,LEN(R536)-FIND("/",R536))</f>
        <v>drama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>ROUNDUP(SUM($E537/$D537)*100, 0)</f>
        <v>483</v>
      </c>
      <c r="G537" t="s">
        <v>20</v>
      </c>
      <c r="H537">
        <v>202</v>
      </c>
      <c r="I537">
        <f>ROUNDUP(E537/H537, 0)</f>
        <v>63</v>
      </c>
      <c r="J537" t="s">
        <v>107</v>
      </c>
      <c r="K537" t="s">
        <v>108</v>
      </c>
      <c r="L537">
        <v>1528434000</v>
      </c>
      <c r="M537">
        <v>1528606800</v>
      </c>
      <c r="N537" s="7">
        <f>(((L537/60)/60)/24)+DATE(1970,1,1)</f>
        <v>43259.208333333328</v>
      </c>
      <c r="O537" s="7">
        <f>(((M537/60)/60)/24)+DATE(1970,1,1)</f>
        <v>43261.208333333328</v>
      </c>
      <c r="P537" t="b">
        <v>0</v>
      </c>
      <c r="Q537" t="b">
        <v>1</v>
      </c>
      <c r="R537" t="s">
        <v>33</v>
      </c>
      <c r="S537" t="str">
        <f>LEFT(R537,FIND("/",R537)-1)</f>
        <v>theater</v>
      </c>
      <c r="T537" t="str">
        <f>RIGHT(R537,LEN(R537)-FIND("/",R537))</f>
        <v>plays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>ROUNDUP(SUM($E538/$D538)*100, 0)</f>
        <v>150</v>
      </c>
      <c r="G538" t="s">
        <v>20</v>
      </c>
      <c r="H538">
        <v>140</v>
      </c>
      <c r="I538">
        <f>ROUNDUP(E538/H538, 0)</f>
        <v>105</v>
      </c>
      <c r="J538" t="s">
        <v>107</v>
      </c>
      <c r="K538" t="s">
        <v>108</v>
      </c>
      <c r="L538">
        <v>1282626000</v>
      </c>
      <c r="M538">
        <v>1284872400</v>
      </c>
      <c r="N538" s="7">
        <f>(((L538/60)/60)/24)+DATE(1970,1,1)</f>
        <v>40414.208333333336</v>
      </c>
      <c r="O538" s="7">
        <f>(((M538/60)/60)/24)+DATE(1970,1,1)</f>
        <v>40440.208333333336</v>
      </c>
      <c r="P538" t="b">
        <v>0</v>
      </c>
      <c r="Q538" t="b">
        <v>0</v>
      </c>
      <c r="R538" t="s">
        <v>119</v>
      </c>
      <c r="S538" t="str">
        <f>LEFT(R538,FIND("/",R538)-1)</f>
        <v>publishing</v>
      </c>
      <c r="T538" t="str">
        <f>RIGHT(R538,LEN(R538)-FIND("/",R538))</f>
        <v>fiction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>ROUNDUP(SUM($E539/$D539)*100, 0)</f>
        <v>118</v>
      </c>
      <c r="G539" t="s">
        <v>20</v>
      </c>
      <c r="H539">
        <v>1052</v>
      </c>
      <c r="I539">
        <f>ROUNDUP(E539/H539, 0)</f>
        <v>95</v>
      </c>
      <c r="J539" t="s">
        <v>36</v>
      </c>
      <c r="K539" t="s">
        <v>37</v>
      </c>
      <c r="L539">
        <v>1535605200</v>
      </c>
      <c r="M539">
        <v>1537592400</v>
      </c>
      <c r="N539" s="7">
        <f>(((L539/60)/60)/24)+DATE(1970,1,1)</f>
        <v>43342.208333333328</v>
      </c>
      <c r="O539" s="7">
        <f>(((M539/60)/60)/24)+DATE(1970,1,1)</f>
        <v>43365.208333333328</v>
      </c>
      <c r="P539" t="b">
        <v>1</v>
      </c>
      <c r="Q539" t="b">
        <v>1</v>
      </c>
      <c r="R539" t="s">
        <v>42</v>
      </c>
      <c r="S539" t="str">
        <f>LEFT(R539,FIND("/",R539)-1)</f>
        <v>film &amp; video</v>
      </c>
      <c r="T539" t="str">
        <f>RIGHT(R539,LEN(R539)-FIND("/",R539))</f>
        <v>documentary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>ROUNDUP(SUM($E540/$D540)*100, 0)</f>
        <v>38</v>
      </c>
      <c r="G540" t="s">
        <v>14</v>
      </c>
      <c r="H540">
        <v>1296</v>
      </c>
      <c r="I540">
        <f>ROUNDUP(E540/H540, 0)</f>
        <v>45</v>
      </c>
      <c r="J540" t="s">
        <v>21</v>
      </c>
      <c r="K540" t="s">
        <v>22</v>
      </c>
      <c r="L540">
        <v>1379826000</v>
      </c>
      <c r="M540">
        <v>1381208400</v>
      </c>
      <c r="N540" s="7">
        <f>(((L540/60)/60)/24)+DATE(1970,1,1)</f>
        <v>41539.208333333336</v>
      </c>
      <c r="O540" s="7">
        <f>(((M540/60)/60)/24)+DATE(1970,1,1)</f>
        <v>41555.208333333336</v>
      </c>
      <c r="P540" t="b">
        <v>0</v>
      </c>
      <c r="Q540" t="b">
        <v>0</v>
      </c>
      <c r="R540" t="s">
        <v>292</v>
      </c>
      <c r="S540" t="str">
        <f>LEFT(R540,FIND("/",R540)-1)</f>
        <v>games</v>
      </c>
      <c r="T540" t="str">
        <f>RIGHT(R540,LEN(R540)-FIND("/",R540))</f>
        <v>mobile games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>ROUNDUP(SUM($E541/$D541)*100, 0)</f>
        <v>73</v>
      </c>
      <c r="G541" t="s">
        <v>14</v>
      </c>
      <c r="H541">
        <v>77</v>
      </c>
      <c r="I541">
        <f>ROUNDUP(E541/H541, 0)</f>
        <v>93</v>
      </c>
      <c r="J541" t="s">
        <v>21</v>
      </c>
      <c r="K541" t="s">
        <v>22</v>
      </c>
      <c r="L541">
        <v>1561957200</v>
      </c>
      <c r="M541">
        <v>1562475600</v>
      </c>
      <c r="N541" s="7">
        <f>(((L541/60)/60)/24)+DATE(1970,1,1)</f>
        <v>43647.208333333328</v>
      </c>
      <c r="O541" s="7">
        <f>(((M541/60)/60)/24)+DATE(1970,1,1)</f>
        <v>43653.208333333328</v>
      </c>
      <c r="P541" t="b">
        <v>0</v>
      </c>
      <c r="Q541" t="b">
        <v>1</v>
      </c>
      <c r="R541" t="s">
        <v>17</v>
      </c>
      <c r="S541" t="str">
        <f>LEFT(R541,FIND("/",R541)-1)</f>
        <v>food</v>
      </c>
      <c r="T541" t="str">
        <f>RIGHT(R541,LEN(R541)-FIND("/",R541))</f>
        <v>food trucks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>ROUNDUP(SUM($E542/$D542)*100, 0)</f>
        <v>266</v>
      </c>
      <c r="G542" t="s">
        <v>20</v>
      </c>
      <c r="H542">
        <v>247</v>
      </c>
      <c r="I542">
        <f>ROUNDUP(E542/H542, 0)</f>
        <v>58</v>
      </c>
      <c r="J542" t="s">
        <v>21</v>
      </c>
      <c r="K542" t="s">
        <v>22</v>
      </c>
      <c r="L542">
        <v>1525496400</v>
      </c>
      <c r="M542">
        <v>1527397200</v>
      </c>
      <c r="N542" s="7">
        <f>(((L542/60)/60)/24)+DATE(1970,1,1)</f>
        <v>43225.208333333328</v>
      </c>
      <c r="O542" s="7">
        <f>(((M542/60)/60)/24)+DATE(1970,1,1)</f>
        <v>43247.208333333328</v>
      </c>
      <c r="P542" t="b">
        <v>0</v>
      </c>
      <c r="Q542" t="b">
        <v>0</v>
      </c>
      <c r="R542" t="s">
        <v>122</v>
      </c>
      <c r="S542" t="str">
        <f>LEFT(R542,FIND("/",R542)-1)</f>
        <v>photography</v>
      </c>
      <c r="T542" t="str">
        <f>RIGHT(R542,LEN(R542)-FIND("/",R542))</f>
        <v>photography books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>ROUNDUP(SUM($E543/$D543)*100, 0)</f>
        <v>25</v>
      </c>
      <c r="G543" t="s">
        <v>14</v>
      </c>
      <c r="H543">
        <v>395</v>
      </c>
      <c r="I543">
        <f>ROUNDUP(E543/H543, 0)</f>
        <v>110</v>
      </c>
      <c r="J543" t="s">
        <v>107</v>
      </c>
      <c r="K543" t="s">
        <v>108</v>
      </c>
      <c r="L543">
        <v>1433912400</v>
      </c>
      <c r="M543">
        <v>1436158800</v>
      </c>
      <c r="N543" s="7">
        <f>(((L543/60)/60)/24)+DATE(1970,1,1)</f>
        <v>42165.208333333328</v>
      </c>
      <c r="O543" s="7">
        <f>(((M543/60)/60)/24)+DATE(1970,1,1)</f>
        <v>42191.208333333328</v>
      </c>
      <c r="P543" t="b">
        <v>0</v>
      </c>
      <c r="Q543" t="b">
        <v>0</v>
      </c>
      <c r="R543" t="s">
        <v>292</v>
      </c>
      <c r="S543" t="str">
        <f>LEFT(R543,FIND("/",R543)-1)</f>
        <v>games</v>
      </c>
      <c r="T543" t="str">
        <f>RIGHT(R543,LEN(R543)-FIND("/",R543))</f>
        <v>mobile games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>ROUNDUP(SUM($E544/$D544)*100, 0)</f>
        <v>3</v>
      </c>
      <c r="G544" t="s">
        <v>14</v>
      </c>
      <c r="H544">
        <v>49</v>
      </c>
      <c r="I544">
        <f>ROUNDUP(E544/H544, 0)</f>
        <v>40</v>
      </c>
      <c r="J544" t="s">
        <v>40</v>
      </c>
      <c r="K544" t="s">
        <v>41</v>
      </c>
      <c r="L544">
        <v>1453442400</v>
      </c>
      <c r="M544">
        <v>1456034400</v>
      </c>
      <c r="N544" s="7">
        <f>(((L544/60)/60)/24)+DATE(1970,1,1)</f>
        <v>42391.25</v>
      </c>
      <c r="O544" s="7">
        <f>(((M544/60)/60)/24)+DATE(1970,1,1)</f>
        <v>42421.25</v>
      </c>
      <c r="P544" t="b">
        <v>0</v>
      </c>
      <c r="Q544" t="b">
        <v>0</v>
      </c>
      <c r="R544" t="s">
        <v>60</v>
      </c>
      <c r="S544" t="str">
        <f>LEFT(R544,FIND("/",R544)-1)</f>
        <v>music</v>
      </c>
      <c r="T544" t="str">
        <f>RIGHT(R544,LEN(R544)-FIND("/",R544))</f>
        <v>indie rock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>ROUNDUP(SUM($E545/$D545)*100, 0)</f>
        <v>17</v>
      </c>
      <c r="G545" t="s">
        <v>14</v>
      </c>
      <c r="H545">
        <v>180</v>
      </c>
      <c r="I545">
        <f>ROUNDUP(E545/H545, 0)</f>
        <v>78</v>
      </c>
      <c r="J545" t="s">
        <v>21</v>
      </c>
      <c r="K545" t="s">
        <v>22</v>
      </c>
      <c r="L545">
        <v>1378875600</v>
      </c>
      <c r="M545">
        <v>1380171600</v>
      </c>
      <c r="N545" s="7">
        <f>(((L545/60)/60)/24)+DATE(1970,1,1)</f>
        <v>41528.208333333336</v>
      </c>
      <c r="O545" s="7">
        <f>(((M545/60)/60)/24)+DATE(1970,1,1)</f>
        <v>41543.208333333336</v>
      </c>
      <c r="P545" t="b">
        <v>0</v>
      </c>
      <c r="Q545" t="b">
        <v>0</v>
      </c>
      <c r="R545" t="s">
        <v>89</v>
      </c>
      <c r="S545" t="str">
        <f>LEFT(R545,FIND("/",R545)-1)</f>
        <v>games</v>
      </c>
      <c r="T545" t="str">
        <f>RIGHT(R545,LEN(R545)-FIND("/",R545))</f>
        <v>video games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>ROUNDUP(SUM($E546/$D546)*100, 0)</f>
        <v>277</v>
      </c>
      <c r="G546" t="s">
        <v>20</v>
      </c>
      <c r="H546">
        <v>84</v>
      </c>
      <c r="I546">
        <f>ROUNDUP(E546/H546, 0)</f>
        <v>93</v>
      </c>
      <c r="J546" t="s">
        <v>21</v>
      </c>
      <c r="K546" t="s">
        <v>22</v>
      </c>
      <c r="L546">
        <v>1452232800</v>
      </c>
      <c r="M546">
        <v>1453356000</v>
      </c>
      <c r="N546" s="7">
        <f>(((L546/60)/60)/24)+DATE(1970,1,1)</f>
        <v>42377.25</v>
      </c>
      <c r="O546" s="7">
        <f>(((M546/60)/60)/24)+DATE(1970,1,1)</f>
        <v>42390.25</v>
      </c>
      <c r="P546" t="b">
        <v>0</v>
      </c>
      <c r="Q546" t="b">
        <v>0</v>
      </c>
      <c r="R546" t="s">
        <v>23</v>
      </c>
      <c r="S546" t="str">
        <f>LEFT(R546,FIND("/",R546)-1)</f>
        <v>music</v>
      </c>
      <c r="T546" t="str">
        <f>RIGHT(R546,LEN(R546)-FIND("/",R546))</f>
        <v>rock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>ROUNDUP(SUM($E547/$D547)*100, 0)</f>
        <v>89</v>
      </c>
      <c r="G547" t="s">
        <v>14</v>
      </c>
      <c r="H547">
        <v>2690</v>
      </c>
      <c r="I547">
        <f>ROUNDUP(E547/H547, 0)</f>
        <v>62</v>
      </c>
      <c r="J547" t="s">
        <v>21</v>
      </c>
      <c r="K547" t="s">
        <v>22</v>
      </c>
      <c r="L547">
        <v>1577253600</v>
      </c>
      <c r="M547">
        <v>1578981600</v>
      </c>
      <c r="N547" s="7">
        <f>(((L547/60)/60)/24)+DATE(1970,1,1)</f>
        <v>43824.25</v>
      </c>
      <c r="O547" s="7">
        <f>(((M547/60)/60)/24)+DATE(1970,1,1)</f>
        <v>43844.25</v>
      </c>
      <c r="P547" t="b">
        <v>0</v>
      </c>
      <c r="Q547" t="b">
        <v>0</v>
      </c>
      <c r="R547" t="s">
        <v>33</v>
      </c>
      <c r="S547" t="str">
        <f>LEFT(R547,FIND("/",R547)-1)</f>
        <v>theater</v>
      </c>
      <c r="T547" t="str">
        <f>RIGHT(R547,LEN(R547)-FIND("/",R547))</f>
        <v>plays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>ROUNDUP(SUM($E548/$D548)*100, 0)</f>
        <v>164</v>
      </c>
      <c r="G548" t="s">
        <v>20</v>
      </c>
      <c r="H548">
        <v>88</v>
      </c>
      <c r="I548">
        <f>ROUNDUP(E548/H548, 0)</f>
        <v>79</v>
      </c>
      <c r="J548" t="s">
        <v>21</v>
      </c>
      <c r="K548" t="s">
        <v>22</v>
      </c>
      <c r="L548">
        <v>1537160400</v>
      </c>
      <c r="M548">
        <v>1537419600</v>
      </c>
      <c r="N548" s="7">
        <f>(((L548/60)/60)/24)+DATE(1970,1,1)</f>
        <v>43360.208333333328</v>
      </c>
      <c r="O548" s="7">
        <f>(((M548/60)/60)/24)+DATE(1970,1,1)</f>
        <v>43363.208333333328</v>
      </c>
      <c r="P548" t="b">
        <v>0</v>
      </c>
      <c r="Q548" t="b">
        <v>1</v>
      </c>
      <c r="R548" t="s">
        <v>33</v>
      </c>
      <c r="S548" t="str">
        <f>LEFT(R548,FIND("/",R548)-1)</f>
        <v>theater</v>
      </c>
      <c r="T548" t="str">
        <f>RIGHT(R548,LEN(R548)-FIND("/",R548))</f>
        <v>plays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>ROUNDUP(SUM($E549/$D549)*100, 0)</f>
        <v>969</v>
      </c>
      <c r="G549" t="s">
        <v>20</v>
      </c>
      <c r="H549">
        <v>156</v>
      </c>
      <c r="I549">
        <f>ROUNDUP(E549/H549, 0)</f>
        <v>81</v>
      </c>
      <c r="J549" t="s">
        <v>21</v>
      </c>
      <c r="K549" t="s">
        <v>22</v>
      </c>
      <c r="L549">
        <v>1422165600</v>
      </c>
      <c r="M549">
        <v>1423202400</v>
      </c>
      <c r="N549" s="7">
        <f>(((L549/60)/60)/24)+DATE(1970,1,1)</f>
        <v>42029.25</v>
      </c>
      <c r="O549" s="7">
        <f>(((M549/60)/60)/24)+DATE(1970,1,1)</f>
        <v>42041.25</v>
      </c>
      <c r="P549" t="b">
        <v>0</v>
      </c>
      <c r="Q549" t="b">
        <v>0</v>
      </c>
      <c r="R549" t="s">
        <v>53</v>
      </c>
      <c r="S549" t="str">
        <f>LEFT(R549,FIND("/",R549)-1)</f>
        <v>film &amp; video</v>
      </c>
      <c r="T549" t="str">
        <f>RIGHT(R549,LEN(R549)-FIND("/",R549))</f>
        <v>drama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>ROUNDUP(SUM($E550/$D550)*100, 0)</f>
        <v>271</v>
      </c>
      <c r="G550" t="s">
        <v>20</v>
      </c>
      <c r="H550">
        <v>2985</v>
      </c>
      <c r="I550">
        <f>ROUNDUP(E550/H550, 0)</f>
        <v>60</v>
      </c>
      <c r="J550" t="s">
        <v>21</v>
      </c>
      <c r="K550" t="s">
        <v>22</v>
      </c>
      <c r="L550">
        <v>1459486800</v>
      </c>
      <c r="M550">
        <v>1460610000</v>
      </c>
      <c r="N550" s="7">
        <f>(((L550/60)/60)/24)+DATE(1970,1,1)</f>
        <v>42461.208333333328</v>
      </c>
      <c r="O550" s="7">
        <f>(((M550/60)/60)/24)+DATE(1970,1,1)</f>
        <v>42474.208333333328</v>
      </c>
      <c r="P550" t="b">
        <v>0</v>
      </c>
      <c r="Q550" t="b">
        <v>0</v>
      </c>
      <c r="R550" t="s">
        <v>33</v>
      </c>
      <c r="S550" t="str">
        <f>LEFT(R550,FIND("/",R550)-1)</f>
        <v>theater</v>
      </c>
      <c r="T550" t="str">
        <f>RIGHT(R550,LEN(R550)-FIND("/",R550))</f>
        <v>plays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>ROUNDUP(SUM($E551/$D551)*100, 0)</f>
        <v>285</v>
      </c>
      <c r="G551" t="s">
        <v>20</v>
      </c>
      <c r="H551">
        <v>762</v>
      </c>
      <c r="I551">
        <f>ROUNDUP(E551/H551, 0)</f>
        <v>111</v>
      </c>
      <c r="J551" t="s">
        <v>21</v>
      </c>
      <c r="K551" t="s">
        <v>22</v>
      </c>
      <c r="L551">
        <v>1369717200</v>
      </c>
      <c r="M551">
        <v>1370494800</v>
      </c>
      <c r="N551" s="7">
        <f>(((L551/60)/60)/24)+DATE(1970,1,1)</f>
        <v>41422.208333333336</v>
      </c>
      <c r="O551" s="7">
        <f>(((M551/60)/60)/24)+DATE(1970,1,1)</f>
        <v>41431.208333333336</v>
      </c>
      <c r="P551" t="b">
        <v>0</v>
      </c>
      <c r="Q551" t="b">
        <v>0</v>
      </c>
      <c r="R551" t="s">
        <v>65</v>
      </c>
      <c r="S551" t="str">
        <f>LEFT(R551,FIND("/",R551)-1)</f>
        <v>technology</v>
      </c>
      <c r="T551" t="str">
        <f>RIGHT(R551,LEN(R551)-FIND("/",R551))</f>
        <v>wearables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>ROUNDUP(SUM($E552/$D552)*100, 0)</f>
        <v>4</v>
      </c>
      <c r="G552" t="s">
        <v>74</v>
      </c>
      <c r="H552">
        <v>1</v>
      </c>
      <c r="I552">
        <f>ROUNDUP(E552/H552, 0)</f>
        <v>4</v>
      </c>
      <c r="J552" t="s">
        <v>98</v>
      </c>
      <c r="K552" t="s">
        <v>99</v>
      </c>
      <c r="L552">
        <v>1330495200</v>
      </c>
      <c r="M552">
        <v>1332306000</v>
      </c>
      <c r="N552" s="7">
        <f>(((L552/60)/60)/24)+DATE(1970,1,1)</f>
        <v>40968.25</v>
      </c>
      <c r="O552" s="7">
        <f>(((M552/60)/60)/24)+DATE(1970,1,1)</f>
        <v>40989.208333333336</v>
      </c>
      <c r="P552" t="b">
        <v>0</v>
      </c>
      <c r="Q552" t="b">
        <v>0</v>
      </c>
      <c r="R552" t="s">
        <v>60</v>
      </c>
      <c r="S552" t="str">
        <f>LEFT(R552,FIND("/",R552)-1)</f>
        <v>music</v>
      </c>
      <c r="T552" t="str">
        <f>RIGHT(R552,LEN(R552)-FIND("/",R552))</f>
        <v>indie rock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>ROUNDUP(SUM($E553/$D553)*100, 0)</f>
        <v>59</v>
      </c>
      <c r="G553" t="s">
        <v>14</v>
      </c>
      <c r="H553">
        <v>2779</v>
      </c>
      <c r="I553">
        <f>ROUNDUP(E553/H553, 0)</f>
        <v>38</v>
      </c>
      <c r="J553" t="s">
        <v>26</v>
      </c>
      <c r="K553" t="s">
        <v>27</v>
      </c>
      <c r="L553">
        <v>1419055200</v>
      </c>
      <c r="M553">
        <v>1422511200</v>
      </c>
      <c r="N553" s="7">
        <f>(((L553/60)/60)/24)+DATE(1970,1,1)</f>
        <v>41993.25</v>
      </c>
      <c r="O553" s="7">
        <f>(((M553/60)/60)/24)+DATE(1970,1,1)</f>
        <v>42033.25</v>
      </c>
      <c r="P553" t="b">
        <v>0</v>
      </c>
      <c r="Q553" t="b">
        <v>1</v>
      </c>
      <c r="R553" t="s">
        <v>28</v>
      </c>
      <c r="S553" t="str">
        <f>LEFT(R553,FIND("/",R553)-1)</f>
        <v>technology</v>
      </c>
      <c r="T553" t="str">
        <f>RIGHT(R553,LEN(R553)-FIND("/",R553))</f>
        <v>web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>ROUNDUP(SUM($E554/$D554)*100, 0)</f>
        <v>99</v>
      </c>
      <c r="G554" t="s">
        <v>14</v>
      </c>
      <c r="H554">
        <v>92</v>
      </c>
      <c r="I554">
        <f>ROUNDUP(E554/H554, 0)</f>
        <v>97</v>
      </c>
      <c r="J554" t="s">
        <v>21</v>
      </c>
      <c r="K554" t="s">
        <v>22</v>
      </c>
      <c r="L554">
        <v>1480140000</v>
      </c>
      <c r="M554">
        <v>1480312800</v>
      </c>
      <c r="N554" s="7">
        <f>(((L554/60)/60)/24)+DATE(1970,1,1)</f>
        <v>42700.25</v>
      </c>
      <c r="O554" s="7">
        <f>(((M554/60)/60)/24)+DATE(1970,1,1)</f>
        <v>42702.25</v>
      </c>
      <c r="P554" t="b">
        <v>0</v>
      </c>
      <c r="Q554" t="b">
        <v>0</v>
      </c>
      <c r="R554" t="s">
        <v>33</v>
      </c>
      <c r="S554" t="str">
        <f>LEFT(R554,FIND("/",R554)-1)</f>
        <v>theater</v>
      </c>
      <c r="T554" t="str">
        <f>RIGHT(R554,LEN(R554)-FIND("/",R554))</f>
        <v>plays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>ROUNDUP(SUM($E555/$D555)*100, 0)</f>
        <v>44</v>
      </c>
      <c r="G555" t="s">
        <v>14</v>
      </c>
      <c r="H555">
        <v>1028</v>
      </c>
      <c r="I555">
        <f>ROUNDUP(E555/H555, 0)</f>
        <v>73</v>
      </c>
      <c r="J555" t="s">
        <v>21</v>
      </c>
      <c r="K555" t="s">
        <v>22</v>
      </c>
      <c r="L555">
        <v>1293948000</v>
      </c>
      <c r="M555">
        <v>1294034400</v>
      </c>
      <c r="N555" s="7">
        <f>(((L555/60)/60)/24)+DATE(1970,1,1)</f>
        <v>40545.25</v>
      </c>
      <c r="O555" s="7">
        <f>(((M555/60)/60)/24)+DATE(1970,1,1)</f>
        <v>40546.25</v>
      </c>
      <c r="P555" t="b">
        <v>0</v>
      </c>
      <c r="Q555" t="b">
        <v>0</v>
      </c>
      <c r="R555" t="s">
        <v>23</v>
      </c>
      <c r="S555" t="str">
        <f>LEFT(R555,FIND("/",R555)-1)</f>
        <v>music</v>
      </c>
      <c r="T555" t="str">
        <f>RIGHT(R555,LEN(R555)-FIND("/",R555))</f>
        <v>rock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>ROUNDUP(SUM($E556/$D556)*100, 0)</f>
        <v>152</v>
      </c>
      <c r="G556" t="s">
        <v>20</v>
      </c>
      <c r="H556">
        <v>554</v>
      </c>
      <c r="I556">
        <f>ROUNDUP(E556/H556, 0)</f>
        <v>27</v>
      </c>
      <c r="J556" t="s">
        <v>15</v>
      </c>
      <c r="K556" t="s">
        <v>16</v>
      </c>
      <c r="L556">
        <v>1482127200</v>
      </c>
      <c r="M556">
        <v>1482645600</v>
      </c>
      <c r="N556" s="7">
        <f>(((L556/60)/60)/24)+DATE(1970,1,1)</f>
        <v>42723.25</v>
      </c>
      <c r="O556" s="7">
        <f>(((M556/60)/60)/24)+DATE(1970,1,1)</f>
        <v>42729.25</v>
      </c>
      <c r="P556" t="b">
        <v>0</v>
      </c>
      <c r="Q556" t="b">
        <v>0</v>
      </c>
      <c r="R556" t="s">
        <v>60</v>
      </c>
      <c r="S556" t="str">
        <f>LEFT(R556,FIND("/",R556)-1)</f>
        <v>music</v>
      </c>
      <c r="T556" t="str">
        <f>RIGHT(R556,LEN(R556)-FIND("/",R556))</f>
        <v>indie rock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>ROUNDUP(SUM($E557/$D557)*100, 0)</f>
        <v>224</v>
      </c>
      <c r="G557" t="s">
        <v>20</v>
      </c>
      <c r="H557">
        <v>135</v>
      </c>
      <c r="I557">
        <f>ROUNDUP(E557/H557, 0)</f>
        <v>105</v>
      </c>
      <c r="J557" t="s">
        <v>36</v>
      </c>
      <c r="K557" t="s">
        <v>37</v>
      </c>
      <c r="L557">
        <v>1396414800</v>
      </c>
      <c r="M557">
        <v>1399093200</v>
      </c>
      <c r="N557" s="7">
        <f>(((L557/60)/60)/24)+DATE(1970,1,1)</f>
        <v>41731.208333333336</v>
      </c>
      <c r="O557" s="7">
        <f>(((M557/60)/60)/24)+DATE(1970,1,1)</f>
        <v>41762.208333333336</v>
      </c>
      <c r="P557" t="b">
        <v>0</v>
      </c>
      <c r="Q557" t="b">
        <v>0</v>
      </c>
      <c r="R557" t="s">
        <v>23</v>
      </c>
      <c r="S557" t="str">
        <f>LEFT(R557,FIND("/",R557)-1)</f>
        <v>music</v>
      </c>
      <c r="T557" t="str">
        <f>RIGHT(R557,LEN(R557)-FIND("/",R557))</f>
        <v>rock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>ROUNDUP(SUM($E558/$D558)*100, 0)</f>
        <v>240</v>
      </c>
      <c r="G558" t="s">
        <v>20</v>
      </c>
      <c r="H558">
        <v>122</v>
      </c>
      <c r="I558">
        <f>ROUNDUP(E558/H558, 0)</f>
        <v>103</v>
      </c>
      <c r="J558" t="s">
        <v>21</v>
      </c>
      <c r="K558" t="s">
        <v>22</v>
      </c>
      <c r="L558">
        <v>1315285200</v>
      </c>
      <c r="M558">
        <v>1315890000</v>
      </c>
      <c r="N558" s="7">
        <f>(((L558/60)/60)/24)+DATE(1970,1,1)</f>
        <v>40792.208333333336</v>
      </c>
      <c r="O558" s="7">
        <f>(((M558/60)/60)/24)+DATE(1970,1,1)</f>
        <v>40799.208333333336</v>
      </c>
      <c r="P558" t="b">
        <v>0</v>
      </c>
      <c r="Q558" t="b">
        <v>1</v>
      </c>
      <c r="R558" t="s">
        <v>206</v>
      </c>
      <c r="S558" t="str">
        <f>LEFT(R558,FIND("/",R558)-1)</f>
        <v>publishing</v>
      </c>
      <c r="T558" t="str">
        <f>RIGHT(R558,LEN(R558)-FIND("/",R558))</f>
        <v>translations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>ROUNDUP(SUM($E559/$D559)*100, 0)</f>
        <v>200</v>
      </c>
      <c r="G559" t="s">
        <v>20</v>
      </c>
      <c r="H559">
        <v>221</v>
      </c>
      <c r="I559">
        <f>ROUNDUP(E559/H559, 0)</f>
        <v>55</v>
      </c>
      <c r="J559" t="s">
        <v>21</v>
      </c>
      <c r="K559" t="s">
        <v>22</v>
      </c>
      <c r="L559">
        <v>1443762000</v>
      </c>
      <c r="M559">
        <v>1444021200</v>
      </c>
      <c r="N559" s="7">
        <f>(((L559/60)/60)/24)+DATE(1970,1,1)</f>
        <v>42279.208333333328</v>
      </c>
      <c r="O559" s="7">
        <f>(((M559/60)/60)/24)+DATE(1970,1,1)</f>
        <v>42282.208333333328</v>
      </c>
      <c r="P559" t="b">
        <v>0</v>
      </c>
      <c r="Q559" t="b">
        <v>1</v>
      </c>
      <c r="R559" t="s">
        <v>474</v>
      </c>
      <c r="S559" t="str">
        <f>LEFT(R559,FIND("/",R559)-1)</f>
        <v>film &amp; video</v>
      </c>
      <c r="T559" t="str">
        <f>RIGHT(R559,LEN(R559)-FIND("/",R559))</f>
        <v>science fiction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>ROUNDUP(SUM($E560/$D560)*100, 0)</f>
        <v>138</v>
      </c>
      <c r="G560" t="s">
        <v>20</v>
      </c>
      <c r="H560">
        <v>126</v>
      </c>
      <c r="I560">
        <f>ROUNDUP(E560/H560, 0)</f>
        <v>64</v>
      </c>
      <c r="J560" t="s">
        <v>21</v>
      </c>
      <c r="K560" t="s">
        <v>22</v>
      </c>
      <c r="L560">
        <v>1456293600</v>
      </c>
      <c r="M560">
        <v>1460005200</v>
      </c>
      <c r="N560" s="7">
        <f>(((L560/60)/60)/24)+DATE(1970,1,1)</f>
        <v>42424.25</v>
      </c>
      <c r="O560" s="7">
        <f>(((M560/60)/60)/24)+DATE(1970,1,1)</f>
        <v>42467.208333333328</v>
      </c>
      <c r="P560" t="b">
        <v>0</v>
      </c>
      <c r="Q560" t="b">
        <v>0</v>
      </c>
      <c r="R560" t="s">
        <v>33</v>
      </c>
      <c r="S560" t="str">
        <f>LEFT(R560,FIND("/",R560)-1)</f>
        <v>theater</v>
      </c>
      <c r="T560" t="str">
        <f>RIGHT(R560,LEN(R560)-FIND("/",R560))</f>
        <v>plays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>ROUNDUP(SUM($E561/$D561)*100, 0)</f>
        <v>101</v>
      </c>
      <c r="G561" t="s">
        <v>20</v>
      </c>
      <c r="H561">
        <v>1022</v>
      </c>
      <c r="I561">
        <f>ROUNDUP(E561/H561, 0)</f>
        <v>105</v>
      </c>
      <c r="J561" t="s">
        <v>21</v>
      </c>
      <c r="K561" t="s">
        <v>22</v>
      </c>
      <c r="L561">
        <v>1470114000</v>
      </c>
      <c r="M561">
        <v>1470718800</v>
      </c>
      <c r="N561" s="7">
        <f>(((L561/60)/60)/24)+DATE(1970,1,1)</f>
        <v>42584.208333333328</v>
      </c>
      <c r="O561" s="7">
        <f>(((M561/60)/60)/24)+DATE(1970,1,1)</f>
        <v>42591.208333333328</v>
      </c>
      <c r="P561" t="b">
        <v>0</v>
      </c>
      <c r="Q561" t="b">
        <v>0</v>
      </c>
      <c r="R561" t="s">
        <v>33</v>
      </c>
      <c r="S561" t="str">
        <f>LEFT(R561,FIND("/",R561)-1)</f>
        <v>theater</v>
      </c>
      <c r="T561" t="str">
        <f>RIGHT(R561,LEN(R561)-FIND("/",R561))</f>
        <v>plays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>ROUNDUP(SUM($E562/$D562)*100, 0)</f>
        <v>795</v>
      </c>
      <c r="G562" t="s">
        <v>20</v>
      </c>
      <c r="H562">
        <v>3177</v>
      </c>
      <c r="I562">
        <f>ROUNDUP(E562/H562, 0)</f>
        <v>50</v>
      </c>
      <c r="J562" t="s">
        <v>21</v>
      </c>
      <c r="K562" t="s">
        <v>22</v>
      </c>
      <c r="L562">
        <v>1321596000</v>
      </c>
      <c r="M562">
        <v>1325052000</v>
      </c>
      <c r="N562" s="7">
        <f>(((L562/60)/60)/24)+DATE(1970,1,1)</f>
        <v>40865.25</v>
      </c>
      <c r="O562" s="7">
        <f>(((M562/60)/60)/24)+DATE(1970,1,1)</f>
        <v>40905.25</v>
      </c>
      <c r="P562" t="b">
        <v>0</v>
      </c>
      <c r="Q562" t="b">
        <v>0</v>
      </c>
      <c r="R562" t="s">
        <v>71</v>
      </c>
      <c r="S562" t="str">
        <f>LEFT(R562,FIND("/",R562)-1)</f>
        <v>film &amp; video</v>
      </c>
      <c r="T562" t="str">
        <f>RIGHT(R562,LEN(R562)-FIND("/",R562))</f>
        <v>animation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>ROUNDUP(SUM($E563/$D563)*100, 0)</f>
        <v>370</v>
      </c>
      <c r="G563" t="s">
        <v>20</v>
      </c>
      <c r="H563">
        <v>198</v>
      </c>
      <c r="I563">
        <f>ROUNDUP(E563/H563, 0)</f>
        <v>57</v>
      </c>
      <c r="J563" t="s">
        <v>98</v>
      </c>
      <c r="K563" t="s">
        <v>99</v>
      </c>
      <c r="L563">
        <v>1318827600</v>
      </c>
      <c r="M563">
        <v>1319000400</v>
      </c>
      <c r="N563" s="7">
        <f>(((L563/60)/60)/24)+DATE(1970,1,1)</f>
        <v>40833.208333333336</v>
      </c>
      <c r="O563" s="7">
        <f>(((M563/60)/60)/24)+DATE(1970,1,1)</f>
        <v>40835.208333333336</v>
      </c>
      <c r="P563" t="b">
        <v>0</v>
      </c>
      <c r="Q563" t="b">
        <v>0</v>
      </c>
      <c r="R563" t="s">
        <v>33</v>
      </c>
      <c r="S563" t="str">
        <f>LEFT(R563,FIND("/",R563)-1)</f>
        <v>theater</v>
      </c>
      <c r="T563" t="str">
        <f>RIGHT(R563,LEN(R563)-FIND("/",R563))</f>
        <v>plays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>ROUNDUP(SUM($E564/$D564)*100, 0)</f>
        <v>13</v>
      </c>
      <c r="G564" t="s">
        <v>14</v>
      </c>
      <c r="H564">
        <v>26</v>
      </c>
      <c r="I564">
        <f>ROUNDUP(E564/H564, 0)</f>
        <v>49</v>
      </c>
      <c r="J564" t="s">
        <v>98</v>
      </c>
      <c r="K564" t="s">
        <v>99</v>
      </c>
      <c r="L564">
        <v>1552366800</v>
      </c>
      <c r="M564">
        <v>1552539600</v>
      </c>
      <c r="N564" s="7">
        <f>(((L564/60)/60)/24)+DATE(1970,1,1)</f>
        <v>43536.208333333328</v>
      </c>
      <c r="O564" s="7">
        <f>(((M564/60)/60)/24)+DATE(1970,1,1)</f>
        <v>43538.208333333328</v>
      </c>
      <c r="P564" t="b">
        <v>0</v>
      </c>
      <c r="Q564" t="b">
        <v>0</v>
      </c>
      <c r="R564" t="s">
        <v>23</v>
      </c>
      <c r="S564" t="str">
        <f>LEFT(R564,FIND("/",R564)-1)</f>
        <v>music</v>
      </c>
      <c r="T564" t="str">
        <f>RIGHT(R564,LEN(R564)-FIND("/",R564))</f>
        <v>rock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>ROUNDUP(SUM($E565/$D565)*100, 0)</f>
        <v>139</v>
      </c>
      <c r="G565" t="s">
        <v>20</v>
      </c>
      <c r="H565">
        <v>85</v>
      </c>
      <c r="I565">
        <f>ROUNDUP(E565/H565, 0)</f>
        <v>61</v>
      </c>
      <c r="J565" t="s">
        <v>26</v>
      </c>
      <c r="K565" t="s">
        <v>27</v>
      </c>
      <c r="L565">
        <v>1542088800</v>
      </c>
      <c r="M565">
        <v>1543816800</v>
      </c>
      <c r="N565" s="7">
        <f>(((L565/60)/60)/24)+DATE(1970,1,1)</f>
        <v>43417.25</v>
      </c>
      <c r="O565" s="7">
        <f>(((M565/60)/60)/24)+DATE(1970,1,1)</f>
        <v>43437.25</v>
      </c>
      <c r="P565" t="b">
        <v>0</v>
      </c>
      <c r="Q565" t="b">
        <v>0</v>
      </c>
      <c r="R565" t="s">
        <v>42</v>
      </c>
      <c r="S565" t="str">
        <f>LEFT(R565,FIND("/",R565)-1)</f>
        <v>film &amp; video</v>
      </c>
      <c r="T565" t="str">
        <f>RIGHT(R565,LEN(R565)-FIND("/",R565))</f>
        <v>documentary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>ROUNDUP(SUM($E566/$D566)*100, 0)</f>
        <v>84</v>
      </c>
      <c r="G566" t="s">
        <v>14</v>
      </c>
      <c r="H566">
        <v>1790</v>
      </c>
      <c r="I566">
        <f>ROUNDUP(E566/H566, 0)</f>
        <v>79</v>
      </c>
      <c r="J566" t="s">
        <v>21</v>
      </c>
      <c r="K566" t="s">
        <v>22</v>
      </c>
      <c r="L566">
        <v>1426395600</v>
      </c>
      <c r="M566">
        <v>1427086800</v>
      </c>
      <c r="N566" s="7">
        <f>(((L566/60)/60)/24)+DATE(1970,1,1)</f>
        <v>42078.208333333328</v>
      </c>
      <c r="O566" s="7">
        <f>(((M566/60)/60)/24)+DATE(1970,1,1)</f>
        <v>42086.208333333328</v>
      </c>
      <c r="P566" t="b">
        <v>0</v>
      </c>
      <c r="Q566" t="b">
        <v>0</v>
      </c>
      <c r="R566" t="s">
        <v>33</v>
      </c>
      <c r="S566" t="str">
        <f>LEFT(R566,FIND("/",R566)-1)</f>
        <v>theater</v>
      </c>
      <c r="T566" t="str">
        <f>RIGHT(R566,LEN(R566)-FIND("/",R566))</f>
        <v>plays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>ROUNDUP(SUM($E567/$D567)*100, 0)</f>
        <v>205</v>
      </c>
      <c r="G567" t="s">
        <v>20</v>
      </c>
      <c r="H567">
        <v>3596</v>
      </c>
      <c r="I567">
        <f>ROUNDUP(E567/H567, 0)</f>
        <v>54</v>
      </c>
      <c r="J567" t="s">
        <v>21</v>
      </c>
      <c r="K567" t="s">
        <v>22</v>
      </c>
      <c r="L567">
        <v>1321336800</v>
      </c>
      <c r="M567">
        <v>1323064800</v>
      </c>
      <c r="N567" s="7">
        <f>(((L567/60)/60)/24)+DATE(1970,1,1)</f>
        <v>40862.25</v>
      </c>
      <c r="O567" s="7">
        <f>(((M567/60)/60)/24)+DATE(1970,1,1)</f>
        <v>40882.25</v>
      </c>
      <c r="P567" t="b">
        <v>0</v>
      </c>
      <c r="Q567" t="b">
        <v>0</v>
      </c>
      <c r="R567" t="s">
        <v>33</v>
      </c>
      <c r="S567" t="str">
        <f>LEFT(R567,FIND("/",R567)-1)</f>
        <v>theater</v>
      </c>
      <c r="T567" t="str">
        <f>RIGHT(R567,LEN(R567)-FIND("/",R567))</f>
        <v>plays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>ROUNDUP(SUM($E568/$D568)*100, 0)</f>
        <v>45</v>
      </c>
      <c r="G568" t="s">
        <v>14</v>
      </c>
      <c r="H568">
        <v>37</v>
      </c>
      <c r="I568">
        <f>ROUNDUP(E568/H568, 0)</f>
        <v>112</v>
      </c>
      <c r="J568" t="s">
        <v>21</v>
      </c>
      <c r="K568" t="s">
        <v>22</v>
      </c>
      <c r="L568">
        <v>1456293600</v>
      </c>
      <c r="M568">
        <v>1458277200</v>
      </c>
      <c r="N568" s="7">
        <f>(((L568/60)/60)/24)+DATE(1970,1,1)</f>
        <v>42424.25</v>
      </c>
      <c r="O568" s="7">
        <f>(((M568/60)/60)/24)+DATE(1970,1,1)</f>
        <v>42447.208333333328</v>
      </c>
      <c r="P568" t="b">
        <v>0</v>
      </c>
      <c r="Q568" t="b">
        <v>1</v>
      </c>
      <c r="R568" t="s">
        <v>50</v>
      </c>
      <c r="S568" t="str">
        <f>LEFT(R568,FIND("/",R568)-1)</f>
        <v>music</v>
      </c>
      <c r="T568" t="str">
        <f>RIGHT(R568,LEN(R568)-FIND("/",R568))</f>
        <v>electric music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>ROUNDUP(SUM($E569/$D569)*100, 0)</f>
        <v>219</v>
      </c>
      <c r="G569" t="s">
        <v>20</v>
      </c>
      <c r="H569">
        <v>244</v>
      </c>
      <c r="I569">
        <f>ROUNDUP(E569/H569, 0)</f>
        <v>61</v>
      </c>
      <c r="J569" t="s">
        <v>21</v>
      </c>
      <c r="K569" t="s">
        <v>22</v>
      </c>
      <c r="L569">
        <v>1404968400</v>
      </c>
      <c r="M569">
        <v>1405141200</v>
      </c>
      <c r="N569" s="7">
        <f>(((L569/60)/60)/24)+DATE(1970,1,1)</f>
        <v>41830.208333333336</v>
      </c>
      <c r="O569" s="7">
        <f>(((M569/60)/60)/24)+DATE(1970,1,1)</f>
        <v>41832.208333333336</v>
      </c>
      <c r="P569" t="b">
        <v>0</v>
      </c>
      <c r="Q569" t="b">
        <v>0</v>
      </c>
      <c r="R569" t="s">
        <v>23</v>
      </c>
      <c r="S569" t="str">
        <f>LEFT(R569,FIND("/",R569)-1)</f>
        <v>music</v>
      </c>
      <c r="T569" t="str">
        <f>RIGHT(R569,LEN(R569)-FIND("/",R569))</f>
        <v>rock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>ROUNDUP(SUM($E570/$D570)*100, 0)</f>
        <v>187</v>
      </c>
      <c r="G570" t="s">
        <v>20</v>
      </c>
      <c r="H570">
        <v>5180</v>
      </c>
      <c r="I570">
        <f>ROUNDUP(E570/H570, 0)</f>
        <v>27</v>
      </c>
      <c r="J570" t="s">
        <v>21</v>
      </c>
      <c r="K570" t="s">
        <v>22</v>
      </c>
      <c r="L570">
        <v>1279170000</v>
      </c>
      <c r="M570">
        <v>1283058000</v>
      </c>
      <c r="N570" s="7">
        <f>(((L570/60)/60)/24)+DATE(1970,1,1)</f>
        <v>40374.208333333336</v>
      </c>
      <c r="O570" s="7">
        <f>(((M570/60)/60)/24)+DATE(1970,1,1)</f>
        <v>40419.208333333336</v>
      </c>
      <c r="P570" t="b">
        <v>0</v>
      </c>
      <c r="Q570" t="b">
        <v>0</v>
      </c>
      <c r="R570" t="s">
        <v>33</v>
      </c>
      <c r="S570" t="str">
        <f>LEFT(R570,FIND("/",R570)-1)</f>
        <v>theater</v>
      </c>
      <c r="T570" t="str">
        <f>RIGHT(R570,LEN(R570)-FIND("/",R570))</f>
        <v>plays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>ROUNDUP(SUM($E571/$D571)*100, 0)</f>
        <v>238</v>
      </c>
      <c r="G571" t="s">
        <v>20</v>
      </c>
      <c r="H571">
        <v>589</v>
      </c>
      <c r="I571">
        <f>ROUNDUP(E571/H571, 0)</f>
        <v>81</v>
      </c>
      <c r="J571" t="s">
        <v>107</v>
      </c>
      <c r="K571" t="s">
        <v>108</v>
      </c>
      <c r="L571">
        <v>1294725600</v>
      </c>
      <c r="M571">
        <v>1295762400</v>
      </c>
      <c r="N571" s="7">
        <f>(((L571/60)/60)/24)+DATE(1970,1,1)</f>
        <v>40554.25</v>
      </c>
      <c r="O571" s="7">
        <f>(((M571/60)/60)/24)+DATE(1970,1,1)</f>
        <v>40566.25</v>
      </c>
      <c r="P571" t="b">
        <v>0</v>
      </c>
      <c r="Q571" t="b">
        <v>0</v>
      </c>
      <c r="R571" t="s">
        <v>71</v>
      </c>
      <c r="S571" t="str">
        <f>LEFT(R571,FIND("/",R571)-1)</f>
        <v>film &amp; video</v>
      </c>
      <c r="T571" t="str">
        <f>RIGHT(R571,LEN(R571)-FIND("/",R571))</f>
        <v>animation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>ROUNDUP(SUM($E572/$D572)*100, 0)</f>
        <v>306</v>
      </c>
      <c r="G572" t="s">
        <v>20</v>
      </c>
      <c r="H572">
        <v>2725</v>
      </c>
      <c r="I572">
        <f>ROUNDUP(E572/H572, 0)</f>
        <v>35</v>
      </c>
      <c r="J572" t="s">
        <v>21</v>
      </c>
      <c r="K572" t="s">
        <v>22</v>
      </c>
      <c r="L572">
        <v>1419055200</v>
      </c>
      <c r="M572">
        <v>1419573600</v>
      </c>
      <c r="N572" s="7">
        <f>(((L572/60)/60)/24)+DATE(1970,1,1)</f>
        <v>41993.25</v>
      </c>
      <c r="O572" s="7">
        <f>(((M572/60)/60)/24)+DATE(1970,1,1)</f>
        <v>41999.25</v>
      </c>
      <c r="P572" t="b">
        <v>0</v>
      </c>
      <c r="Q572" t="b">
        <v>1</v>
      </c>
      <c r="R572" t="s">
        <v>23</v>
      </c>
      <c r="S572" t="str">
        <f>LEFT(R572,FIND("/",R572)-1)</f>
        <v>music</v>
      </c>
      <c r="T572" t="str">
        <f>RIGHT(R572,LEN(R572)-FIND("/",R572))</f>
        <v>rock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>ROUNDUP(SUM($E573/$D573)*100, 0)</f>
        <v>95</v>
      </c>
      <c r="G573" t="s">
        <v>14</v>
      </c>
      <c r="H573">
        <v>35</v>
      </c>
      <c r="I573">
        <f>ROUNDUP(E573/H573, 0)</f>
        <v>95</v>
      </c>
      <c r="J573" t="s">
        <v>107</v>
      </c>
      <c r="K573" t="s">
        <v>108</v>
      </c>
      <c r="L573">
        <v>1434690000</v>
      </c>
      <c r="M573">
        <v>1438750800</v>
      </c>
      <c r="N573" s="7">
        <f>(((L573/60)/60)/24)+DATE(1970,1,1)</f>
        <v>42174.208333333328</v>
      </c>
      <c r="O573" s="7">
        <f>(((M573/60)/60)/24)+DATE(1970,1,1)</f>
        <v>42221.208333333328</v>
      </c>
      <c r="P573" t="b">
        <v>0</v>
      </c>
      <c r="Q573" t="b">
        <v>0</v>
      </c>
      <c r="R573" t="s">
        <v>100</v>
      </c>
      <c r="S573" t="str">
        <f>LEFT(R573,FIND("/",R573)-1)</f>
        <v>film &amp; video</v>
      </c>
      <c r="T573" t="str">
        <f>RIGHT(R573,LEN(R573)-FIND("/",R573))</f>
        <v>shorts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>ROUNDUP(SUM($E574/$D574)*100, 0)</f>
        <v>55</v>
      </c>
      <c r="G574" t="s">
        <v>74</v>
      </c>
      <c r="H574">
        <v>94</v>
      </c>
      <c r="I574">
        <f>ROUNDUP(E574/H574, 0)</f>
        <v>53</v>
      </c>
      <c r="J574" t="s">
        <v>21</v>
      </c>
      <c r="K574" t="s">
        <v>22</v>
      </c>
      <c r="L574">
        <v>1443416400</v>
      </c>
      <c r="M574">
        <v>1444798800</v>
      </c>
      <c r="N574" s="7">
        <f>(((L574/60)/60)/24)+DATE(1970,1,1)</f>
        <v>42275.208333333328</v>
      </c>
      <c r="O574" s="7">
        <f>(((M574/60)/60)/24)+DATE(1970,1,1)</f>
        <v>42291.208333333328</v>
      </c>
      <c r="P574" t="b">
        <v>0</v>
      </c>
      <c r="Q574" t="b">
        <v>1</v>
      </c>
      <c r="R574" t="s">
        <v>23</v>
      </c>
      <c r="S574" t="str">
        <f>LEFT(R574,FIND("/",R574)-1)</f>
        <v>music</v>
      </c>
      <c r="T574" t="str">
        <f>RIGHT(R574,LEN(R574)-FIND("/",R574))</f>
        <v>rock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>ROUNDUP(SUM($E575/$D575)*100, 0)</f>
        <v>112</v>
      </c>
      <c r="G575" t="s">
        <v>20</v>
      </c>
      <c r="H575">
        <v>300</v>
      </c>
      <c r="I575">
        <f>ROUNDUP(E575/H575, 0)</f>
        <v>25</v>
      </c>
      <c r="J575" t="s">
        <v>21</v>
      </c>
      <c r="K575" t="s">
        <v>22</v>
      </c>
      <c r="L575">
        <v>1399006800</v>
      </c>
      <c r="M575">
        <v>1399179600</v>
      </c>
      <c r="N575" s="7">
        <f>(((L575/60)/60)/24)+DATE(1970,1,1)</f>
        <v>41761.208333333336</v>
      </c>
      <c r="O575" s="7">
        <f>(((M575/60)/60)/24)+DATE(1970,1,1)</f>
        <v>41763.208333333336</v>
      </c>
      <c r="P575" t="b">
        <v>0</v>
      </c>
      <c r="Q575" t="b">
        <v>0</v>
      </c>
      <c r="R575" t="s">
        <v>1029</v>
      </c>
      <c r="S575" t="str">
        <f>LEFT(R575,FIND("/",R575)-1)</f>
        <v>journalism</v>
      </c>
      <c r="T575" t="str">
        <f>RIGHT(R575,LEN(R575)-FIND("/",R575))</f>
        <v>audio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>ROUNDUP(SUM($E576/$D576)*100, 0)</f>
        <v>370</v>
      </c>
      <c r="G576" t="s">
        <v>20</v>
      </c>
      <c r="H576">
        <v>144</v>
      </c>
      <c r="I576">
        <f>ROUNDUP(E576/H576, 0)</f>
        <v>70</v>
      </c>
      <c r="J576" t="s">
        <v>21</v>
      </c>
      <c r="K576" t="s">
        <v>22</v>
      </c>
      <c r="L576">
        <v>1575698400</v>
      </c>
      <c r="M576">
        <v>1576562400</v>
      </c>
      <c r="N576" s="7">
        <f>(((L576/60)/60)/24)+DATE(1970,1,1)</f>
        <v>43806.25</v>
      </c>
      <c r="O576" s="7">
        <f>(((M576/60)/60)/24)+DATE(1970,1,1)</f>
        <v>43816.25</v>
      </c>
      <c r="P576" t="b">
        <v>0</v>
      </c>
      <c r="Q576" t="b">
        <v>1</v>
      </c>
      <c r="R576" t="s">
        <v>17</v>
      </c>
      <c r="S576" t="str">
        <f>LEFT(R576,FIND("/",R576)-1)</f>
        <v>food</v>
      </c>
      <c r="T576" t="str">
        <f>RIGHT(R576,LEN(R576)-FIND("/",R576))</f>
        <v>food trucks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>ROUNDUP(SUM($E577/$D577)*100, 0)</f>
        <v>63</v>
      </c>
      <c r="G577" t="s">
        <v>14</v>
      </c>
      <c r="H577">
        <v>558</v>
      </c>
      <c r="I577">
        <f>ROUNDUP(E577/H577, 0)</f>
        <v>94</v>
      </c>
      <c r="J577" t="s">
        <v>21</v>
      </c>
      <c r="K577" t="s">
        <v>22</v>
      </c>
      <c r="L577">
        <v>1400562000</v>
      </c>
      <c r="M577">
        <v>1400821200</v>
      </c>
      <c r="N577" s="7">
        <f>(((L577/60)/60)/24)+DATE(1970,1,1)</f>
        <v>41779.208333333336</v>
      </c>
      <c r="O577" s="7">
        <f>(((M577/60)/60)/24)+DATE(1970,1,1)</f>
        <v>41782.208333333336</v>
      </c>
      <c r="P577" t="b">
        <v>0</v>
      </c>
      <c r="Q577" t="b">
        <v>1</v>
      </c>
      <c r="R577" t="s">
        <v>33</v>
      </c>
      <c r="S577" t="str">
        <f>LEFT(R577,FIND("/",R577)-1)</f>
        <v>theater</v>
      </c>
      <c r="T577" t="str">
        <f>RIGHT(R577,LEN(R577)-FIND("/",R577))</f>
        <v>plays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>ROUNDUP(SUM($E578/$D578)*100, 0)</f>
        <v>65</v>
      </c>
      <c r="G578" t="s">
        <v>14</v>
      </c>
      <c r="H578">
        <v>64</v>
      </c>
      <c r="I578">
        <f>ROUNDUP(E578/H578, 0)</f>
        <v>99</v>
      </c>
      <c r="J578" t="s">
        <v>21</v>
      </c>
      <c r="K578" t="s">
        <v>22</v>
      </c>
      <c r="L578">
        <v>1509512400</v>
      </c>
      <c r="M578">
        <v>1510984800</v>
      </c>
      <c r="N578" s="7">
        <f>(((L578/60)/60)/24)+DATE(1970,1,1)</f>
        <v>43040.208333333328</v>
      </c>
      <c r="O578" s="7">
        <f>(((M578/60)/60)/24)+DATE(1970,1,1)</f>
        <v>43057.25</v>
      </c>
      <c r="P578" t="b">
        <v>0</v>
      </c>
      <c r="Q578" t="b">
        <v>0</v>
      </c>
      <c r="R578" t="s">
        <v>33</v>
      </c>
      <c r="S578" t="str">
        <f>LEFT(R578,FIND("/",R578)-1)</f>
        <v>theater</v>
      </c>
      <c r="T578" t="str">
        <f>RIGHT(R578,LEN(R578)-FIND("/",R578))</f>
        <v>plays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>ROUNDUP(SUM($E579/$D579)*100, 0)</f>
        <v>19</v>
      </c>
      <c r="G579" t="s">
        <v>74</v>
      </c>
      <c r="H579">
        <v>37</v>
      </c>
      <c r="I579">
        <f>ROUNDUP(E579/H579, 0)</f>
        <v>42</v>
      </c>
      <c r="J579" t="s">
        <v>21</v>
      </c>
      <c r="K579" t="s">
        <v>22</v>
      </c>
      <c r="L579">
        <v>1299823200</v>
      </c>
      <c r="M579">
        <v>1302066000</v>
      </c>
      <c r="N579" s="7">
        <f>(((L579/60)/60)/24)+DATE(1970,1,1)</f>
        <v>40613.25</v>
      </c>
      <c r="O579" s="7">
        <f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>LEFT(R579,FIND("/",R579)-1)</f>
        <v>music</v>
      </c>
      <c r="T579" t="str">
        <f>RIGHT(R579,LEN(R579)-FIND("/",R579))</f>
        <v>jazz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>ROUNDUP(SUM($E580/$D580)*100, 0)</f>
        <v>17</v>
      </c>
      <c r="G580" t="s">
        <v>14</v>
      </c>
      <c r="H580">
        <v>245</v>
      </c>
      <c r="I580">
        <f>ROUNDUP(E580/H580, 0)</f>
        <v>66</v>
      </c>
      <c r="J580" t="s">
        <v>21</v>
      </c>
      <c r="K580" t="s">
        <v>22</v>
      </c>
      <c r="L580">
        <v>1322719200</v>
      </c>
      <c r="M580">
        <v>1322978400</v>
      </c>
      <c r="N580" s="7">
        <f>(((L580/60)/60)/24)+DATE(1970,1,1)</f>
        <v>40878.25</v>
      </c>
      <c r="O580" s="7">
        <f>(((M580/60)/60)/24)+DATE(1970,1,1)</f>
        <v>40881.25</v>
      </c>
      <c r="P580" t="b">
        <v>0</v>
      </c>
      <c r="Q580" t="b">
        <v>0</v>
      </c>
      <c r="R580" t="s">
        <v>474</v>
      </c>
      <c r="S580" t="str">
        <f>LEFT(R580,FIND("/",R580)-1)</f>
        <v>film &amp; video</v>
      </c>
      <c r="T580" t="str">
        <f>RIGHT(R580,LEN(R580)-FIND("/",R580))</f>
        <v>science fiction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>ROUNDUP(SUM($E581/$D581)*100, 0)</f>
        <v>102</v>
      </c>
      <c r="G581" t="s">
        <v>20</v>
      </c>
      <c r="H581">
        <v>87</v>
      </c>
      <c r="I581">
        <f>ROUNDUP(E581/H581, 0)</f>
        <v>73</v>
      </c>
      <c r="J581" t="s">
        <v>21</v>
      </c>
      <c r="K581" t="s">
        <v>22</v>
      </c>
      <c r="L581">
        <v>1312693200</v>
      </c>
      <c r="M581">
        <v>1313730000</v>
      </c>
      <c r="N581" s="7">
        <f>(((L581/60)/60)/24)+DATE(1970,1,1)</f>
        <v>40762.208333333336</v>
      </c>
      <c r="O581" s="7">
        <f>(((M581/60)/60)/24)+DATE(1970,1,1)</f>
        <v>40774.208333333336</v>
      </c>
      <c r="P581" t="b">
        <v>0</v>
      </c>
      <c r="Q581" t="b">
        <v>0</v>
      </c>
      <c r="R581" t="s">
        <v>159</v>
      </c>
      <c r="S581" t="str">
        <f>LEFT(R581,FIND("/",R581)-1)</f>
        <v>music</v>
      </c>
      <c r="T581" t="str">
        <f>RIGHT(R581,LEN(R581)-FIND("/",R581))</f>
        <v>jazz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>ROUNDUP(SUM($E582/$D582)*100, 0)</f>
        <v>342</v>
      </c>
      <c r="G582" t="s">
        <v>20</v>
      </c>
      <c r="H582">
        <v>3116</v>
      </c>
      <c r="I582">
        <f>ROUNDUP(E582/H582, 0)</f>
        <v>49</v>
      </c>
      <c r="J582" t="s">
        <v>21</v>
      </c>
      <c r="K582" t="s">
        <v>22</v>
      </c>
      <c r="L582">
        <v>1393394400</v>
      </c>
      <c r="M582">
        <v>1394085600</v>
      </c>
      <c r="N582" s="7">
        <f>(((L582/60)/60)/24)+DATE(1970,1,1)</f>
        <v>41696.25</v>
      </c>
      <c r="O582" s="7">
        <f>(((M582/60)/60)/24)+DATE(1970,1,1)</f>
        <v>41704.25</v>
      </c>
      <c r="P582" t="b">
        <v>0</v>
      </c>
      <c r="Q582" t="b">
        <v>0</v>
      </c>
      <c r="R582" t="s">
        <v>33</v>
      </c>
      <c r="S582" t="str">
        <f>LEFT(R582,FIND("/",R582)-1)</f>
        <v>theater</v>
      </c>
      <c r="T582" t="str">
        <f>RIGHT(R582,LEN(R582)-FIND("/",R582))</f>
        <v>plays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>ROUNDUP(SUM($E583/$D583)*100, 0)</f>
        <v>65</v>
      </c>
      <c r="G583" t="s">
        <v>14</v>
      </c>
      <c r="H583">
        <v>71</v>
      </c>
      <c r="I583">
        <f>ROUNDUP(E583/H583, 0)</f>
        <v>55</v>
      </c>
      <c r="J583" t="s">
        <v>21</v>
      </c>
      <c r="K583" t="s">
        <v>22</v>
      </c>
      <c r="L583">
        <v>1304053200</v>
      </c>
      <c r="M583">
        <v>1305349200</v>
      </c>
      <c r="N583" s="7">
        <f>(((L583/60)/60)/24)+DATE(1970,1,1)</f>
        <v>40662.208333333336</v>
      </c>
      <c r="O583" s="7">
        <f>(((M583/60)/60)/24)+DATE(1970,1,1)</f>
        <v>40677.208333333336</v>
      </c>
      <c r="P583" t="b">
        <v>0</v>
      </c>
      <c r="Q583" t="b">
        <v>0</v>
      </c>
      <c r="R583" t="s">
        <v>28</v>
      </c>
      <c r="S583" t="str">
        <f>LEFT(R583,FIND("/",R583)-1)</f>
        <v>technology</v>
      </c>
      <c r="T583" t="str">
        <f>RIGHT(R583,LEN(R583)-FIND("/",R583))</f>
        <v>web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>ROUNDUP(SUM($E584/$D584)*100, 0)</f>
        <v>53</v>
      </c>
      <c r="G584" t="s">
        <v>14</v>
      </c>
      <c r="H584">
        <v>42</v>
      </c>
      <c r="I584">
        <f>ROUNDUP(E584/H584, 0)</f>
        <v>108</v>
      </c>
      <c r="J584" t="s">
        <v>21</v>
      </c>
      <c r="K584" t="s">
        <v>22</v>
      </c>
      <c r="L584">
        <v>1433912400</v>
      </c>
      <c r="M584">
        <v>1434344400</v>
      </c>
      <c r="N584" s="7">
        <f>(((L584/60)/60)/24)+DATE(1970,1,1)</f>
        <v>42165.208333333328</v>
      </c>
      <c r="O584" s="7">
        <f>(((M584/60)/60)/24)+DATE(1970,1,1)</f>
        <v>42170.208333333328</v>
      </c>
      <c r="P584" t="b">
        <v>0</v>
      </c>
      <c r="Q584" t="b">
        <v>1</v>
      </c>
      <c r="R584" t="s">
        <v>89</v>
      </c>
      <c r="S584" t="str">
        <f>LEFT(R584,FIND("/",R584)-1)</f>
        <v>games</v>
      </c>
      <c r="T584" t="str">
        <f>RIGHT(R584,LEN(R584)-FIND("/",R584))</f>
        <v>video games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>ROUNDUP(SUM($E585/$D585)*100, 0)</f>
        <v>323</v>
      </c>
      <c r="G585" t="s">
        <v>20</v>
      </c>
      <c r="H585">
        <v>909</v>
      </c>
      <c r="I585">
        <f>ROUNDUP(E585/H585, 0)</f>
        <v>68</v>
      </c>
      <c r="J585" t="s">
        <v>21</v>
      </c>
      <c r="K585" t="s">
        <v>22</v>
      </c>
      <c r="L585">
        <v>1329717600</v>
      </c>
      <c r="M585">
        <v>1331186400</v>
      </c>
      <c r="N585" s="7">
        <f>(((L585/60)/60)/24)+DATE(1970,1,1)</f>
        <v>40959.25</v>
      </c>
      <c r="O585" s="7">
        <f>(((M585/60)/60)/24)+DATE(1970,1,1)</f>
        <v>40976.25</v>
      </c>
      <c r="P585" t="b">
        <v>0</v>
      </c>
      <c r="Q585" t="b">
        <v>0</v>
      </c>
      <c r="R585" t="s">
        <v>42</v>
      </c>
      <c r="S585" t="str">
        <f>LEFT(R585,FIND("/",R585)-1)</f>
        <v>film &amp; video</v>
      </c>
      <c r="T585" t="str">
        <f>RIGHT(R585,LEN(R585)-FIND("/",R585))</f>
        <v>documentary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>ROUNDUP(SUM($E586/$D586)*100, 0)</f>
        <v>120</v>
      </c>
      <c r="G586" t="s">
        <v>20</v>
      </c>
      <c r="H586">
        <v>1613</v>
      </c>
      <c r="I586">
        <f>ROUNDUP(E586/H586, 0)</f>
        <v>65</v>
      </c>
      <c r="J586" t="s">
        <v>21</v>
      </c>
      <c r="K586" t="s">
        <v>22</v>
      </c>
      <c r="L586">
        <v>1335330000</v>
      </c>
      <c r="M586">
        <v>1336539600</v>
      </c>
      <c r="N586" s="7">
        <f>(((L586/60)/60)/24)+DATE(1970,1,1)</f>
        <v>41024.208333333336</v>
      </c>
      <c r="O586" s="7">
        <f>(((M586/60)/60)/24)+DATE(1970,1,1)</f>
        <v>41038.208333333336</v>
      </c>
      <c r="P586" t="b">
        <v>0</v>
      </c>
      <c r="Q586" t="b">
        <v>0</v>
      </c>
      <c r="R586" t="s">
        <v>28</v>
      </c>
      <c r="S586" t="str">
        <f>LEFT(R586,FIND("/",R586)-1)</f>
        <v>technology</v>
      </c>
      <c r="T586" t="str">
        <f>RIGHT(R586,LEN(R586)-FIND("/",R586))</f>
        <v>web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>ROUNDUP(SUM($E587/$D587)*100, 0)</f>
        <v>147</v>
      </c>
      <c r="G587" t="s">
        <v>20</v>
      </c>
      <c r="H587">
        <v>136</v>
      </c>
      <c r="I587">
        <f>ROUNDUP(E587/H587, 0)</f>
        <v>97</v>
      </c>
      <c r="J587" t="s">
        <v>21</v>
      </c>
      <c r="K587" t="s">
        <v>22</v>
      </c>
      <c r="L587">
        <v>1268888400</v>
      </c>
      <c r="M587">
        <v>1269752400</v>
      </c>
      <c r="N587" s="7">
        <f>(((L587/60)/60)/24)+DATE(1970,1,1)</f>
        <v>40255.208333333336</v>
      </c>
      <c r="O587" s="7">
        <f>(((M587/60)/60)/24)+DATE(1970,1,1)</f>
        <v>40265.208333333336</v>
      </c>
      <c r="P587" t="b">
        <v>0</v>
      </c>
      <c r="Q587" t="b">
        <v>0</v>
      </c>
      <c r="R587" t="s">
        <v>206</v>
      </c>
      <c r="S587" t="str">
        <f>LEFT(R587,FIND("/",R587)-1)</f>
        <v>publishing</v>
      </c>
      <c r="T587" t="str">
        <f>RIGHT(R587,LEN(R587)-FIND("/",R587))</f>
        <v>translations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>ROUNDUP(SUM($E588/$D588)*100, 0)</f>
        <v>951</v>
      </c>
      <c r="G588" t="s">
        <v>20</v>
      </c>
      <c r="H588">
        <v>130</v>
      </c>
      <c r="I588">
        <f>ROUNDUP(E588/H588, 0)</f>
        <v>52</v>
      </c>
      <c r="J588" t="s">
        <v>21</v>
      </c>
      <c r="K588" t="s">
        <v>22</v>
      </c>
      <c r="L588">
        <v>1289973600</v>
      </c>
      <c r="M588">
        <v>1291615200</v>
      </c>
      <c r="N588" s="7">
        <f>(((L588/60)/60)/24)+DATE(1970,1,1)</f>
        <v>40499.25</v>
      </c>
      <c r="O588" s="7">
        <f>(((M588/60)/60)/24)+DATE(1970,1,1)</f>
        <v>40518.25</v>
      </c>
      <c r="P588" t="b">
        <v>0</v>
      </c>
      <c r="Q588" t="b">
        <v>0</v>
      </c>
      <c r="R588" t="s">
        <v>23</v>
      </c>
      <c r="S588" t="str">
        <f>LEFT(R588,FIND("/",R588)-1)</f>
        <v>music</v>
      </c>
      <c r="T588" t="str">
        <f>RIGHT(R588,LEN(R588)-FIND("/",R588))</f>
        <v>rock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>ROUNDUP(SUM($E589/$D589)*100, 0)</f>
        <v>73</v>
      </c>
      <c r="G589" t="s">
        <v>14</v>
      </c>
      <c r="H589">
        <v>156</v>
      </c>
      <c r="I589">
        <f>ROUNDUP(E589/H589, 0)</f>
        <v>44</v>
      </c>
      <c r="J589" t="s">
        <v>15</v>
      </c>
      <c r="K589" t="s">
        <v>16</v>
      </c>
      <c r="L589">
        <v>1547877600</v>
      </c>
      <c r="M589">
        <v>1552366800</v>
      </c>
      <c r="N589" s="7">
        <f>(((L589/60)/60)/24)+DATE(1970,1,1)</f>
        <v>43484.25</v>
      </c>
      <c r="O589" s="7">
        <f>(((M589/60)/60)/24)+DATE(1970,1,1)</f>
        <v>43536.208333333328</v>
      </c>
      <c r="P589" t="b">
        <v>0</v>
      </c>
      <c r="Q589" t="b">
        <v>1</v>
      </c>
      <c r="R589" t="s">
        <v>17</v>
      </c>
      <c r="S589" t="str">
        <f>LEFT(R589,FIND("/",R589)-1)</f>
        <v>food</v>
      </c>
      <c r="T589" t="str">
        <f>RIGHT(R589,LEN(R589)-FIND("/",R589))</f>
        <v>food trucks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>ROUNDUP(SUM($E590/$D590)*100, 0)</f>
        <v>80</v>
      </c>
      <c r="G590" t="s">
        <v>14</v>
      </c>
      <c r="H590">
        <v>1368</v>
      </c>
      <c r="I590">
        <f>ROUNDUP(E590/H590, 0)</f>
        <v>92</v>
      </c>
      <c r="J590" t="s">
        <v>40</v>
      </c>
      <c r="K590" t="s">
        <v>41</v>
      </c>
      <c r="L590">
        <v>1269493200</v>
      </c>
      <c r="M590">
        <v>1272171600</v>
      </c>
      <c r="N590" s="7">
        <f>(((L590/60)/60)/24)+DATE(1970,1,1)</f>
        <v>40262.208333333336</v>
      </c>
      <c r="O590" s="7">
        <f>(((M590/60)/60)/24)+DATE(1970,1,1)</f>
        <v>40293.208333333336</v>
      </c>
      <c r="P590" t="b">
        <v>0</v>
      </c>
      <c r="Q590" t="b">
        <v>0</v>
      </c>
      <c r="R590" t="s">
        <v>33</v>
      </c>
      <c r="S590" t="str">
        <f>LEFT(R590,FIND("/",R590)-1)</f>
        <v>theater</v>
      </c>
      <c r="T590" t="str">
        <f>RIGHT(R590,LEN(R590)-FIND("/",R590))</f>
        <v>plays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>ROUNDUP(SUM($E591/$D591)*100, 0)</f>
        <v>65</v>
      </c>
      <c r="G591" t="s">
        <v>14</v>
      </c>
      <c r="H591">
        <v>102</v>
      </c>
      <c r="I591">
        <f>ROUNDUP(E591/H591, 0)</f>
        <v>51</v>
      </c>
      <c r="J591" t="s">
        <v>21</v>
      </c>
      <c r="K591" t="s">
        <v>22</v>
      </c>
      <c r="L591">
        <v>1436072400</v>
      </c>
      <c r="M591">
        <v>1436677200</v>
      </c>
      <c r="N591" s="7">
        <f>(((L591/60)/60)/24)+DATE(1970,1,1)</f>
        <v>42190.208333333328</v>
      </c>
      <c r="O591" s="7">
        <f>(((M591/60)/60)/24)+DATE(1970,1,1)</f>
        <v>42197.208333333328</v>
      </c>
      <c r="P591" t="b">
        <v>0</v>
      </c>
      <c r="Q591" t="b">
        <v>0</v>
      </c>
      <c r="R591" t="s">
        <v>42</v>
      </c>
      <c r="S591" t="str">
        <f>LEFT(R591,FIND("/",R591)-1)</f>
        <v>film &amp; video</v>
      </c>
      <c r="T591" t="str">
        <f>RIGHT(R591,LEN(R591)-FIND("/",R591))</f>
        <v>documentary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>ROUNDUP(SUM($E592/$D592)*100, 0)</f>
        <v>83</v>
      </c>
      <c r="G592" t="s">
        <v>14</v>
      </c>
      <c r="H592">
        <v>86</v>
      </c>
      <c r="I592">
        <f>ROUNDUP(E592/H592, 0)</f>
        <v>68</v>
      </c>
      <c r="J592" t="s">
        <v>26</v>
      </c>
      <c r="K592" t="s">
        <v>27</v>
      </c>
      <c r="L592">
        <v>1419141600</v>
      </c>
      <c r="M592">
        <v>1420092000</v>
      </c>
      <c r="N592" s="7">
        <f>(((L592/60)/60)/24)+DATE(1970,1,1)</f>
        <v>41994.25</v>
      </c>
      <c r="O592" s="7">
        <f>(((M592/60)/60)/24)+DATE(1970,1,1)</f>
        <v>42005.25</v>
      </c>
      <c r="P592" t="b">
        <v>0</v>
      </c>
      <c r="Q592" t="b">
        <v>0</v>
      </c>
      <c r="R592" t="s">
        <v>133</v>
      </c>
      <c r="S592" t="str">
        <f>LEFT(R592,FIND("/",R592)-1)</f>
        <v>publishing</v>
      </c>
      <c r="T592" t="str">
        <f>RIGHT(R592,LEN(R592)-FIND("/",R592))</f>
        <v>radio &amp; podcasts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>ROUNDUP(SUM($E593/$D593)*100, 0)</f>
        <v>1038</v>
      </c>
      <c r="G593" t="s">
        <v>20</v>
      </c>
      <c r="H593">
        <v>102</v>
      </c>
      <c r="I593">
        <f>ROUNDUP(E593/H593, 0)</f>
        <v>62</v>
      </c>
      <c r="J593" t="s">
        <v>21</v>
      </c>
      <c r="K593" t="s">
        <v>22</v>
      </c>
      <c r="L593">
        <v>1279083600</v>
      </c>
      <c r="M593">
        <v>1279947600</v>
      </c>
      <c r="N593" s="7">
        <f>(((L593/60)/60)/24)+DATE(1970,1,1)</f>
        <v>40373.208333333336</v>
      </c>
      <c r="O593" s="7">
        <f>(((M593/60)/60)/24)+DATE(1970,1,1)</f>
        <v>40383.208333333336</v>
      </c>
      <c r="P593" t="b">
        <v>0</v>
      </c>
      <c r="Q593" t="b">
        <v>0</v>
      </c>
      <c r="R593" t="s">
        <v>89</v>
      </c>
      <c r="S593" t="str">
        <f>LEFT(R593,FIND("/",R593)-1)</f>
        <v>games</v>
      </c>
      <c r="T593" t="str">
        <f>RIGHT(R593,LEN(R593)-FIND("/",R593))</f>
        <v>video games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>ROUNDUP(SUM($E594/$D594)*100, 0)</f>
        <v>13</v>
      </c>
      <c r="G594" t="s">
        <v>14</v>
      </c>
      <c r="H594">
        <v>253</v>
      </c>
      <c r="I594">
        <f>ROUNDUP(E594/H594, 0)</f>
        <v>81</v>
      </c>
      <c r="J594" t="s">
        <v>21</v>
      </c>
      <c r="K594" t="s">
        <v>22</v>
      </c>
      <c r="L594">
        <v>1401426000</v>
      </c>
      <c r="M594">
        <v>1402203600</v>
      </c>
      <c r="N594" s="7">
        <f>(((L594/60)/60)/24)+DATE(1970,1,1)</f>
        <v>41789.208333333336</v>
      </c>
      <c r="O594" s="7">
        <f>(((M594/60)/60)/24)+DATE(1970,1,1)</f>
        <v>41798.208333333336</v>
      </c>
      <c r="P594" t="b">
        <v>0</v>
      </c>
      <c r="Q594" t="b">
        <v>0</v>
      </c>
      <c r="R594" t="s">
        <v>33</v>
      </c>
      <c r="S594" t="str">
        <f>LEFT(R594,FIND("/",R594)-1)</f>
        <v>theater</v>
      </c>
      <c r="T594" t="str">
        <f>RIGHT(R594,LEN(R594)-FIND("/",R594))</f>
        <v>plays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>ROUNDUP(SUM($E595/$D595)*100, 0)</f>
        <v>155</v>
      </c>
      <c r="G595" t="s">
        <v>20</v>
      </c>
      <c r="H595">
        <v>4006</v>
      </c>
      <c r="I595">
        <f>ROUNDUP(E595/H595, 0)</f>
        <v>48</v>
      </c>
      <c r="J595" t="s">
        <v>21</v>
      </c>
      <c r="K595" t="s">
        <v>22</v>
      </c>
      <c r="L595">
        <v>1395810000</v>
      </c>
      <c r="M595">
        <v>1396933200</v>
      </c>
      <c r="N595" s="7">
        <f>(((L595/60)/60)/24)+DATE(1970,1,1)</f>
        <v>41724.208333333336</v>
      </c>
      <c r="O595" s="7">
        <f>(((M595/60)/60)/24)+DATE(1970,1,1)</f>
        <v>41737.208333333336</v>
      </c>
      <c r="P595" t="b">
        <v>0</v>
      </c>
      <c r="Q595" t="b">
        <v>0</v>
      </c>
      <c r="R595" t="s">
        <v>71</v>
      </c>
      <c r="S595" t="str">
        <f>LEFT(R595,FIND("/",R595)-1)</f>
        <v>film &amp; video</v>
      </c>
      <c r="T595" t="str">
        <f>RIGHT(R595,LEN(R595)-FIND("/",R595))</f>
        <v>animation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>ROUNDUP(SUM($E596/$D596)*100, 0)</f>
        <v>8</v>
      </c>
      <c r="G596" t="s">
        <v>14</v>
      </c>
      <c r="H596">
        <v>157</v>
      </c>
      <c r="I596">
        <f>ROUNDUP(E596/H596, 0)</f>
        <v>72</v>
      </c>
      <c r="J596" t="s">
        <v>21</v>
      </c>
      <c r="K596" t="s">
        <v>22</v>
      </c>
      <c r="L596">
        <v>1467003600</v>
      </c>
      <c r="M596">
        <v>1467262800</v>
      </c>
      <c r="N596" s="7">
        <f>(((L596/60)/60)/24)+DATE(1970,1,1)</f>
        <v>42548.208333333328</v>
      </c>
      <c r="O596" s="7">
        <f>(((M596/60)/60)/24)+DATE(1970,1,1)</f>
        <v>42551.208333333328</v>
      </c>
      <c r="P596" t="b">
        <v>0</v>
      </c>
      <c r="Q596" t="b">
        <v>1</v>
      </c>
      <c r="R596" t="s">
        <v>33</v>
      </c>
      <c r="S596" t="str">
        <f>LEFT(R596,FIND("/",R596)-1)</f>
        <v>theater</v>
      </c>
      <c r="T596" t="str">
        <f>RIGHT(R596,LEN(R596)-FIND("/",R596))</f>
        <v>plays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>ROUNDUP(SUM($E597/$D597)*100, 0)</f>
        <v>209</v>
      </c>
      <c r="G597" t="s">
        <v>20</v>
      </c>
      <c r="H597">
        <v>1629</v>
      </c>
      <c r="I597">
        <f>ROUNDUP(E597/H597, 0)</f>
        <v>90</v>
      </c>
      <c r="J597" t="s">
        <v>21</v>
      </c>
      <c r="K597" t="s">
        <v>22</v>
      </c>
      <c r="L597">
        <v>1268715600</v>
      </c>
      <c r="M597">
        <v>1270530000</v>
      </c>
      <c r="N597" s="7">
        <f>(((L597/60)/60)/24)+DATE(1970,1,1)</f>
        <v>40253.208333333336</v>
      </c>
      <c r="O597" s="7">
        <f>(((M597/60)/60)/24)+DATE(1970,1,1)</f>
        <v>40274.208333333336</v>
      </c>
      <c r="P597" t="b">
        <v>0</v>
      </c>
      <c r="Q597" t="b">
        <v>1</v>
      </c>
      <c r="R597" t="s">
        <v>33</v>
      </c>
      <c r="S597" t="str">
        <f>LEFT(R597,FIND("/",R597)-1)</f>
        <v>theater</v>
      </c>
      <c r="T597" t="str">
        <f>RIGHT(R597,LEN(R597)-FIND("/",R597))</f>
        <v>plays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>ROUNDUP(SUM($E598/$D598)*100, 0)</f>
        <v>100</v>
      </c>
      <c r="G598" t="s">
        <v>14</v>
      </c>
      <c r="H598">
        <v>183</v>
      </c>
      <c r="I598">
        <f>ROUNDUP(E598/H598, 0)</f>
        <v>44</v>
      </c>
      <c r="J598" t="s">
        <v>21</v>
      </c>
      <c r="K598" t="s">
        <v>22</v>
      </c>
      <c r="L598">
        <v>1457157600</v>
      </c>
      <c r="M598">
        <v>1457762400</v>
      </c>
      <c r="N598" s="7">
        <f>(((L598/60)/60)/24)+DATE(1970,1,1)</f>
        <v>42434.25</v>
      </c>
      <c r="O598" s="7">
        <f>(((M598/60)/60)/24)+DATE(1970,1,1)</f>
        <v>42441.25</v>
      </c>
      <c r="P598" t="b">
        <v>0</v>
      </c>
      <c r="Q598" t="b">
        <v>1</v>
      </c>
      <c r="R598" t="s">
        <v>53</v>
      </c>
      <c r="S598" t="str">
        <f>LEFT(R598,FIND("/",R598)-1)</f>
        <v>film &amp; video</v>
      </c>
      <c r="T598" t="str">
        <f>RIGHT(R598,LEN(R598)-FIND("/",R598))</f>
        <v>drama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>ROUNDUP(SUM($E599/$D599)*100, 0)</f>
        <v>202</v>
      </c>
      <c r="G599" t="s">
        <v>20</v>
      </c>
      <c r="H599">
        <v>2188</v>
      </c>
      <c r="I599">
        <f>ROUNDUP(E599/H599, 0)</f>
        <v>68</v>
      </c>
      <c r="J599" t="s">
        <v>21</v>
      </c>
      <c r="K599" t="s">
        <v>22</v>
      </c>
      <c r="L599">
        <v>1573970400</v>
      </c>
      <c r="M599">
        <v>1575525600</v>
      </c>
      <c r="N599" s="7">
        <f>(((L599/60)/60)/24)+DATE(1970,1,1)</f>
        <v>43786.25</v>
      </c>
      <c r="O599" s="7">
        <f>(((M599/60)/60)/24)+DATE(1970,1,1)</f>
        <v>43804.25</v>
      </c>
      <c r="P599" t="b">
        <v>0</v>
      </c>
      <c r="Q599" t="b">
        <v>0</v>
      </c>
      <c r="R599" t="s">
        <v>33</v>
      </c>
      <c r="S599" t="str">
        <f>LEFT(R599,FIND("/",R599)-1)</f>
        <v>theater</v>
      </c>
      <c r="T599" t="str">
        <f>RIGHT(R599,LEN(R599)-FIND("/",R599))</f>
        <v>plays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>ROUNDUP(SUM($E600/$D600)*100, 0)</f>
        <v>163</v>
      </c>
      <c r="G600" t="s">
        <v>20</v>
      </c>
      <c r="H600">
        <v>2409</v>
      </c>
      <c r="I600">
        <f>ROUNDUP(E600/H600, 0)</f>
        <v>74</v>
      </c>
      <c r="J600" t="s">
        <v>107</v>
      </c>
      <c r="K600" t="s">
        <v>108</v>
      </c>
      <c r="L600">
        <v>1276578000</v>
      </c>
      <c r="M600">
        <v>1279083600</v>
      </c>
      <c r="N600" s="7">
        <f>(((L600/60)/60)/24)+DATE(1970,1,1)</f>
        <v>40344.208333333336</v>
      </c>
      <c r="O600" s="7">
        <f>(((M600/60)/60)/24)+DATE(1970,1,1)</f>
        <v>40373.208333333336</v>
      </c>
      <c r="P600" t="b">
        <v>0</v>
      </c>
      <c r="Q600" t="b">
        <v>0</v>
      </c>
      <c r="R600" t="s">
        <v>23</v>
      </c>
      <c r="S600" t="str">
        <f>LEFT(R600,FIND("/",R600)-1)</f>
        <v>music</v>
      </c>
      <c r="T600" t="str">
        <f>RIGHT(R600,LEN(R600)-FIND("/",R600))</f>
        <v>rock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>ROUNDUP(SUM($E601/$D601)*100, 0)</f>
        <v>4</v>
      </c>
      <c r="G601" t="s">
        <v>14</v>
      </c>
      <c r="H601">
        <v>82</v>
      </c>
      <c r="I601">
        <f>ROUNDUP(E601/H601, 0)</f>
        <v>63</v>
      </c>
      <c r="J601" t="s">
        <v>36</v>
      </c>
      <c r="K601" t="s">
        <v>37</v>
      </c>
      <c r="L601">
        <v>1423720800</v>
      </c>
      <c r="M601">
        <v>1424412000</v>
      </c>
      <c r="N601" s="7">
        <f>(((L601/60)/60)/24)+DATE(1970,1,1)</f>
        <v>42047.25</v>
      </c>
      <c r="O601" s="7">
        <f>(((M601/60)/60)/24)+DATE(1970,1,1)</f>
        <v>42055.25</v>
      </c>
      <c r="P601" t="b">
        <v>0</v>
      </c>
      <c r="Q601" t="b">
        <v>0</v>
      </c>
      <c r="R601" t="s">
        <v>42</v>
      </c>
      <c r="S601" t="str">
        <f>LEFT(R601,FIND("/",R601)-1)</f>
        <v>film &amp; video</v>
      </c>
      <c r="T601" t="str">
        <f>RIGHT(R601,LEN(R601)-FIND("/",R601))</f>
        <v>documentary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>ROUNDUP(SUM($E602/$D602)*100, 0)</f>
        <v>5</v>
      </c>
      <c r="G602" t="s">
        <v>14</v>
      </c>
      <c r="H602">
        <v>1</v>
      </c>
      <c r="I602">
        <f>ROUNDUP(E602/H602, 0)</f>
        <v>5</v>
      </c>
      <c r="J602" t="s">
        <v>40</v>
      </c>
      <c r="K602" t="s">
        <v>41</v>
      </c>
      <c r="L602">
        <v>1375160400</v>
      </c>
      <c r="M602">
        <v>1376197200</v>
      </c>
      <c r="N602" s="7">
        <f>(((L602/60)/60)/24)+DATE(1970,1,1)</f>
        <v>41485.208333333336</v>
      </c>
      <c r="O602" s="7">
        <f>(((M602/60)/60)/24)+DATE(1970,1,1)</f>
        <v>41497.208333333336</v>
      </c>
      <c r="P602" t="b">
        <v>0</v>
      </c>
      <c r="Q602" t="b">
        <v>0</v>
      </c>
      <c r="R602" t="s">
        <v>17</v>
      </c>
      <c r="S602" t="str">
        <f>LEFT(R602,FIND("/",R602)-1)</f>
        <v>food</v>
      </c>
      <c r="T602" t="str">
        <f>RIGHT(R602,LEN(R602)-FIND("/",R602))</f>
        <v>food trucks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>ROUNDUP(SUM($E603/$D603)*100, 0)</f>
        <v>207</v>
      </c>
      <c r="G603" t="s">
        <v>20</v>
      </c>
      <c r="H603">
        <v>194</v>
      </c>
      <c r="I603">
        <f>ROUNDUP(E603/H603, 0)</f>
        <v>68</v>
      </c>
      <c r="J603" t="s">
        <v>21</v>
      </c>
      <c r="K603" t="s">
        <v>22</v>
      </c>
      <c r="L603">
        <v>1401426000</v>
      </c>
      <c r="M603">
        <v>1402894800</v>
      </c>
      <c r="N603" s="7">
        <f>(((L603/60)/60)/24)+DATE(1970,1,1)</f>
        <v>41789.208333333336</v>
      </c>
      <c r="O603" s="7">
        <f>(((M603/60)/60)/24)+DATE(1970,1,1)</f>
        <v>41806.208333333336</v>
      </c>
      <c r="P603" t="b">
        <v>1</v>
      </c>
      <c r="Q603" t="b">
        <v>0</v>
      </c>
      <c r="R603" t="s">
        <v>65</v>
      </c>
      <c r="S603" t="str">
        <f>LEFT(R603,FIND("/",R603)-1)</f>
        <v>technology</v>
      </c>
      <c r="T603" t="str">
        <f>RIGHT(R603,LEN(R603)-FIND("/",R603))</f>
        <v>wearables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>ROUNDUP(SUM($E604/$D604)*100, 0)</f>
        <v>129</v>
      </c>
      <c r="G604" t="s">
        <v>20</v>
      </c>
      <c r="H604">
        <v>1140</v>
      </c>
      <c r="I604">
        <f>ROUNDUP(E604/H604, 0)</f>
        <v>80</v>
      </c>
      <c r="J604" t="s">
        <v>21</v>
      </c>
      <c r="K604" t="s">
        <v>22</v>
      </c>
      <c r="L604">
        <v>1433480400</v>
      </c>
      <c r="M604">
        <v>1434430800</v>
      </c>
      <c r="N604" s="7">
        <f>(((L604/60)/60)/24)+DATE(1970,1,1)</f>
        <v>42160.208333333328</v>
      </c>
      <c r="O604" s="7">
        <f>(((M604/60)/60)/24)+DATE(1970,1,1)</f>
        <v>42171.208333333328</v>
      </c>
      <c r="P604" t="b">
        <v>0</v>
      </c>
      <c r="Q604" t="b">
        <v>0</v>
      </c>
      <c r="R604" t="s">
        <v>33</v>
      </c>
      <c r="S604" t="str">
        <f>LEFT(R604,FIND("/",R604)-1)</f>
        <v>theater</v>
      </c>
      <c r="T604" t="str">
        <f>RIGHT(R604,LEN(R604)-FIND("/",R604))</f>
        <v>plays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>ROUNDUP(SUM($E605/$D605)*100, 0)</f>
        <v>120</v>
      </c>
      <c r="G605" t="s">
        <v>20</v>
      </c>
      <c r="H605">
        <v>102</v>
      </c>
      <c r="I605">
        <f>ROUNDUP(E605/H605, 0)</f>
        <v>63</v>
      </c>
      <c r="J605" t="s">
        <v>21</v>
      </c>
      <c r="K605" t="s">
        <v>22</v>
      </c>
      <c r="L605">
        <v>1555563600</v>
      </c>
      <c r="M605">
        <v>1557896400</v>
      </c>
      <c r="N605" s="7">
        <f>(((L605/60)/60)/24)+DATE(1970,1,1)</f>
        <v>43573.208333333328</v>
      </c>
      <c r="O605" s="7">
        <f>(((M605/60)/60)/24)+DATE(1970,1,1)</f>
        <v>43600.208333333328</v>
      </c>
      <c r="P605" t="b">
        <v>0</v>
      </c>
      <c r="Q605" t="b">
        <v>0</v>
      </c>
      <c r="R605" t="s">
        <v>33</v>
      </c>
      <c r="S605" t="str">
        <f>LEFT(R605,FIND("/",R605)-1)</f>
        <v>theater</v>
      </c>
      <c r="T605" t="str">
        <f>RIGHT(R605,LEN(R605)-FIND("/",R605))</f>
        <v>plays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>ROUNDUP(SUM($E606/$D606)*100, 0)</f>
        <v>171</v>
      </c>
      <c r="G606" t="s">
        <v>20</v>
      </c>
      <c r="H606">
        <v>2857</v>
      </c>
      <c r="I606">
        <f>ROUNDUP(E606/H606, 0)</f>
        <v>54</v>
      </c>
      <c r="J606" t="s">
        <v>21</v>
      </c>
      <c r="K606" t="s">
        <v>22</v>
      </c>
      <c r="L606">
        <v>1295676000</v>
      </c>
      <c r="M606">
        <v>1297490400</v>
      </c>
      <c r="N606" s="7">
        <f>(((L606/60)/60)/24)+DATE(1970,1,1)</f>
        <v>40565.25</v>
      </c>
      <c r="O606" s="7">
        <f>(((M606/60)/60)/24)+DATE(1970,1,1)</f>
        <v>40586.25</v>
      </c>
      <c r="P606" t="b">
        <v>0</v>
      </c>
      <c r="Q606" t="b">
        <v>0</v>
      </c>
      <c r="R606" t="s">
        <v>33</v>
      </c>
      <c r="S606" t="str">
        <f>LEFT(R606,FIND("/",R606)-1)</f>
        <v>theater</v>
      </c>
      <c r="T606" t="str">
        <f>RIGHT(R606,LEN(R606)-FIND("/",R606))</f>
        <v>plays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>ROUNDUP(SUM($E607/$D607)*100, 0)</f>
        <v>188</v>
      </c>
      <c r="G607" t="s">
        <v>20</v>
      </c>
      <c r="H607">
        <v>107</v>
      </c>
      <c r="I607">
        <f>ROUNDUP(E607/H607, 0)</f>
        <v>58</v>
      </c>
      <c r="J607" t="s">
        <v>21</v>
      </c>
      <c r="K607" t="s">
        <v>22</v>
      </c>
      <c r="L607">
        <v>1443848400</v>
      </c>
      <c r="M607">
        <v>1447394400</v>
      </c>
      <c r="N607" s="7">
        <f>(((L607/60)/60)/24)+DATE(1970,1,1)</f>
        <v>42280.208333333328</v>
      </c>
      <c r="O607" s="7">
        <f>(((M607/60)/60)/24)+DATE(1970,1,1)</f>
        <v>42321.25</v>
      </c>
      <c r="P607" t="b">
        <v>0</v>
      </c>
      <c r="Q607" t="b">
        <v>0</v>
      </c>
      <c r="R607" t="s">
        <v>68</v>
      </c>
      <c r="S607" t="str">
        <f>LEFT(R607,FIND("/",R607)-1)</f>
        <v>publishing</v>
      </c>
      <c r="T607" t="str">
        <f>RIGHT(R607,LEN(R607)-FIND("/",R607))</f>
        <v>nonfiction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>ROUNDUP(SUM($E608/$D608)*100, 0)</f>
        <v>189</v>
      </c>
      <c r="G608" t="s">
        <v>20</v>
      </c>
      <c r="H608">
        <v>160</v>
      </c>
      <c r="I608">
        <f>ROUNDUP(E608/H608, 0)</f>
        <v>41</v>
      </c>
      <c r="J608" t="s">
        <v>40</v>
      </c>
      <c r="K608" t="s">
        <v>41</v>
      </c>
      <c r="L608">
        <v>1457330400</v>
      </c>
      <c r="M608">
        <v>1458277200</v>
      </c>
      <c r="N608" s="7">
        <f>(((L608/60)/60)/24)+DATE(1970,1,1)</f>
        <v>42436.25</v>
      </c>
      <c r="O608" s="7">
        <f>(((M608/60)/60)/24)+DATE(1970,1,1)</f>
        <v>42447.208333333328</v>
      </c>
      <c r="P608" t="b">
        <v>0</v>
      </c>
      <c r="Q608" t="b">
        <v>0</v>
      </c>
      <c r="R608" t="s">
        <v>23</v>
      </c>
      <c r="S608" t="str">
        <f>LEFT(R608,FIND("/",R608)-1)</f>
        <v>music</v>
      </c>
      <c r="T608" t="str">
        <f>RIGHT(R608,LEN(R608)-FIND("/",R608))</f>
        <v>rock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>ROUNDUP(SUM($E609/$D609)*100, 0)</f>
        <v>132</v>
      </c>
      <c r="G609" t="s">
        <v>20</v>
      </c>
      <c r="H609">
        <v>2230</v>
      </c>
      <c r="I609">
        <f>ROUNDUP(E609/H609, 0)</f>
        <v>82</v>
      </c>
      <c r="J609" t="s">
        <v>21</v>
      </c>
      <c r="K609" t="s">
        <v>22</v>
      </c>
      <c r="L609">
        <v>1395550800</v>
      </c>
      <c r="M609">
        <v>1395723600</v>
      </c>
      <c r="N609" s="7">
        <f>(((L609/60)/60)/24)+DATE(1970,1,1)</f>
        <v>41721.208333333336</v>
      </c>
      <c r="O609" s="7">
        <f>(((M609/60)/60)/24)+DATE(1970,1,1)</f>
        <v>41723.208333333336</v>
      </c>
      <c r="P609" t="b">
        <v>0</v>
      </c>
      <c r="Q609" t="b">
        <v>0</v>
      </c>
      <c r="R609" t="s">
        <v>17</v>
      </c>
      <c r="S609" t="str">
        <f>LEFT(R609,FIND("/",R609)-1)</f>
        <v>food</v>
      </c>
      <c r="T609" t="str">
        <f>RIGHT(R609,LEN(R609)-FIND("/",R609))</f>
        <v>food trucks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>ROUNDUP(SUM($E610/$D610)*100, 0)</f>
        <v>284</v>
      </c>
      <c r="G610" t="s">
        <v>20</v>
      </c>
      <c r="H610">
        <v>316</v>
      </c>
      <c r="I610">
        <f>ROUNDUP(E610/H610, 0)</f>
        <v>36</v>
      </c>
      <c r="J610" t="s">
        <v>21</v>
      </c>
      <c r="K610" t="s">
        <v>22</v>
      </c>
      <c r="L610">
        <v>1551852000</v>
      </c>
      <c r="M610">
        <v>1552197600</v>
      </c>
      <c r="N610" s="7">
        <f>(((L610/60)/60)/24)+DATE(1970,1,1)</f>
        <v>43530.25</v>
      </c>
      <c r="O610" s="7">
        <f>(((M610/60)/60)/24)+DATE(1970,1,1)</f>
        <v>43534.25</v>
      </c>
      <c r="P610" t="b">
        <v>0</v>
      </c>
      <c r="Q610" t="b">
        <v>1</v>
      </c>
      <c r="R610" t="s">
        <v>159</v>
      </c>
      <c r="S610" t="str">
        <f>LEFT(R610,FIND("/",R610)-1)</f>
        <v>music</v>
      </c>
      <c r="T610" t="str">
        <f>RIGHT(R610,LEN(R610)-FIND("/",R610))</f>
        <v>jazz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>ROUNDUP(SUM($E611/$D611)*100, 0)</f>
        <v>121</v>
      </c>
      <c r="G611" t="s">
        <v>20</v>
      </c>
      <c r="H611">
        <v>117</v>
      </c>
      <c r="I611">
        <f>ROUNDUP(E611/H611, 0)</f>
        <v>103</v>
      </c>
      <c r="J611" t="s">
        <v>21</v>
      </c>
      <c r="K611" t="s">
        <v>22</v>
      </c>
      <c r="L611">
        <v>1547618400</v>
      </c>
      <c r="M611">
        <v>1549087200</v>
      </c>
      <c r="N611" s="7">
        <f>(((L611/60)/60)/24)+DATE(1970,1,1)</f>
        <v>43481.25</v>
      </c>
      <c r="O611" s="7">
        <f>(((M611/60)/60)/24)+DATE(1970,1,1)</f>
        <v>43498.25</v>
      </c>
      <c r="P611" t="b">
        <v>0</v>
      </c>
      <c r="Q611" t="b">
        <v>0</v>
      </c>
      <c r="R611" t="s">
        <v>474</v>
      </c>
      <c r="S611" t="str">
        <f>LEFT(R611,FIND("/",R611)-1)</f>
        <v>film &amp; video</v>
      </c>
      <c r="T611" t="str">
        <f>RIGHT(R611,LEN(R611)-FIND("/",R611))</f>
        <v>science fiction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>ROUNDUP(SUM($E612/$D612)*100, 0)</f>
        <v>420</v>
      </c>
      <c r="G612" t="s">
        <v>20</v>
      </c>
      <c r="H612">
        <v>6406</v>
      </c>
      <c r="I612">
        <f>ROUNDUP(E612/H612, 0)</f>
        <v>28</v>
      </c>
      <c r="J612" t="s">
        <v>21</v>
      </c>
      <c r="K612" t="s">
        <v>22</v>
      </c>
      <c r="L612">
        <v>1355637600</v>
      </c>
      <c r="M612">
        <v>1356847200</v>
      </c>
      <c r="N612" s="7">
        <f>(((L612/60)/60)/24)+DATE(1970,1,1)</f>
        <v>41259.25</v>
      </c>
      <c r="O612" s="7">
        <f>(((M612/60)/60)/24)+DATE(1970,1,1)</f>
        <v>41273.25</v>
      </c>
      <c r="P612" t="b">
        <v>0</v>
      </c>
      <c r="Q612" t="b">
        <v>0</v>
      </c>
      <c r="R612" t="s">
        <v>33</v>
      </c>
      <c r="S612" t="str">
        <f>LEFT(R612,FIND("/",R612)-1)</f>
        <v>theater</v>
      </c>
      <c r="T612" t="str">
        <f>RIGHT(R612,LEN(R612)-FIND("/",R612))</f>
        <v>plays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>ROUNDUP(SUM($E613/$D613)*100, 0)</f>
        <v>14</v>
      </c>
      <c r="G613" t="s">
        <v>74</v>
      </c>
      <c r="H613">
        <v>15</v>
      </c>
      <c r="I613">
        <f>ROUNDUP(E613/H613, 0)</f>
        <v>76</v>
      </c>
      <c r="J613" t="s">
        <v>21</v>
      </c>
      <c r="K613" t="s">
        <v>22</v>
      </c>
      <c r="L613">
        <v>1374728400</v>
      </c>
      <c r="M613">
        <v>1375765200</v>
      </c>
      <c r="N613" s="7">
        <f>(((L613/60)/60)/24)+DATE(1970,1,1)</f>
        <v>41480.208333333336</v>
      </c>
      <c r="O613" s="7">
        <f>(((M613/60)/60)/24)+DATE(1970,1,1)</f>
        <v>41492.208333333336</v>
      </c>
      <c r="P613" t="b">
        <v>0</v>
      </c>
      <c r="Q613" t="b">
        <v>0</v>
      </c>
      <c r="R613" t="s">
        <v>33</v>
      </c>
      <c r="S613" t="str">
        <f>LEFT(R613,FIND("/",R613)-1)</f>
        <v>theater</v>
      </c>
      <c r="T613" t="str">
        <f>RIGHT(R613,LEN(R613)-FIND("/",R613))</f>
        <v>plays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>ROUNDUP(SUM($E614/$D614)*100, 0)</f>
        <v>140</v>
      </c>
      <c r="G614" t="s">
        <v>20</v>
      </c>
      <c r="H614">
        <v>192</v>
      </c>
      <c r="I614">
        <f>ROUNDUP(E614/H614, 0)</f>
        <v>46</v>
      </c>
      <c r="J614" t="s">
        <v>21</v>
      </c>
      <c r="K614" t="s">
        <v>22</v>
      </c>
      <c r="L614">
        <v>1287810000</v>
      </c>
      <c r="M614">
        <v>1289800800</v>
      </c>
      <c r="N614" s="7">
        <f>(((L614/60)/60)/24)+DATE(1970,1,1)</f>
        <v>40474.208333333336</v>
      </c>
      <c r="O614" s="7">
        <f>(((M614/60)/60)/24)+DATE(1970,1,1)</f>
        <v>40497.25</v>
      </c>
      <c r="P614" t="b">
        <v>0</v>
      </c>
      <c r="Q614" t="b">
        <v>0</v>
      </c>
      <c r="R614" t="s">
        <v>50</v>
      </c>
      <c r="S614" t="str">
        <f>LEFT(R614,FIND("/",R614)-1)</f>
        <v>music</v>
      </c>
      <c r="T614" t="str">
        <f>RIGHT(R614,LEN(R614)-FIND("/",R614))</f>
        <v>electric music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>ROUNDUP(SUM($E615/$D615)*100, 0)</f>
        <v>174</v>
      </c>
      <c r="G615" t="s">
        <v>20</v>
      </c>
      <c r="H615">
        <v>26</v>
      </c>
      <c r="I615">
        <f>ROUNDUP(E615/H615, 0)</f>
        <v>74</v>
      </c>
      <c r="J615" t="s">
        <v>15</v>
      </c>
      <c r="K615" t="s">
        <v>16</v>
      </c>
      <c r="L615">
        <v>1503723600</v>
      </c>
      <c r="M615">
        <v>1504501200</v>
      </c>
      <c r="N615" s="7">
        <f>(((L615/60)/60)/24)+DATE(1970,1,1)</f>
        <v>42973.208333333328</v>
      </c>
      <c r="O615" s="7">
        <f>(((M615/60)/60)/24)+DATE(1970,1,1)</f>
        <v>42982.208333333328</v>
      </c>
      <c r="P615" t="b">
        <v>0</v>
      </c>
      <c r="Q615" t="b">
        <v>0</v>
      </c>
      <c r="R615" t="s">
        <v>33</v>
      </c>
      <c r="S615" t="str">
        <f>LEFT(R615,FIND("/",R615)-1)</f>
        <v>theater</v>
      </c>
      <c r="T615" t="str">
        <f>RIGHT(R615,LEN(R615)-FIND("/",R615))</f>
        <v>plays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>ROUNDUP(SUM($E616/$D616)*100, 0)</f>
        <v>156</v>
      </c>
      <c r="G616" t="s">
        <v>20</v>
      </c>
      <c r="H616">
        <v>723</v>
      </c>
      <c r="I616">
        <f>ROUNDUP(E616/H616, 0)</f>
        <v>57</v>
      </c>
      <c r="J616" t="s">
        <v>21</v>
      </c>
      <c r="K616" t="s">
        <v>22</v>
      </c>
      <c r="L616">
        <v>1484114400</v>
      </c>
      <c r="M616">
        <v>1485669600</v>
      </c>
      <c r="N616" s="7">
        <f>(((L616/60)/60)/24)+DATE(1970,1,1)</f>
        <v>42746.25</v>
      </c>
      <c r="O616" s="7">
        <f>(((M616/60)/60)/24)+DATE(1970,1,1)</f>
        <v>42764.25</v>
      </c>
      <c r="P616" t="b">
        <v>0</v>
      </c>
      <c r="Q616" t="b">
        <v>0</v>
      </c>
      <c r="R616" t="s">
        <v>33</v>
      </c>
      <c r="S616" t="str">
        <f>LEFT(R616,FIND("/",R616)-1)</f>
        <v>theater</v>
      </c>
      <c r="T616" t="str">
        <f>RIGHT(R616,LEN(R616)-FIND("/",R616))</f>
        <v>plays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>ROUNDUP(SUM($E617/$D617)*100, 0)</f>
        <v>171</v>
      </c>
      <c r="G617" t="s">
        <v>20</v>
      </c>
      <c r="H617">
        <v>170</v>
      </c>
      <c r="I617">
        <f>ROUNDUP(E617/H617, 0)</f>
        <v>86</v>
      </c>
      <c r="J617" t="s">
        <v>107</v>
      </c>
      <c r="K617" t="s">
        <v>108</v>
      </c>
      <c r="L617">
        <v>1461906000</v>
      </c>
      <c r="M617">
        <v>1462770000</v>
      </c>
      <c r="N617" s="7">
        <f>(((L617/60)/60)/24)+DATE(1970,1,1)</f>
        <v>42489.208333333328</v>
      </c>
      <c r="O617" s="7">
        <f>(((M617/60)/60)/24)+DATE(1970,1,1)</f>
        <v>42499.208333333328</v>
      </c>
      <c r="P617" t="b">
        <v>0</v>
      </c>
      <c r="Q617" t="b">
        <v>0</v>
      </c>
      <c r="R617" t="s">
        <v>33</v>
      </c>
      <c r="S617" t="str">
        <f>LEFT(R617,FIND("/",R617)-1)</f>
        <v>theater</v>
      </c>
      <c r="T617" t="str">
        <f>RIGHT(R617,LEN(R617)-FIND("/",R617))</f>
        <v>plays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>ROUNDUP(SUM($E618/$D618)*100, 0)</f>
        <v>190</v>
      </c>
      <c r="G618" t="s">
        <v>20</v>
      </c>
      <c r="H618">
        <v>238</v>
      </c>
      <c r="I618">
        <f>ROUNDUP(E618/H618, 0)</f>
        <v>51</v>
      </c>
      <c r="J618" t="s">
        <v>40</v>
      </c>
      <c r="K618" t="s">
        <v>41</v>
      </c>
      <c r="L618">
        <v>1379653200</v>
      </c>
      <c r="M618">
        <v>1379739600</v>
      </c>
      <c r="N618" s="7">
        <f>(((L618/60)/60)/24)+DATE(1970,1,1)</f>
        <v>41537.208333333336</v>
      </c>
      <c r="O618" s="7">
        <f>(((M618/60)/60)/24)+DATE(1970,1,1)</f>
        <v>41538.208333333336</v>
      </c>
      <c r="P618" t="b">
        <v>0</v>
      </c>
      <c r="Q618" t="b">
        <v>1</v>
      </c>
      <c r="R618" t="s">
        <v>60</v>
      </c>
      <c r="S618" t="str">
        <f>LEFT(R618,FIND("/",R618)-1)</f>
        <v>music</v>
      </c>
      <c r="T618" t="str">
        <f>RIGHT(R618,LEN(R618)-FIND("/",R618))</f>
        <v>indie rock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>ROUNDUP(SUM($E619/$D619)*100, 0)</f>
        <v>250</v>
      </c>
      <c r="G619" t="s">
        <v>20</v>
      </c>
      <c r="H619">
        <v>55</v>
      </c>
      <c r="I619">
        <f>ROUNDUP(E619/H619, 0)</f>
        <v>64</v>
      </c>
      <c r="J619" t="s">
        <v>21</v>
      </c>
      <c r="K619" t="s">
        <v>22</v>
      </c>
      <c r="L619">
        <v>1401858000</v>
      </c>
      <c r="M619">
        <v>1402722000</v>
      </c>
      <c r="N619" s="7">
        <f>(((L619/60)/60)/24)+DATE(1970,1,1)</f>
        <v>41794.208333333336</v>
      </c>
      <c r="O619" s="7">
        <f>(((M619/60)/60)/24)+DATE(1970,1,1)</f>
        <v>41804.208333333336</v>
      </c>
      <c r="P619" t="b">
        <v>0</v>
      </c>
      <c r="Q619" t="b">
        <v>0</v>
      </c>
      <c r="R619" t="s">
        <v>33</v>
      </c>
      <c r="S619" t="str">
        <f>LEFT(R619,FIND("/",R619)-1)</f>
        <v>theater</v>
      </c>
      <c r="T619" t="str">
        <f>RIGHT(R619,LEN(R619)-FIND("/",R619))</f>
        <v>plays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>ROUNDUP(SUM($E620/$D620)*100, 0)</f>
        <v>49</v>
      </c>
      <c r="G620" t="s">
        <v>14</v>
      </c>
      <c r="H620">
        <v>1198</v>
      </c>
      <c r="I620">
        <f>ROUNDUP(E620/H620, 0)</f>
        <v>81</v>
      </c>
      <c r="J620" t="s">
        <v>21</v>
      </c>
      <c r="K620" t="s">
        <v>22</v>
      </c>
      <c r="L620">
        <v>1367470800</v>
      </c>
      <c r="M620">
        <v>1369285200</v>
      </c>
      <c r="N620" s="7">
        <f>(((L620/60)/60)/24)+DATE(1970,1,1)</f>
        <v>41396.208333333336</v>
      </c>
      <c r="O620" s="7">
        <f>(((M620/60)/60)/24)+DATE(1970,1,1)</f>
        <v>41417.208333333336</v>
      </c>
      <c r="P620" t="b">
        <v>0</v>
      </c>
      <c r="Q620" t="b">
        <v>0</v>
      </c>
      <c r="R620" t="s">
        <v>68</v>
      </c>
      <c r="S620" t="str">
        <f>LEFT(R620,FIND("/",R620)-1)</f>
        <v>publishing</v>
      </c>
      <c r="T620" t="str">
        <f>RIGHT(R620,LEN(R620)-FIND("/",R620))</f>
        <v>nonfiction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>ROUNDUP(SUM($E621/$D621)*100, 0)</f>
        <v>29</v>
      </c>
      <c r="G621" t="s">
        <v>14</v>
      </c>
      <c r="H621">
        <v>648</v>
      </c>
      <c r="I621">
        <f>ROUNDUP(E621/H621, 0)</f>
        <v>87</v>
      </c>
      <c r="J621" t="s">
        <v>21</v>
      </c>
      <c r="K621" t="s">
        <v>22</v>
      </c>
      <c r="L621">
        <v>1304658000</v>
      </c>
      <c r="M621">
        <v>1304744400</v>
      </c>
      <c r="N621" s="7">
        <f>(((L621/60)/60)/24)+DATE(1970,1,1)</f>
        <v>40669.208333333336</v>
      </c>
      <c r="O621" s="7">
        <f>(((M621/60)/60)/24)+DATE(1970,1,1)</f>
        <v>40670.208333333336</v>
      </c>
      <c r="P621" t="b">
        <v>1</v>
      </c>
      <c r="Q621" t="b">
        <v>1</v>
      </c>
      <c r="R621" t="s">
        <v>33</v>
      </c>
      <c r="S621" t="str">
        <f>LEFT(R621,FIND("/",R621)-1)</f>
        <v>theater</v>
      </c>
      <c r="T621" t="str">
        <f>RIGHT(R621,LEN(R621)-FIND("/",R621))</f>
        <v>plays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>ROUNDUP(SUM($E622/$D622)*100, 0)</f>
        <v>269</v>
      </c>
      <c r="G622" t="s">
        <v>20</v>
      </c>
      <c r="H622">
        <v>128</v>
      </c>
      <c r="I622">
        <f>ROUNDUP(E622/H622, 0)</f>
        <v>91</v>
      </c>
      <c r="J622" t="s">
        <v>26</v>
      </c>
      <c r="K622" t="s">
        <v>27</v>
      </c>
      <c r="L622">
        <v>1467954000</v>
      </c>
      <c r="M622">
        <v>1468299600</v>
      </c>
      <c r="N622" s="7">
        <f>(((L622/60)/60)/24)+DATE(1970,1,1)</f>
        <v>42559.208333333328</v>
      </c>
      <c r="O622" s="7">
        <f>(((M622/60)/60)/24)+DATE(1970,1,1)</f>
        <v>42563.208333333328</v>
      </c>
      <c r="P622" t="b">
        <v>0</v>
      </c>
      <c r="Q622" t="b">
        <v>0</v>
      </c>
      <c r="R622" t="s">
        <v>122</v>
      </c>
      <c r="S622" t="str">
        <f>LEFT(R622,FIND("/",R622)-1)</f>
        <v>photography</v>
      </c>
      <c r="T622" t="str">
        <f>RIGHT(R622,LEN(R622)-FIND("/",R622))</f>
        <v>photography books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>ROUNDUP(SUM($E623/$D623)*100, 0)</f>
        <v>620</v>
      </c>
      <c r="G623" t="s">
        <v>20</v>
      </c>
      <c r="H623">
        <v>2144</v>
      </c>
      <c r="I623">
        <f>ROUNDUP(E623/H623, 0)</f>
        <v>75</v>
      </c>
      <c r="J623" t="s">
        <v>21</v>
      </c>
      <c r="K623" t="s">
        <v>22</v>
      </c>
      <c r="L623">
        <v>1473742800</v>
      </c>
      <c r="M623">
        <v>1474174800</v>
      </c>
      <c r="N623" s="7">
        <f>(((L623/60)/60)/24)+DATE(1970,1,1)</f>
        <v>42626.208333333328</v>
      </c>
      <c r="O623" s="7">
        <f>(((M623/60)/60)/24)+DATE(1970,1,1)</f>
        <v>42631.208333333328</v>
      </c>
      <c r="P623" t="b">
        <v>0</v>
      </c>
      <c r="Q623" t="b">
        <v>0</v>
      </c>
      <c r="R623" t="s">
        <v>33</v>
      </c>
      <c r="S623" t="str">
        <f>LEFT(R623,FIND("/",R623)-1)</f>
        <v>theater</v>
      </c>
      <c r="T623" t="str">
        <f>RIGHT(R623,LEN(R623)-FIND("/",R623))</f>
        <v>plays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>ROUNDUP(SUM($E624/$D624)*100, 0)</f>
        <v>4</v>
      </c>
      <c r="G624" t="s">
        <v>14</v>
      </c>
      <c r="H624">
        <v>64</v>
      </c>
      <c r="I624">
        <f>ROUNDUP(E624/H624, 0)</f>
        <v>93</v>
      </c>
      <c r="J624" t="s">
        <v>21</v>
      </c>
      <c r="K624" t="s">
        <v>22</v>
      </c>
      <c r="L624">
        <v>1523768400</v>
      </c>
      <c r="M624">
        <v>1526014800</v>
      </c>
      <c r="N624" s="7">
        <f>(((L624/60)/60)/24)+DATE(1970,1,1)</f>
        <v>43205.208333333328</v>
      </c>
      <c r="O624" s="7">
        <f>(((M624/60)/60)/24)+DATE(1970,1,1)</f>
        <v>43231.208333333328</v>
      </c>
      <c r="P624" t="b">
        <v>0</v>
      </c>
      <c r="Q624" t="b">
        <v>0</v>
      </c>
      <c r="R624" t="s">
        <v>60</v>
      </c>
      <c r="S624" t="str">
        <f>LEFT(R624,FIND("/",R624)-1)</f>
        <v>music</v>
      </c>
      <c r="T624" t="str">
        <f>RIGHT(R624,LEN(R624)-FIND("/",R624))</f>
        <v>indie rock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>ROUNDUP(SUM($E625/$D625)*100, 0)</f>
        <v>160</v>
      </c>
      <c r="G625" t="s">
        <v>20</v>
      </c>
      <c r="H625">
        <v>2693</v>
      </c>
      <c r="I625">
        <f>ROUNDUP(E625/H625, 0)</f>
        <v>56</v>
      </c>
      <c r="J625" t="s">
        <v>40</v>
      </c>
      <c r="K625" t="s">
        <v>41</v>
      </c>
      <c r="L625">
        <v>1437022800</v>
      </c>
      <c r="M625">
        <v>1437454800</v>
      </c>
      <c r="N625" s="7">
        <f>(((L625/60)/60)/24)+DATE(1970,1,1)</f>
        <v>42201.208333333328</v>
      </c>
      <c r="O625" s="7">
        <f>(((M625/60)/60)/24)+DATE(1970,1,1)</f>
        <v>42206.208333333328</v>
      </c>
      <c r="P625" t="b">
        <v>0</v>
      </c>
      <c r="Q625" t="b">
        <v>0</v>
      </c>
      <c r="R625" t="s">
        <v>33</v>
      </c>
      <c r="S625" t="str">
        <f>LEFT(R625,FIND("/",R625)-1)</f>
        <v>theater</v>
      </c>
      <c r="T625" t="str">
        <f>RIGHT(R625,LEN(R625)-FIND("/",R625))</f>
        <v>plays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>ROUNDUP(SUM($E626/$D626)*100, 0)</f>
        <v>280</v>
      </c>
      <c r="G626" t="s">
        <v>20</v>
      </c>
      <c r="H626">
        <v>432</v>
      </c>
      <c r="I626">
        <f>ROUNDUP(E626/H626, 0)</f>
        <v>33</v>
      </c>
      <c r="J626" t="s">
        <v>21</v>
      </c>
      <c r="K626" t="s">
        <v>22</v>
      </c>
      <c r="L626">
        <v>1422165600</v>
      </c>
      <c r="M626">
        <v>1422684000</v>
      </c>
      <c r="N626" s="7">
        <f>(((L626/60)/60)/24)+DATE(1970,1,1)</f>
        <v>42029.25</v>
      </c>
      <c r="O626" s="7">
        <f>(((M626/60)/60)/24)+DATE(1970,1,1)</f>
        <v>42035.25</v>
      </c>
      <c r="P626" t="b">
        <v>0</v>
      </c>
      <c r="Q626" t="b">
        <v>0</v>
      </c>
      <c r="R626" t="s">
        <v>122</v>
      </c>
      <c r="S626" t="str">
        <f>LEFT(R626,FIND("/",R626)-1)</f>
        <v>photography</v>
      </c>
      <c r="T626" t="str">
        <f>RIGHT(R626,LEN(R626)-FIND("/",R626))</f>
        <v>photography books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>ROUNDUP(SUM($E627/$D627)*100, 0)</f>
        <v>78</v>
      </c>
      <c r="G627" t="s">
        <v>14</v>
      </c>
      <c r="H627">
        <v>62</v>
      </c>
      <c r="I627">
        <f>ROUNDUP(E627/H627, 0)</f>
        <v>94</v>
      </c>
      <c r="J627" t="s">
        <v>21</v>
      </c>
      <c r="K627" t="s">
        <v>22</v>
      </c>
      <c r="L627">
        <v>1580104800</v>
      </c>
      <c r="M627">
        <v>1581314400</v>
      </c>
      <c r="N627" s="7">
        <f>(((L627/60)/60)/24)+DATE(1970,1,1)</f>
        <v>43857.25</v>
      </c>
      <c r="O627" s="7">
        <f>(((M627/60)/60)/24)+DATE(1970,1,1)</f>
        <v>43871.25</v>
      </c>
      <c r="P627" t="b">
        <v>0</v>
      </c>
      <c r="Q627" t="b">
        <v>0</v>
      </c>
      <c r="R627" t="s">
        <v>33</v>
      </c>
      <c r="S627" t="str">
        <f>LEFT(R627,FIND("/",R627)-1)</f>
        <v>theater</v>
      </c>
      <c r="T627" t="str">
        <f>RIGHT(R627,LEN(R627)-FIND("/",R627))</f>
        <v>plays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>ROUNDUP(SUM($E628/$D628)*100, 0)</f>
        <v>207</v>
      </c>
      <c r="G628" t="s">
        <v>20</v>
      </c>
      <c r="H628">
        <v>189</v>
      </c>
      <c r="I628">
        <f>ROUNDUP(E628/H628, 0)</f>
        <v>70</v>
      </c>
      <c r="J628" t="s">
        <v>21</v>
      </c>
      <c r="K628" t="s">
        <v>22</v>
      </c>
      <c r="L628">
        <v>1285650000</v>
      </c>
      <c r="M628">
        <v>1286427600</v>
      </c>
      <c r="N628" s="7">
        <f>(((L628/60)/60)/24)+DATE(1970,1,1)</f>
        <v>40449.208333333336</v>
      </c>
      <c r="O628" s="7">
        <f>(((M628/60)/60)/24)+DATE(1970,1,1)</f>
        <v>40458.208333333336</v>
      </c>
      <c r="P628" t="b">
        <v>0</v>
      </c>
      <c r="Q628" t="b">
        <v>1</v>
      </c>
      <c r="R628" t="s">
        <v>33</v>
      </c>
      <c r="S628" t="str">
        <f>LEFT(R628,FIND("/",R628)-1)</f>
        <v>theater</v>
      </c>
      <c r="T628" t="str">
        <f>RIGHT(R628,LEN(R628)-FIND("/",R628))</f>
        <v>plays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>ROUNDUP(SUM($E629/$D629)*100, 0)</f>
        <v>695</v>
      </c>
      <c r="G629" t="s">
        <v>20</v>
      </c>
      <c r="H629">
        <v>154</v>
      </c>
      <c r="I629">
        <f>ROUNDUP(E629/H629, 0)</f>
        <v>73</v>
      </c>
      <c r="J629" t="s">
        <v>40</v>
      </c>
      <c r="K629" t="s">
        <v>41</v>
      </c>
      <c r="L629">
        <v>1276664400</v>
      </c>
      <c r="M629">
        <v>1278738000</v>
      </c>
      <c r="N629" s="7">
        <f>(((L629/60)/60)/24)+DATE(1970,1,1)</f>
        <v>40345.208333333336</v>
      </c>
      <c r="O629" s="7">
        <f>(((M629/60)/60)/24)+DATE(1970,1,1)</f>
        <v>40369.208333333336</v>
      </c>
      <c r="P629" t="b">
        <v>1</v>
      </c>
      <c r="Q629" t="b">
        <v>0</v>
      </c>
      <c r="R629" t="s">
        <v>17</v>
      </c>
      <c r="S629" t="str">
        <f>LEFT(R629,FIND("/",R629)-1)</f>
        <v>food</v>
      </c>
      <c r="T629" t="str">
        <f>RIGHT(R629,LEN(R629)-FIND("/",R629))</f>
        <v>food trucks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>ROUNDUP(SUM($E630/$D630)*100, 0)</f>
        <v>152</v>
      </c>
      <c r="G630" t="s">
        <v>20</v>
      </c>
      <c r="H630">
        <v>96</v>
      </c>
      <c r="I630">
        <f>ROUNDUP(E630/H630, 0)</f>
        <v>31</v>
      </c>
      <c r="J630" t="s">
        <v>21</v>
      </c>
      <c r="K630" t="s">
        <v>22</v>
      </c>
      <c r="L630">
        <v>1286168400</v>
      </c>
      <c r="M630">
        <v>1286427600</v>
      </c>
      <c r="N630" s="7">
        <f>(((L630/60)/60)/24)+DATE(1970,1,1)</f>
        <v>40455.208333333336</v>
      </c>
      <c r="O630" s="7">
        <f>(((M630/60)/60)/24)+DATE(1970,1,1)</f>
        <v>40458.208333333336</v>
      </c>
      <c r="P630" t="b">
        <v>0</v>
      </c>
      <c r="Q630" t="b">
        <v>0</v>
      </c>
      <c r="R630" t="s">
        <v>60</v>
      </c>
      <c r="S630" t="str">
        <f>LEFT(R630,FIND("/",R630)-1)</f>
        <v>music</v>
      </c>
      <c r="T630" t="str">
        <f>RIGHT(R630,LEN(R630)-FIND("/",R630))</f>
        <v>indie rock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>ROUNDUP(SUM($E631/$D631)*100, 0)</f>
        <v>65</v>
      </c>
      <c r="G631" t="s">
        <v>14</v>
      </c>
      <c r="H631">
        <v>750</v>
      </c>
      <c r="I631">
        <f>ROUNDUP(E631/H631, 0)</f>
        <v>74</v>
      </c>
      <c r="J631" t="s">
        <v>21</v>
      </c>
      <c r="K631" t="s">
        <v>22</v>
      </c>
      <c r="L631">
        <v>1467781200</v>
      </c>
      <c r="M631">
        <v>1467954000</v>
      </c>
      <c r="N631" s="7">
        <f>(((L631/60)/60)/24)+DATE(1970,1,1)</f>
        <v>42557.208333333328</v>
      </c>
      <c r="O631" s="7">
        <f>(((M631/60)/60)/24)+DATE(1970,1,1)</f>
        <v>42559.208333333328</v>
      </c>
      <c r="P631" t="b">
        <v>0</v>
      </c>
      <c r="Q631" t="b">
        <v>1</v>
      </c>
      <c r="R631" t="s">
        <v>33</v>
      </c>
      <c r="S631" t="str">
        <f>LEFT(R631,FIND("/",R631)-1)</f>
        <v>theater</v>
      </c>
      <c r="T631" t="str">
        <f>RIGHT(R631,LEN(R631)-FIND("/",R631))</f>
        <v>plays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>ROUNDUP(SUM($E632/$D632)*100, 0)</f>
        <v>63</v>
      </c>
      <c r="G632" t="s">
        <v>74</v>
      </c>
      <c r="H632">
        <v>87</v>
      </c>
      <c r="I632">
        <f>ROUNDUP(E632/H632, 0)</f>
        <v>69</v>
      </c>
      <c r="J632" t="s">
        <v>21</v>
      </c>
      <c r="K632" t="s">
        <v>22</v>
      </c>
      <c r="L632">
        <v>1556686800</v>
      </c>
      <c r="M632">
        <v>1557637200</v>
      </c>
      <c r="N632" s="7">
        <f>(((L632/60)/60)/24)+DATE(1970,1,1)</f>
        <v>43586.208333333328</v>
      </c>
      <c r="O632" s="7">
        <f>(((M632/60)/60)/24)+DATE(1970,1,1)</f>
        <v>43597.208333333328</v>
      </c>
      <c r="P632" t="b">
        <v>0</v>
      </c>
      <c r="Q632" t="b">
        <v>1</v>
      </c>
      <c r="R632" t="s">
        <v>33</v>
      </c>
      <c r="S632" t="str">
        <f>LEFT(R632,FIND("/",R632)-1)</f>
        <v>theater</v>
      </c>
      <c r="T632" t="str">
        <f>RIGHT(R632,LEN(R632)-FIND("/",R632))</f>
        <v>plays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>ROUNDUP(SUM($E633/$D633)*100, 0)</f>
        <v>311</v>
      </c>
      <c r="G633" t="s">
        <v>20</v>
      </c>
      <c r="H633">
        <v>3063</v>
      </c>
      <c r="I633">
        <f>ROUNDUP(E633/H633, 0)</f>
        <v>60</v>
      </c>
      <c r="J633" t="s">
        <v>21</v>
      </c>
      <c r="K633" t="s">
        <v>22</v>
      </c>
      <c r="L633">
        <v>1553576400</v>
      </c>
      <c r="M633">
        <v>1553922000</v>
      </c>
      <c r="N633" s="7">
        <f>(((L633/60)/60)/24)+DATE(1970,1,1)</f>
        <v>43550.208333333328</v>
      </c>
      <c r="O633" s="7">
        <f>(((M633/60)/60)/24)+DATE(1970,1,1)</f>
        <v>43554.208333333328</v>
      </c>
      <c r="P633" t="b">
        <v>0</v>
      </c>
      <c r="Q633" t="b">
        <v>0</v>
      </c>
      <c r="R633" t="s">
        <v>33</v>
      </c>
      <c r="S633" t="str">
        <f>LEFT(R633,FIND("/",R633)-1)</f>
        <v>theater</v>
      </c>
      <c r="T633" t="str">
        <f>RIGHT(R633,LEN(R633)-FIND("/",R633))</f>
        <v>plays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>ROUNDUP(SUM($E634/$D634)*100, 0)</f>
        <v>43</v>
      </c>
      <c r="G634" t="s">
        <v>47</v>
      </c>
      <c r="H634">
        <v>278</v>
      </c>
      <c r="I634">
        <f>ROUNDUP(E634/H634, 0)</f>
        <v>112</v>
      </c>
      <c r="J634" t="s">
        <v>21</v>
      </c>
      <c r="K634" t="s">
        <v>22</v>
      </c>
      <c r="L634">
        <v>1414904400</v>
      </c>
      <c r="M634">
        <v>1416463200</v>
      </c>
      <c r="N634" s="7">
        <f>(((L634/60)/60)/24)+DATE(1970,1,1)</f>
        <v>41945.208333333336</v>
      </c>
      <c r="O634" s="7">
        <f>(((M634/60)/60)/24)+DATE(1970,1,1)</f>
        <v>41963.25</v>
      </c>
      <c r="P634" t="b">
        <v>0</v>
      </c>
      <c r="Q634" t="b">
        <v>0</v>
      </c>
      <c r="R634" t="s">
        <v>33</v>
      </c>
      <c r="S634" t="str">
        <f>LEFT(R634,FIND("/",R634)-1)</f>
        <v>theater</v>
      </c>
      <c r="T634" t="str">
        <f>RIGHT(R634,LEN(R634)-FIND("/",R634))</f>
        <v>plays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>ROUNDUP(SUM($E635/$D635)*100, 0)</f>
        <v>84</v>
      </c>
      <c r="G635" t="s">
        <v>14</v>
      </c>
      <c r="H635">
        <v>105</v>
      </c>
      <c r="I635">
        <f>ROUNDUP(E635/H635, 0)</f>
        <v>54</v>
      </c>
      <c r="J635" t="s">
        <v>21</v>
      </c>
      <c r="K635" t="s">
        <v>22</v>
      </c>
      <c r="L635">
        <v>1446876000</v>
      </c>
      <c r="M635">
        <v>1447221600</v>
      </c>
      <c r="N635" s="7">
        <f>(((L635/60)/60)/24)+DATE(1970,1,1)</f>
        <v>42315.25</v>
      </c>
      <c r="O635" s="7">
        <f>(((M635/60)/60)/24)+DATE(1970,1,1)</f>
        <v>42319.25</v>
      </c>
      <c r="P635" t="b">
        <v>0</v>
      </c>
      <c r="Q635" t="b">
        <v>0</v>
      </c>
      <c r="R635" t="s">
        <v>71</v>
      </c>
      <c r="S635" t="str">
        <f>LEFT(R635,FIND("/",R635)-1)</f>
        <v>film &amp; video</v>
      </c>
      <c r="T635" t="str">
        <f>RIGHT(R635,LEN(R635)-FIND("/",R635))</f>
        <v>animation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>ROUNDUP(SUM($E636/$D636)*100, 0)</f>
        <v>79</v>
      </c>
      <c r="G636" t="s">
        <v>74</v>
      </c>
      <c r="H636">
        <v>1658</v>
      </c>
      <c r="I636">
        <f>ROUNDUP(E636/H636, 0)</f>
        <v>56</v>
      </c>
      <c r="J636" t="s">
        <v>21</v>
      </c>
      <c r="K636" t="s">
        <v>22</v>
      </c>
      <c r="L636">
        <v>1490418000</v>
      </c>
      <c r="M636">
        <v>1491627600</v>
      </c>
      <c r="N636" s="7">
        <f>(((L636/60)/60)/24)+DATE(1970,1,1)</f>
        <v>42819.208333333328</v>
      </c>
      <c r="O636" s="7">
        <f>(((M636/60)/60)/24)+DATE(1970,1,1)</f>
        <v>42833.208333333328</v>
      </c>
      <c r="P636" t="b">
        <v>0</v>
      </c>
      <c r="Q636" t="b">
        <v>0</v>
      </c>
      <c r="R636" t="s">
        <v>269</v>
      </c>
      <c r="S636" t="str">
        <f>LEFT(R636,FIND("/",R636)-1)</f>
        <v>film &amp; video</v>
      </c>
      <c r="T636" t="str">
        <f>RIGHT(R636,LEN(R636)-FIND("/",R636))</f>
        <v>television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>ROUNDUP(SUM($E637/$D637)*100, 0)</f>
        <v>115</v>
      </c>
      <c r="G637" t="s">
        <v>20</v>
      </c>
      <c r="H637">
        <v>2266</v>
      </c>
      <c r="I637">
        <f>ROUNDUP(E637/H637, 0)</f>
        <v>70</v>
      </c>
      <c r="J637" t="s">
        <v>21</v>
      </c>
      <c r="K637" t="s">
        <v>22</v>
      </c>
      <c r="L637">
        <v>1360389600</v>
      </c>
      <c r="M637">
        <v>1363150800</v>
      </c>
      <c r="N637" s="7">
        <f>(((L637/60)/60)/24)+DATE(1970,1,1)</f>
        <v>41314.25</v>
      </c>
      <c r="O637" s="7">
        <f>(((M637/60)/60)/24)+DATE(1970,1,1)</f>
        <v>41346.208333333336</v>
      </c>
      <c r="P637" t="b">
        <v>0</v>
      </c>
      <c r="Q637" t="b">
        <v>0</v>
      </c>
      <c r="R637" t="s">
        <v>269</v>
      </c>
      <c r="S637" t="str">
        <f>LEFT(R637,FIND("/",R637)-1)</f>
        <v>film &amp; video</v>
      </c>
      <c r="T637" t="str">
        <f>RIGHT(R637,LEN(R637)-FIND("/",R637))</f>
        <v>television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>ROUNDUP(SUM($E638/$D638)*100, 0)</f>
        <v>65</v>
      </c>
      <c r="G638" t="s">
        <v>14</v>
      </c>
      <c r="H638">
        <v>2604</v>
      </c>
      <c r="I638">
        <f>ROUNDUP(E638/H638, 0)</f>
        <v>49</v>
      </c>
      <c r="J638" t="s">
        <v>36</v>
      </c>
      <c r="K638" t="s">
        <v>37</v>
      </c>
      <c r="L638">
        <v>1326866400</v>
      </c>
      <c r="M638">
        <v>1330754400</v>
      </c>
      <c r="N638" s="7">
        <f>(((L638/60)/60)/24)+DATE(1970,1,1)</f>
        <v>40926.25</v>
      </c>
      <c r="O638" s="7">
        <f>(((M638/60)/60)/24)+DATE(1970,1,1)</f>
        <v>40971.25</v>
      </c>
      <c r="P638" t="b">
        <v>0</v>
      </c>
      <c r="Q638" t="b">
        <v>1</v>
      </c>
      <c r="R638" t="s">
        <v>71</v>
      </c>
      <c r="S638" t="str">
        <f>LEFT(R638,FIND("/",R638)-1)</f>
        <v>film &amp; video</v>
      </c>
      <c r="T638" t="str">
        <f>RIGHT(R638,LEN(R638)-FIND("/",R638))</f>
        <v>animation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>ROUNDUP(SUM($E639/$D639)*100, 0)</f>
        <v>80</v>
      </c>
      <c r="G639" t="s">
        <v>14</v>
      </c>
      <c r="H639">
        <v>65</v>
      </c>
      <c r="I639">
        <f>ROUNDUP(E639/H639, 0)</f>
        <v>104</v>
      </c>
      <c r="J639" t="s">
        <v>21</v>
      </c>
      <c r="K639" t="s">
        <v>22</v>
      </c>
      <c r="L639">
        <v>1479103200</v>
      </c>
      <c r="M639">
        <v>1479794400</v>
      </c>
      <c r="N639" s="7">
        <f>(((L639/60)/60)/24)+DATE(1970,1,1)</f>
        <v>42688.25</v>
      </c>
      <c r="O639" s="7">
        <f>(((M639/60)/60)/24)+DATE(1970,1,1)</f>
        <v>42696.25</v>
      </c>
      <c r="P639" t="b">
        <v>0</v>
      </c>
      <c r="Q639" t="b">
        <v>0</v>
      </c>
      <c r="R639" t="s">
        <v>33</v>
      </c>
      <c r="S639" t="str">
        <f>LEFT(R639,FIND("/",R639)-1)</f>
        <v>theater</v>
      </c>
      <c r="T639" t="str">
        <f>RIGHT(R639,LEN(R639)-FIND("/",R639))</f>
        <v>plays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>ROUNDUP(SUM($E640/$D640)*100, 0)</f>
        <v>12</v>
      </c>
      <c r="G640" t="s">
        <v>14</v>
      </c>
      <c r="H640">
        <v>94</v>
      </c>
      <c r="I640">
        <f>ROUNDUP(E640/H640, 0)</f>
        <v>100</v>
      </c>
      <c r="J640" t="s">
        <v>21</v>
      </c>
      <c r="K640" t="s">
        <v>22</v>
      </c>
      <c r="L640">
        <v>1280206800</v>
      </c>
      <c r="M640">
        <v>1281243600</v>
      </c>
      <c r="N640" s="7">
        <f>(((L640/60)/60)/24)+DATE(1970,1,1)</f>
        <v>40386.208333333336</v>
      </c>
      <c r="O640" s="7">
        <f>(((M640/60)/60)/24)+DATE(1970,1,1)</f>
        <v>40398.208333333336</v>
      </c>
      <c r="P640" t="b">
        <v>0</v>
      </c>
      <c r="Q640" t="b">
        <v>1</v>
      </c>
      <c r="R640" t="s">
        <v>33</v>
      </c>
      <c r="S640" t="str">
        <f>LEFT(R640,FIND("/",R640)-1)</f>
        <v>theater</v>
      </c>
      <c r="T640" t="str">
        <f>RIGHT(R640,LEN(R640)-FIND("/",R640))</f>
        <v>plays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>ROUNDUP(SUM($E641/$D641)*100, 0)</f>
        <v>57</v>
      </c>
      <c r="G641" t="s">
        <v>47</v>
      </c>
      <c r="H641">
        <v>45</v>
      </c>
      <c r="I641">
        <f>ROUNDUP(E641/H641, 0)</f>
        <v>108</v>
      </c>
      <c r="J641" t="s">
        <v>21</v>
      </c>
      <c r="K641" t="s">
        <v>22</v>
      </c>
      <c r="L641">
        <v>1532754000</v>
      </c>
      <c r="M641">
        <v>1532754000</v>
      </c>
      <c r="N641" s="7">
        <f>(((L641/60)/60)/24)+DATE(1970,1,1)</f>
        <v>43309.208333333328</v>
      </c>
      <c r="O641" s="7">
        <f>(((M641/60)/60)/24)+DATE(1970,1,1)</f>
        <v>43309.208333333328</v>
      </c>
      <c r="P641" t="b">
        <v>0</v>
      </c>
      <c r="Q641" t="b">
        <v>1</v>
      </c>
      <c r="R641" t="s">
        <v>53</v>
      </c>
      <c r="S641" t="str">
        <f>LEFT(R641,FIND("/",R641)-1)</f>
        <v>film &amp; video</v>
      </c>
      <c r="T641" t="str">
        <f>RIGHT(R641,LEN(R641)-FIND("/",R641))</f>
        <v>drama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>ROUNDUP(SUM($E642/$D642)*100, 0)</f>
        <v>17</v>
      </c>
      <c r="G642" t="s">
        <v>14</v>
      </c>
      <c r="H642">
        <v>257</v>
      </c>
      <c r="I642">
        <f>ROUNDUP(E642/H642, 0)</f>
        <v>77</v>
      </c>
      <c r="J642" t="s">
        <v>21</v>
      </c>
      <c r="K642" t="s">
        <v>22</v>
      </c>
      <c r="L642">
        <v>1453096800</v>
      </c>
      <c r="M642">
        <v>1453356000</v>
      </c>
      <c r="N642" s="7">
        <f>(((L642/60)/60)/24)+DATE(1970,1,1)</f>
        <v>42387.25</v>
      </c>
      <c r="O642" s="7">
        <f>(((M642/60)/60)/24)+DATE(1970,1,1)</f>
        <v>42390.25</v>
      </c>
      <c r="P642" t="b">
        <v>0</v>
      </c>
      <c r="Q642" t="b">
        <v>0</v>
      </c>
      <c r="R642" t="s">
        <v>33</v>
      </c>
      <c r="S642" t="str">
        <f>LEFT(R642,FIND("/",R642)-1)</f>
        <v>theater</v>
      </c>
      <c r="T642" t="str">
        <f>RIGHT(R642,LEN(R642)-FIND("/",R642))</f>
        <v>plays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>ROUNDUP(SUM($E643/$D643)*100, 0)</f>
        <v>120</v>
      </c>
      <c r="G643" t="s">
        <v>20</v>
      </c>
      <c r="H643">
        <v>194</v>
      </c>
      <c r="I643">
        <f>ROUNDUP(E643/H643, 0)</f>
        <v>59</v>
      </c>
      <c r="J643" t="s">
        <v>98</v>
      </c>
      <c r="K643" t="s">
        <v>99</v>
      </c>
      <c r="L643">
        <v>1487570400</v>
      </c>
      <c r="M643">
        <v>1489986000</v>
      </c>
      <c r="N643" s="7">
        <f>(((L643/60)/60)/24)+DATE(1970,1,1)</f>
        <v>42786.25</v>
      </c>
      <c r="O643" s="7">
        <f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>LEFT(R643,FIND("/",R643)-1)</f>
        <v>theater</v>
      </c>
      <c r="T643" t="str">
        <f>RIGHT(R643,LEN(R643)-FIND("/",R643))</f>
        <v>plays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>ROUNDUP(SUM($E644/$D644)*100, 0)</f>
        <v>146</v>
      </c>
      <c r="G644" t="s">
        <v>20</v>
      </c>
      <c r="H644">
        <v>129</v>
      </c>
      <c r="I644">
        <f>ROUNDUP(E644/H644, 0)</f>
        <v>104</v>
      </c>
      <c r="J644" t="s">
        <v>15</v>
      </c>
      <c r="K644" t="s">
        <v>16</v>
      </c>
      <c r="L644">
        <v>1545026400</v>
      </c>
      <c r="M644">
        <v>1545804000</v>
      </c>
      <c r="N644" s="7">
        <f>(((L644/60)/60)/24)+DATE(1970,1,1)</f>
        <v>43451.25</v>
      </c>
      <c r="O644" s="7">
        <f>(((M644/60)/60)/24)+DATE(1970,1,1)</f>
        <v>43460.25</v>
      </c>
      <c r="P644" t="b">
        <v>0</v>
      </c>
      <c r="Q644" t="b">
        <v>0</v>
      </c>
      <c r="R644" t="s">
        <v>65</v>
      </c>
      <c r="S644" t="str">
        <f>LEFT(R644,FIND("/",R644)-1)</f>
        <v>technology</v>
      </c>
      <c r="T644" t="str">
        <f>RIGHT(R644,LEN(R644)-FIND("/",R644))</f>
        <v>wearables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>ROUNDUP(SUM($E645/$D645)*100, 0)</f>
        <v>222</v>
      </c>
      <c r="G645" t="s">
        <v>20</v>
      </c>
      <c r="H645">
        <v>375</v>
      </c>
      <c r="I645">
        <f>ROUNDUP(E645/H645, 0)</f>
        <v>88</v>
      </c>
      <c r="J645" t="s">
        <v>21</v>
      </c>
      <c r="K645" t="s">
        <v>22</v>
      </c>
      <c r="L645">
        <v>1488348000</v>
      </c>
      <c r="M645">
        <v>1489899600</v>
      </c>
      <c r="N645" s="7">
        <f>(((L645/60)/60)/24)+DATE(1970,1,1)</f>
        <v>42795.25</v>
      </c>
      <c r="O645" s="7">
        <f>(((M645/60)/60)/24)+DATE(1970,1,1)</f>
        <v>42813.208333333328</v>
      </c>
      <c r="P645" t="b">
        <v>0</v>
      </c>
      <c r="Q645" t="b">
        <v>0</v>
      </c>
      <c r="R645" t="s">
        <v>33</v>
      </c>
      <c r="S645" t="str">
        <f>LEFT(R645,FIND("/",R645)-1)</f>
        <v>theater</v>
      </c>
      <c r="T645" t="str">
        <f>RIGHT(R645,LEN(R645)-FIND("/",R645))</f>
        <v>plays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>ROUNDUP(SUM($E646/$D646)*100, 0)</f>
        <v>49</v>
      </c>
      <c r="G646" t="s">
        <v>14</v>
      </c>
      <c r="H646">
        <v>2928</v>
      </c>
      <c r="I646">
        <f>ROUNDUP(E646/H646, 0)</f>
        <v>28</v>
      </c>
      <c r="J646" t="s">
        <v>15</v>
      </c>
      <c r="K646" t="s">
        <v>16</v>
      </c>
      <c r="L646">
        <v>1545112800</v>
      </c>
      <c r="M646">
        <v>1546495200</v>
      </c>
      <c r="N646" s="7">
        <f>(((L646/60)/60)/24)+DATE(1970,1,1)</f>
        <v>43452.25</v>
      </c>
      <c r="O646" s="7">
        <f>(((M646/60)/60)/24)+DATE(1970,1,1)</f>
        <v>43468.25</v>
      </c>
      <c r="P646" t="b">
        <v>0</v>
      </c>
      <c r="Q646" t="b">
        <v>0</v>
      </c>
      <c r="R646" t="s">
        <v>33</v>
      </c>
      <c r="S646" t="str">
        <f>LEFT(R646,FIND("/",R646)-1)</f>
        <v>theater</v>
      </c>
      <c r="T646" t="str">
        <f>RIGHT(R646,LEN(R646)-FIND("/",R646))</f>
        <v>plays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>ROUNDUP(SUM($E647/$D647)*100, 0)</f>
        <v>93</v>
      </c>
      <c r="G647" t="s">
        <v>14</v>
      </c>
      <c r="H647">
        <v>4697</v>
      </c>
      <c r="I647">
        <f>ROUNDUP(E647/H647, 0)</f>
        <v>38</v>
      </c>
      <c r="J647" t="s">
        <v>21</v>
      </c>
      <c r="K647" t="s">
        <v>22</v>
      </c>
      <c r="L647">
        <v>1537938000</v>
      </c>
      <c r="M647">
        <v>1539752400</v>
      </c>
      <c r="N647" s="7">
        <f>(((L647/60)/60)/24)+DATE(1970,1,1)</f>
        <v>43369.208333333328</v>
      </c>
      <c r="O647" s="7">
        <f>(((M647/60)/60)/24)+DATE(1970,1,1)</f>
        <v>43390.208333333328</v>
      </c>
      <c r="P647" t="b">
        <v>0</v>
      </c>
      <c r="Q647" t="b">
        <v>1</v>
      </c>
      <c r="R647" t="s">
        <v>23</v>
      </c>
      <c r="S647" t="str">
        <f>LEFT(R647,FIND("/",R647)-1)</f>
        <v>music</v>
      </c>
      <c r="T647" t="str">
        <f>RIGHT(R647,LEN(R647)-FIND("/",R647))</f>
        <v>rock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>ROUNDUP(SUM($E648/$D648)*100, 0)</f>
        <v>89</v>
      </c>
      <c r="G648" t="s">
        <v>14</v>
      </c>
      <c r="H648">
        <v>2915</v>
      </c>
      <c r="I648">
        <f>ROUNDUP(E648/H648, 0)</f>
        <v>30</v>
      </c>
      <c r="J648" t="s">
        <v>21</v>
      </c>
      <c r="K648" t="s">
        <v>22</v>
      </c>
      <c r="L648">
        <v>1363150800</v>
      </c>
      <c r="M648">
        <v>1364101200</v>
      </c>
      <c r="N648" s="7">
        <f>(((L648/60)/60)/24)+DATE(1970,1,1)</f>
        <v>41346.208333333336</v>
      </c>
      <c r="O648" s="7">
        <f>(((M648/60)/60)/24)+DATE(1970,1,1)</f>
        <v>41357.208333333336</v>
      </c>
      <c r="P648" t="b">
        <v>0</v>
      </c>
      <c r="Q648" t="b">
        <v>0</v>
      </c>
      <c r="R648" t="s">
        <v>89</v>
      </c>
      <c r="S648" t="str">
        <f>LEFT(R648,FIND("/",R648)-1)</f>
        <v>games</v>
      </c>
      <c r="T648" t="str">
        <f>RIGHT(R648,LEN(R648)-FIND("/",R648))</f>
        <v>video games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>ROUNDUP(SUM($E649/$D649)*100, 0)</f>
        <v>42</v>
      </c>
      <c r="G649" t="s">
        <v>14</v>
      </c>
      <c r="H649">
        <v>18</v>
      </c>
      <c r="I649">
        <f>ROUNDUP(E649/H649, 0)</f>
        <v>104</v>
      </c>
      <c r="J649" t="s">
        <v>21</v>
      </c>
      <c r="K649" t="s">
        <v>22</v>
      </c>
      <c r="L649">
        <v>1523250000</v>
      </c>
      <c r="M649">
        <v>1525323600</v>
      </c>
      <c r="N649" s="7">
        <f>(((L649/60)/60)/24)+DATE(1970,1,1)</f>
        <v>43199.208333333328</v>
      </c>
      <c r="O649" s="7">
        <f>(((M649/60)/60)/24)+DATE(1970,1,1)</f>
        <v>43223.208333333328</v>
      </c>
      <c r="P649" t="b">
        <v>0</v>
      </c>
      <c r="Q649" t="b">
        <v>0</v>
      </c>
      <c r="R649" t="s">
        <v>206</v>
      </c>
      <c r="S649" t="str">
        <f>LEFT(R649,FIND("/",R649)-1)</f>
        <v>publishing</v>
      </c>
      <c r="T649" t="str">
        <f>RIGHT(R649,LEN(R649)-FIND("/",R649))</f>
        <v>translations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>ROUNDUP(SUM($E650/$D650)*100, 0)</f>
        <v>64</v>
      </c>
      <c r="G650" t="s">
        <v>74</v>
      </c>
      <c r="H650">
        <v>723</v>
      </c>
      <c r="I650">
        <f>ROUNDUP(E650/H650, 0)</f>
        <v>86</v>
      </c>
      <c r="J650" t="s">
        <v>21</v>
      </c>
      <c r="K650" t="s">
        <v>22</v>
      </c>
      <c r="L650">
        <v>1499317200</v>
      </c>
      <c r="M650">
        <v>1500872400</v>
      </c>
      <c r="N650" s="7">
        <f>(((L650/60)/60)/24)+DATE(1970,1,1)</f>
        <v>42922.208333333328</v>
      </c>
      <c r="O650" s="7">
        <f>(((M650/60)/60)/24)+DATE(1970,1,1)</f>
        <v>42940.208333333328</v>
      </c>
      <c r="P650" t="b">
        <v>1</v>
      </c>
      <c r="Q650" t="b">
        <v>0</v>
      </c>
      <c r="R650" t="s">
        <v>17</v>
      </c>
      <c r="S650" t="str">
        <f>LEFT(R650,FIND("/",R650)-1)</f>
        <v>food</v>
      </c>
      <c r="T650" t="str">
        <f>RIGHT(R650,LEN(R650)-FIND("/",R650))</f>
        <v>food trucks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>ROUNDUP(SUM($E651/$D651)*100, 0)</f>
        <v>49</v>
      </c>
      <c r="G651" t="s">
        <v>14</v>
      </c>
      <c r="H651">
        <v>602</v>
      </c>
      <c r="I651">
        <f>ROUNDUP(E651/H651, 0)</f>
        <v>99</v>
      </c>
      <c r="J651" t="s">
        <v>98</v>
      </c>
      <c r="K651" t="s">
        <v>99</v>
      </c>
      <c r="L651">
        <v>1287550800</v>
      </c>
      <c r="M651">
        <v>1288501200</v>
      </c>
      <c r="N651" s="7">
        <f>(((L651/60)/60)/24)+DATE(1970,1,1)</f>
        <v>40471.208333333336</v>
      </c>
      <c r="O651" s="7">
        <f>(((M651/60)/60)/24)+DATE(1970,1,1)</f>
        <v>40482.208333333336</v>
      </c>
      <c r="P651" t="b">
        <v>1</v>
      </c>
      <c r="Q651" t="b">
        <v>1</v>
      </c>
      <c r="R651" t="s">
        <v>33</v>
      </c>
      <c r="S651" t="str">
        <f>LEFT(R651,FIND("/",R651)-1)</f>
        <v>theater</v>
      </c>
      <c r="T651" t="str">
        <f>RIGHT(R651,LEN(R651)-FIND("/",R651))</f>
        <v>plays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>ROUNDUP(SUM($E652/$D652)*100, 0)</f>
        <v>2</v>
      </c>
      <c r="G652" t="s">
        <v>14</v>
      </c>
      <c r="H652">
        <v>1</v>
      </c>
      <c r="I652">
        <f>ROUNDUP(E652/H652, 0)</f>
        <v>2</v>
      </c>
      <c r="J652" t="s">
        <v>21</v>
      </c>
      <c r="K652" t="s">
        <v>22</v>
      </c>
      <c r="L652">
        <v>1404795600</v>
      </c>
      <c r="M652">
        <v>1407128400</v>
      </c>
      <c r="N652" s="7">
        <f>(((L652/60)/60)/24)+DATE(1970,1,1)</f>
        <v>41828.208333333336</v>
      </c>
      <c r="O652" s="7">
        <f>(((M652/60)/60)/24)+DATE(1970,1,1)</f>
        <v>41855.208333333336</v>
      </c>
      <c r="P652" t="b">
        <v>0</v>
      </c>
      <c r="Q652" t="b">
        <v>0</v>
      </c>
      <c r="R652" t="s">
        <v>159</v>
      </c>
      <c r="S652" t="str">
        <f>LEFT(R652,FIND("/",R652)-1)</f>
        <v>music</v>
      </c>
      <c r="T652" t="str">
        <f>RIGHT(R652,LEN(R652)-FIND("/",R652))</f>
        <v>jazz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>ROUNDUP(SUM($E653/$D653)*100, 0)</f>
        <v>89</v>
      </c>
      <c r="G653" t="s">
        <v>14</v>
      </c>
      <c r="H653">
        <v>3868</v>
      </c>
      <c r="I653">
        <f>ROUNDUP(E653/H653, 0)</f>
        <v>45</v>
      </c>
      <c r="J653" t="s">
        <v>107</v>
      </c>
      <c r="K653" t="s">
        <v>108</v>
      </c>
      <c r="L653">
        <v>1393048800</v>
      </c>
      <c r="M653">
        <v>1394344800</v>
      </c>
      <c r="N653" s="7">
        <f>(((L653/60)/60)/24)+DATE(1970,1,1)</f>
        <v>41692.25</v>
      </c>
      <c r="O653" s="7">
        <f>(((M653/60)/60)/24)+DATE(1970,1,1)</f>
        <v>41707.25</v>
      </c>
      <c r="P653" t="b">
        <v>0</v>
      </c>
      <c r="Q653" t="b">
        <v>0</v>
      </c>
      <c r="R653" t="s">
        <v>100</v>
      </c>
      <c r="S653" t="str">
        <f>LEFT(R653,FIND("/",R653)-1)</f>
        <v>film &amp; video</v>
      </c>
      <c r="T653" t="str">
        <f>RIGHT(R653,LEN(R653)-FIND("/",R653))</f>
        <v>shorts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>ROUNDUP(SUM($E654/$D654)*100, 0)</f>
        <v>127</v>
      </c>
      <c r="G654" t="s">
        <v>20</v>
      </c>
      <c r="H654">
        <v>409</v>
      </c>
      <c r="I654">
        <f>ROUNDUP(E654/H654, 0)</f>
        <v>32</v>
      </c>
      <c r="J654" t="s">
        <v>21</v>
      </c>
      <c r="K654" t="s">
        <v>22</v>
      </c>
      <c r="L654">
        <v>1470373200</v>
      </c>
      <c r="M654">
        <v>1474088400</v>
      </c>
      <c r="N654" s="7">
        <f>(((L654/60)/60)/24)+DATE(1970,1,1)</f>
        <v>42587.208333333328</v>
      </c>
      <c r="O654" s="7">
        <f>(((M654/60)/60)/24)+DATE(1970,1,1)</f>
        <v>42630.208333333328</v>
      </c>
      <c r="P654" t="b">
        <v>0</v>
      </c>
      <c r="Q654" t="b">
        <v>0</v>
      </c>
      <c r="R654" t="s">
        <v>28</v>
      </c>
      <c r="S654" t="str">
        <f>LEFT(R654,FIND("/",R654)-1)</f>
        <v>technology</v>
      </c>
      <c r="T654" t="str">
        <f>RIGHT(R654,LEN(R654)-FIND("/",R654))</f>
        <v>web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>ROUNDUP(SUM($E655/$D655)*100, 0)</f>
        <v>2339</v>
      </c>
      <c r="G655" t="s">
        <v>20</v>
      </c>
      <c r="H655">
        <v>234</v>
      </c>
      <c r="I655">
        <f>ROUNDUP(E655/H655, 0)</f>
        <v>60</v>
      </c>
      <c r="J655" t="s">
        <v>21</v>
      </c>
      <c r="K655" t="s">
        <v>22</v>
      </c>
      <c r="L655">
        <v>1460091600</v>
      </c>
      <c r="M655">
        <v>1460264400</v>
      </c>
      <c r="N655" s="7">
        <f>(((L655/60)/60)/24)+DATE(1970,1,1)</f>
        <v>42468.208333333328</v>
      </c>
      <c r="O655" s="7">
        <f>(((M655/60)/60)/24)+DATE(1970,1,1)</f>
        <v>42470.208333333328</v>
      </c>
      <c r="P655" t="b">
        <v>0</v>
      </c>
      <c r="Q655" t="b">
        <v>0</v>
      </c>
      <c r="R655" t="s">
        <v>28</v>
      </c>
      <c r="S655" t="str">
        <f>LEFT(R655,FIND("/",R655)-1)</f>
        <v>technology</v>
      </c>
      <c r="T655" t="str">
        <f>RIGHT(R655,LEN(R655)-FIND("/",R655))</f>
        <v>web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>ROUNDUP(SUM($E656/$D656)*100, 0)</f>
        <v>509</v>
      </c>
      <c r="G656" t="s">
        <v>20</v>
      </c>
      <c r="H656">
        <v>3016</v>
      </c>
      <c r="I656">
        <f>ROUNDUP(E656/H656, 0)</f>
        <v>59</v>
      </c>
      <c r="J656" t="s">
        <v>21</v>
      </c>
      <c r="K656" t="s">
        <v>22</v>
      </c>
      <c r="L656">
        <v>1440392400</v>
      </c>
      <c r="M656">
        <v>1440824400</v>
      </c>
      <c r="N656" s="7">
        <f>(((L656/60)/60)/24)+DATE(1970,1,1)</f>
        <v>42240.208333333328</v>
      </c>
      <c r="O656" s="7">
        <f>(((M656/60)/60)/24)+DATE(1970,1,1)</f>
        <v>42245.208333333328</v>
      </c>
      <c r="P656" t="b">
        <v>0</v>
      </c>
      <c r="Q656" t="b">
        <v>0</v>
      </c>
      <c r="R656" t="s">
        <v>148</v>
      </c>
      <c r="S656" t="str">
        <f>LEFT(R656,FIND("/",R656)-1)</f>
        <v>music</v>
      </c>
      <c r="T656" t="str">
        <f>RIGHT(R656,LEN(R656)-FIND("/",R656))</f>
        <v>metal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>ROUNDUP(SUM($E657/$D657)*100, 0)</f>
        <v>192</v>
      </c>
      <c r="G657" t="s">
        <v>20</v>
      </c>
      <c r="H657">
        <v>264</v>
      </c>
      <c r="I657">
        <f>ROUNDUP(E657/H657, 0)</f>
        <v>51</v>
      </c>
      <c r="J657" t="s">
        <v>21</v>
      </c>
      <c r="K657" t="s">
        <v>22</v>
      </c>
      <c r="L657">
        <v>1488434400</v>
      </c>
      <c r="M657">
        <v>1489554000</v>
      </c>
      <c r="N657" s="7">
        <f>(((L657/60)/60)/24)+DATE(1970,1,1)</f>
        <v>42796.25</v>
      </c>
      <c r="O657" s="7">
        <f>(((M657/60)/60)/24)+DATE(1970,1,1)</f>
        <v>42809.208333333328</v>
      </c>
      <c r="P657" t="b">
        <v>1</v>
      </c>
      <c r="Q657" t="b">
        <v>0</v>
      </c>
      <c r="R657" t="s">
        <v>122</v>
      </c>
      <c r="S657" t="str">
        <f>LEFT(R657,FIND("/",R657)-1)</f>
        <v>photography</v>
      </c>
      <c r="T657" t="str">
        <f>RIGHT(R657,LEN(R657)-FIND("/",R657))</f>
        <v>photography books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>ROUNDUP(SUM($E658/$D658)*100, 0)</f>
        <v>43</v>
      </c>
      <c r="G658" t="s">
        <v>14</v>
      </c>
      <c r="H658">
        <v>504</v>
      </c>
      <c r="I658">
        <f>ROUNDUP(E658/H658, 0)</f>
        <v>99</v>
      </c>
      <c r="J658" t="s">
        <v>26</v>
      </c>
      <c r="K658" t="s">
        <v>27</v>
      </c>
      <c r="L658">
        <v>1514440800</v>
      </c>
      <c r="M658">
        <v>1514872800</v>
      </c>
      <c r="N658" s="7">
        <f>(((L658/60)/60)/24)+DATE(1970,1,1)</f>
        <v>43097.25</v>
      </c>
      <c r="O658" s="7">
        <f>(((M658/60)/60)/24)+DATE(1970,1,1)</f>
        <v>43102.25</v>
      </c>
      <c r="P658" t="b">
        <v>0</v>
      </c>
      <c r="Q658" t="b">
        <v>0</v>
      </c>
      <c r="R658" t="s">
        <v>17</v>
      </c>
      <c r="S658" t="str">
        <f>LEFT(R658,FIND("/",R658)-1)</f>
        <v>food</v>
      </c>
      <c r="T658" t="str">
        <f>RIGHT(R658,LEN(R658)-FIND("/",R658))</f>
        <v>food trucks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>ROUNDUP(SUM($E659/$D659)*100, 0)</f>
        <v>9</v>
      </c>
      <c r="G659" t="s">
        <v>14</v>
      </c>
      <c r="H659">
        <v>14</v>
      </c>
      <c r="I659">
        <f>ROUNDUP(E659/H659, 0)</f>
        <v>59</v>
      </c>
      <c r="J659" t="s">
        <v>21</v>
      </c>
      <c r="K659" t="s">
        <v>22</v>
      </c>
      <c r="L659">
        <v>1514354400</v>
      </c>
      <c r="M659">
        <v>1515736800</v>
      </c>
      <c r="N659" s="7">
        <f>(((L659/60)/60)/24)+DATE(1970,1,1)</f>
        <v>43096.25</v>
      </c>
      <c r="O659" s="7">
        <f>(((M659/60)/60)/24)+DATE(1970,1,1)</f>
        <v>43112.25</v>
      </c>
      <c r="P659" t="b">
        <v>0</v>
      </c>
      <c r="Q659" t="b">
        <v>0</v>
      </c>
      <c r="R659" t="s">
        <v>474</v>
      </c>
      <c r="S659" t="str">
        <f>LEFT(R659,FIND("/",R659)-1)</f>
        <v>film &amp; video</v>
      </c>
      <c r="T659" t="str">
        <f>RIGHT(R659,LEN(R659)-FIND("/",R659))</f>
        <v>science fiction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>ROUNDUP(SUM($E660/$D660)*100, 0)</f>
        <v>61</v>
      </c>
      <c r="G660" t="s">
        <v>74</v>
      </c>
      <c r="H660">
        <v>390</v>
      </c>
      <c r="I660">
        <f>ROUNDUP(E660/H660, 0)</f>
        <v>82</v>
      </c>
      <c r="J660" t="s">
        <v>21</v>
      </c>
      <c r="K660" t="s">
        <v>22</v>
      </c>
      <c r="L660">
        <v>1440910800</v>
      </c>
      <c r="M660">
        <v>1442898000</v>
      </c>
      <c r="N660" s="7">
        <f>(((L660/60)/60)/24)+DATE(1970,1,1)</f>
        <v>42246.208333333328</v>
      </c>
      <c r="O660" s="7">
        <f>(((M660/60)/60)/24)+DATE(1970,1,1)</f>
        <v>42269.208333333328</v>
      </c>
      <c r="P660" t="b">
        <v>0</v>
      </c>
      <c r="Q660" t="b">
        <v>0</v>
      </c>
      <c r="R660" t="s">
        <v>23</v>
      </c>
      <c r="S660" t="str">
        <f>LEFT(R660,FIND("/",R660)-1)</f>
        <v>music</v>
      </c>
      <c r="T660" t="str">
        <f>RIGHT(R660,LEN(R660)-FIND("/",R660))</f>
        <v>rock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>ROUNDUP(SUM($E661/$D661)*100, 0)</f>
        <v>48</v>
      </c>
      <c r="G661" t="s">
        <v>14</v>
      </c>
      <c r="H661">
        <v>750</v>
      </c>
      <c r="I661">
        <f>ROUNDUP(E661/H661, 0)</f>
        <v>77</v>
      </c>
      <c r="J661" t="s">
        <v>40</v>
      </c>
      <c r="K661" t="s">
        <v>41</v>
      </c>
      <c r="L661">
        <v>1296108000</v>
      </c>
      <c r="M661">
        <v>1296194400</v>
      </c>
      <c r="N661" s="7">
        <f>(((L661/60)/60)/24)+DATE(1970,1,1)</f>
        <v>40570.25</v>
      </c>
      <c r="O661" s="7">
        <f>(((M661/60)/60)/24)+DATE(1970,1,1)</f>
        <v>40571.25</v>
      </c>
      <c r="P661" t="b">
        <v>0</v>
      </c>
      <c r="Q661" t="b">
        <v>0</v>
      </c>
      <c r="R661" t="s">
        <v>42</v>
      </c>
      <c r="S661" t="str">
        <f>LEFT(R661,FIND("/",R661)-1)</f>
        <v>film &amp; video</v>
      </c>
      <c r="T661" t="str">
        <f>RIGHT(R661,LEN(R661)-FIND("/",R661))</f>
        <v>documentary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>ROUNDUP(SUM($E662/$D662)*100, 0)</f>
        <v>82</v>
      </c>
      <c r="G662" t="s">
        <v>14</v>
      </c>
      <c r="H662">
        <v>77</v>
      </c>
      <c r="I662">
        <f>ROUNDUP(E662/H662, 0)</f>
        <v>97</v>
      </c>
      <c r="J662" t="s">
        <v>21</v>
      </c>
      <c r="K662" t="s">
        <v>22</v>
      </c>
      <c r="L662">
        <v>1440133200</v>
      </c>
      <c r="M662">
        <v>1440910800</v>
      </c>
      <c r="N662" s="7">
        <f>(((L662/60)/60)/24)+DATE(1970,1,1)</f>
        <v>42237.208333333328</v>
      </c>
      <c r="O662" s="7">
        <f>(((M662/60)/60)/24)+DATE(1970,1,1)</f>
        <v>42246.208333333328</v>
      </c>
      <c r="P662" t="b">
        <v>1</v>
      </c>
      <c r="Q662" t="b">
        <v>0</v>
      </c>
      <c r="R662" t="s">
        <v>33</v>
      </c>
      <c r="S662" t="str">
        <f>LEFT(R662,FIND("/",R662)-1)</f>
        <v>theater</v>
      </c>
      <c r="T662" t="str">
        <f>RIGHT(R662,LEN(R662)-FIND("/",R662))</f>
        <v>plays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>ROUNDUP(SUM($E663/$D663)*100, 0)</f>
        <v>55</v>
      </c>
      <c r="G663" t="s">
        <v>14</v>
      </c>
      <c r="H663">
        <v>752</v>
      </c>
      <c r="I663">
        <f>ROUNDUP(E663/H663, 0)</f>
        <v>77</v>
      </c>
      <c r="J663" t="s">
        <v>36</v>
      </c>
      <c r="K663" t="s">
        <v>37</v>
      </c>
      <c r="L663">
        <v>1332910800</v>
      </c>
      <c r="M663">
        <v>1335502800</v>
      </c>
      <c r="N663" s="7">
        <f>(((L663/60)/60)/24)+DATE(1970,1,1)</f>
        <v>40996.208333333336</v>
      </c>
      <c r="O663" s="7">
        <f>(((M663/60)/60)/24)+DATE(1970,1,1)</f>
        <v>41026.208333333336</v>
      </c>
      <c r="P663" t="b">
        <v>0</v>
      </c>
      <c r="Q663" t="b">
        <v>0</v>
      </c>
      <c r="R663" t="s">
        <v>159</v>
      </c>
      <c r="S663" t="str">
        <f>LEFT(R663,FIND("/",R663)-1)</f>
        <v>music</v>
      </c>
      <c r="T663" t="str">
        <f>RIGHT(R663,LEN(R663)-FIND("/",R663))</f>
        <v>jazz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>ROUNDUP(SUM($E664/$D664)*100, 0)</f>
        <v>98</v>
      </c>
      <c r="G664" t="s">
        <v>14</v>
      </c>
      <c r="H664">
        <v>131</v>
      </c>
      <c r="I664">
        <f>ROUNDUP(E664/H664, 0)</f>
        <v>68</v>
      </c>
      <c r="J664" t="s">
        <v>21</v>
      </c>
      <c r="K664" t="s">
        <v>22</v>
      </c>
      <c r="L664">
        <v>1544335200</v>
      </c>
      <c r="M664">
        <v>1544680800</v>
      </c>
      <c r="N664" s="7">
        <f>(((L664/60)/60)/24)+DATE(1970,1,1)</f>
        <v>43443.25</v>
      </c>
      <c r="O664" s="7">
        <f>(((M664/60)/60)/24)+DATE(1970,1,1)</f>
        <v>43447.25</v>
      </c>
      <c r="P664" t="b">
        <v>0</v>
      </c>
      <c r="Q664" t="b">
        <v>0</v>
      </c>
      <c r="R664" t="s">
        <v>33</v>
      </c>
      <c r="S664" t="str">
        <f>LEFT(R664,FIND("/",R664)-1)</f>
        <v>theater</v>
      </c>
      <c r="T664" t="str">
        <f>RIGHT(R664,LEN(R664)-FIND("/",R664))</f>
        <v>plays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>ROUNDUP(SUM($E665/$D665)*100, 0)</f>
        <v>78</v>
      </c>
      <c r="G665" t="s">
        <v>14</v>
      </c>
      <c r="H665">
        <v>87</v>
      </c>
      <c r="I665">
        <f>ROUNDUP(E665/H665, 0)</f>
        <v>89</v>
      </c>
      <c r="J665" t="s">
        <v>21</v>
      </c>
      <c r="K665" t="s">
        <v>22</v>
      </c>
      <c r="L665">
        <v>1286427600</v>
      </c>
      <c r="M665">
        <v>1288414800</v>
      </c>
      <c r="N665" s="7">
        <f>(((L665/60)/60)/24)+DATE(1970,1,1)</f>
        <v>40458.208333333336</v>
      </c>
      <c r="O665" s="7">
        <f>(((M665/60)/60)/24)+DATE(1970,1,1)</f>
        <v>40481.208333333336</v>
      </c>
      <c r="P665" t="b">
        <v>0</v>
      </c>
      <c r="Q665" t="b">
        <v>0</v>
      </c>
      <c r="R665" t="s">
        <v>33</v>
      </c>
      <c r="S665" t="str">
        <f>LEFT(R665,FIND("/",R665)-1)</f>
        <v>theater</v>
      </c>
      <c r="T665" t="str">
        <f>RIGHT(R665,LEN(R665)-FIND("/",R665))</f>
        <v>plays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>ROUNDUP(SUM($E666/$D666)*100, 0)</f>
        <v>34</v>
      </c>
      <c r="G666" t="s">
        <v>14</v>
      </c>
      <c r="H666">
        <v>1063</v>
      </c>
      <c r="I666">
        <f>ROUNDUP(E666/H666, 0)</f>
        <v>25</v>
      </c>
      <c r="J666" t="s">
        <v>21</v>
      </c>
      <c r="K666" t="s">
        <v>22</v>
      </c>
      <c r="L666">
        <v>1329717600</v>
      </c>
      <c r="M666">
        <v>1330581600</v>
      </c>
      <c r="N666" s="7">
        <f>(((L666/60)/60)/24)+DATE(1970,1,1)</f>
        <v>40959.25</v>
      </c>
      <c r="O666" s="7">
        <f>(((M666/60)/60)/24)+DATE(1970,1,1)</f>
        <v>40969.25</v>
      </c>
      <c r="P666" t="b">
        <v>0</v>
      </c>
      <c r="Q666" t="b">
        <v>0</v>
      </c>
      <c r="R666" t="s">
        <v>159</v>
      </c>
      <c r="S666" t="str">
        <f>LEFT(R666,FIND("/",R666)-1)</f>
        <v>music</v>
      </c>
      <c r="T666" t="str">
        <f>RIGHT(R666,LEN(R666)-FIND("/",R666))</f>
        <v>jazz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>ROUNDUP(SUM($E667/$D667)*100, 0)</f>
        <v>240</v>
      </c>
      <c r="G667" t="s">
        <v>20</v>
      </c>
      <c r="H667">
        <v>272</v>
      </c>
      <c r="I667">
        <f>ROUNDUP(E667/H667, 0)</f>
        <v>45</v>
      </c>
      <c r="J667" t="s">
        <v>21</v>
      </c>
      <c r="K667" t="s">
        <v>22</v>
      </c>
      <c r="L667">
        <v>1310187600</v>
      </c>
      <c r="M667">
        <v>1311397200</v>
      </c>
      <c r="N667" s="7">
        <f>(((L667/60)/60)/24)+DATE(1970,1,1)</f>
        <v>40733.208333333336</v>
      </c>
      <c r="O667" s="7">
        <f>(((M667/60)/60)/24)+DATE(1970,1,1)</f>
        <v>40747.208333333336</v>
      </c>
      <c r="P667" t="b">
        <v>0</v>
      </c>
      <c r="Q667" t="b">
        <v>1</v>
      </c>
      <c r="R667" t="s">
        <v>42</v>
      </c>
      <c r="S667" t="str">
        <f>LEFT(R667,FIND("/",R667)-1)</f>
        <v>film &amp; video</v>
      </c>
      <c r="T667" t="str">
        <f>RIGHT(R667,LEN(R667)-FIND("/",R667))</f>
        <v>documentary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>ROUNDUP(SUM($E668/$D668)*100, 0)</f>
        <v>65</v>
      </c>
      <c r="G668" t="s">
        <v>74</v>
      </c>
      <c r="H668">
        <v>25</v>
      </c>
      <c r="I668">
        <f>ROUNDUP(E668/H668, 0)</f>
        <v>80</v>
      </c>
      <c r="J668" t="s">
        <v>21</v>
      </c>
      <c r="K668" t="s">
        <v>22</v>
      </c>
      <c r="L668">
        <v>1377838800</v>
      </c>
      <c r="M668">
        <v>1378357200</v>
      </c>
      <c r="N668" s="7">
        <f>(((L668/60)/60)/24)+DATE(1970,1,1)</f>
        <v>41516.208333333336</v>
      </c>
      <c r="O668" s="7">
        <f>(((M668/60)/60)/24)+DATE(1970,1,1)</f>
        <v>41522.208333333336</v>
      </c>
      <c r="P668" t="b">
        <v>0</v>
      </c>
      <c r="Q668" t="b">
        <v>1</v>
      </c>
      <c r="R668" t="s">
        <v>33</v>
      </c>
      <c r="S668" t="str">
        <f>LEFT(R668,FIND("/",R668)-1)</f>
        <v>theater</v>
      </c>
      <c r="T668" t="str">
        <f>RIGHT(R668,LEN(R668)-FIND("/",R668))</f>
        <v>plays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>ROUNDUP(SUM($E669/$D669)*100, 0)</f>
        <v>177</v>
      </c>
      <c r="G669" t="s">
        <v>20</v>
      </c>
      <c r="H669">
        <v>419</v>
      </c>
      <c r="I669">
        <f>ROUNDUP(E669/H669, 0)</f>
        <v>30</v>
      </c>
      <c r="J669" t="s">
        <v>21</v>
      </c>
      <c r="K669" t="s">
        <v>22</v>
      </c>
      <c r="L669">
        <v>1410325200</v>
      </c>
      <c r="M669">
        <v>1411102800</v>
      </c>
      <c r="N669" s="7">
        <f>(((L669/60)/60)/24)+DATE(1970,1,1)</f>
        <v>41892.208333333336</v>
      </c>
      <c r="O669" s="7">
        <f>(((M669/60)/60)/24)+DATE(1970,1,1)</f>
        <v>41901.208333333336</v>
      </c>
      <c r="P669" t="b">
        <v>0</v>
      </c>
      <c r="Q669" t="b">
        <v>0</v>
      </c>
      <c r="R669" t="s">
        <v>1029</v>
      </c>
      <c r="S669" t="str">
        <f>LEFT(R669,FIND("/",R669)-1)</f>
        <v>journalism</v>
      </c>
      <c r="T669" t="str">
        <f>RIGHT(R669,LEN(R669)-FIND("/",R669))</f>
        <v>audio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>ROUNDUP(SUM($E670/$D670)*100, 0)</f>
        <v>21</v>
      </c>
      <c r="G670" t="s">
        <v>14</v>
      </c>
      <c r="H670">
        <v>76</v>
      </c>
      <c r="I670">
        <f>ROUNDUP(E670/H670, 0)</f>
        <v>74</v>
      </c>
      <c r="J670" t="s">
        <v>21</v>
      </c>
      <c r="K670" t="s">
        <v>22</v>
      </c>
      <c r="L670">
        <v>1343797200</v>
      </c>
      <c r="M670">
        <v>1344834000</v>
      </c>
      <c r="N670" s="7">
        <f>(((L670/60)/60)/24)+DATE(1970,1,1)</f>
        <v>41122.208333333336</v>
      </c>
      <c r="O670" s="7">
        <f>(((M670/60)/60)/24)+DATE(1970,1,1)</f>
        <v>41134.208333333336</v>
      </c>
      <c r="P670" t="b">
        <v>0</v>
      </c>
      <c r="Q670" t="b">
        <v>0</v>
      </c>
      <c r="R670" t="s">
        <v>33</v>
      </c>
      <c r="S670" t="str">
        <f>LEFT(R670,FIND("/",R670)-1)</f>
        <v>theater</v>
      </c>
      <c r="T670" t="str">
        <f>RIGHT(R670,LEN(R670)-FIND("/",R670))</f>
        <v>plays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>ROUNDUP(SUM($E671/$D671)*100, 0)</f>
        <v>359</v>
      </c>
      <c r="G671" t="s">
        <v>20</v>
      </c>
      <c r="H671">
        <v>1621</v>
      </c>
      <c r="I671">
        <f>ROUNDUP(E671/H671, 0)</f>
        <v>108</v>
      </c>
      <c r="J671" t="s">
        <v>107</v>
      </c>
      <c r="K671" t="s">
        <v>108</v>
      </c>
      <c r="L671">
        <v>1498453200</v>
      </c>
      <c r="M671">
        <v>1499230800</v>
      </c>
      <c r="N671" s="7">
        <f>(((L671/60)/60)/24)+DATE(1970,1,1)</f>
        <v>42912.208333333328</v>
      </c>
      <c r="O671" s="7">
        <f>(((M671/60)/60)/24)+DATE(1970,1,1)</f>
        <v>42921.208333333328</v>
      </c>
      <c r="P671" t="b">
        <v>0</v>
      </c>
      <c r="Q671" t="b">
        <v>0</v>
      </c>
      <c r="R671" t="s">
        <v>33</v>
      </c>
      <c r="S671" t="str">
        <f>LEFT(R671,FIND("/",R671)-1)</f>
        <v>theater</v>
      </c>
      <c r="T671" t="str">
        <f>RIGHT(R671,LEN(R671)-FIND("/",R671))</f>
        <v>plays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>ROUNDUP(SUM($E672/$D672)*100, 0)</f>
        <v>469</v>
      </c>
      <c r="G672" t="s">
        <v>20</v>
      </c>
      <c r="H672">
        <v>1101</v>
      </c>
      <c r="I672">
        <f>ROUNDUP(E672/H672, 0)</f>
        <v>69</v>
      </c>
      <c r="J672" t="s">
        <v>21</v>
      </c>
      <c r="K672" t="s">
        <v>22</v>
      </c>
      <c r="L672">
        <v>1456380000</v>
      </c>
      <c r="M672">
        <v>1457416800</v>
      </c>
      <c r="N672" s="7">
        <f>(((L672/60)/60)/24)+DATE(1970,1,1)</f>
        <v>42425.25</v>
      </c>
      <c r="O672" s="7">
        <f>(((M672/60)/60)/24)+DATE(1970,1,1)</f>
        <v>42437.25</v>
      </c>
      <c r="P672" t="b">
        <v>0</v>
      </c>
      <c r="Q672" t="b">
        <v>0</v>
      </c>
      <c r="R672" t="s">
        <v>60</v>
      </c>
      <c r="S672" t="str">
        <f>LEFT(R672,FIND("/",R672)-1)</f>
        <v>music</v>
      </c>
      <c r="T672" t="str">
        <f>RIGHT(R672,LEN(R672)-FIND("/",R672))</f>
        <v>indie rock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>ROUNDUP(SUM($E673/$D673)*100, 0)</f>
        <v>123</v>
      </c>
      <c r="G673" t="s">
        <v>20</v>
      </c>
      <c r="H673">
        <v>1073</v>
      </c>
      <c r="I673">
        <f>ROUNDUP(E673/H673, 0)</f>
        <v>112</v>
      </c>
      <c r="J673" t="s">
        <v>21</v>
      </c>
      <c r="K673" t="s">
        <v>22</v>
      </c>
      <c r="L673">
        <v>1280552400</v>
      </c>
      <c r="M673">
        <v>1280898000</v>
      </c>
      <c r="N673" s="7">
        <f>(((L673/60)/60)/24)+DATE(1970,1,1)</f>
        <v>40390.208333333336</v>
      </c>
      <c r="O673" s="7">
        <f>(((M673/60)/60)/24)+DATE(1970,1,1)</f>
        <v>40394.208333333336</v>
      </c>
      <c r="P673" t="b">
        <v>0</v>
      </c>
      <c r="Q673" t="b">
        <v>1</v>
      </c>
      <c r="R673" t="s">
        <v>33</v>
      </c>
      <c r="S673" t="str">
        <f>LEFT(R673,FIND("/",R673)-1)</f>
        <v>theater</v>
      </c>
      <c r="T673" t="str">
        <f>RIGHT(R673,LEN(R673)-FIND("/",R673))</f>
        <v>plays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>ROUNDUP(SUM($E674/$D674)*100, 0)</f>
        <v>56</v>
      </c>
      <c r="G674" t="s">
        <v>14</v>
      </c>
      <c r="H674">
        <v>4428</v>
      </c>
      <c r="I674">
        <f>ROUNDUP(E674/H674, 0)</f>
        <v>25</v>
      </c>
      <c r="J674" t="s">
        <v>26</v>
      </c>
      <c r="K674" t="s">
        <v>27</v>
      </c>
      <c r="L674">
        <v>1521608400</v>
      </c>
      <c r="M674">
        <v>1522472400</v>
      </c>
      <c r="N674" s="7">
        <f>(((L674/60)/60)/24)+DATE(1970,1,1)</f>
        <v>43180.208333333328</v>
      </c>
      <c r="O674" s="7">
        <f>(((M674/60)/60)/24)+DATE(1970,1,1)</f>
        <v>43190.208333333328</v>
      </c>
      <c r="P674" t="b">
        <v>0</v>
      </c>
      <c r="Q674" t="b">
        <v>0</v>
      </c>
      <c r="R674" t="s">
        <v>33</v>
      </c>
      <c r="S674" t="str">
        <f>LEFT(R674,FIND("/",R674)-1)</f>
        <v>theater</v>
      </c>
      <c r="T674" t="str">
        <f>RIGHT(R674,LEN(R674)-FIND("/",R674))</f>
        <v>plays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>ROUNDUP(SUM($E675/$D675)*100, 0)</f>
        <v>44</v>
      </c>
      <c r="G675" t="s">
        <v>14</v>
      </c>
      <c r="H675">
        <v>58</v>
      </c>
      <c r="I675">
        <f>ROUNDUP(E675/H675, 0)</f>
        <v>43</v>
      </c>
      <c r="J675" t="s">
        <v>107</v>
      </c>
      <c r="K675" t="s">
        <v>108</v>
      </c>
      <c r="L675">
        <v>1460696400</v>
      </c>
      <c r="M675">
        <v>1462510800</v>
      </c>
      <c r="N675" s="7">
        <f>(((L675/60)/60)/24)+DATE(1970,1,1)</f>
        <v>42475.208333333328</v>
      </c>
      <c r="O675" s="7">
        <f>(((M675/60)/60)/24)+DATE(1970,1,1)</f>
        <v>42496.208333333328</v>
      </c>
      <c r="P675" t="b">
        <v>0</v>
      </c>
      <c r="Q675" t="b">
        <v>0</v>
      </c>
      <c r="R675" t="s">
        <v>60</v>
      </c>
      <c r="S675" t="str">
        <f>LEFT(R675,FIND("/",R675)-1)</f>
        <v>music</v>
      </c>
      <c r="T675" t="str">
        <f>RIGHT(R675,LEN(R675)-FIND("/",R675))</f>
        <v>indie rock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>ROUNDUP(SUM($E676/$D676)*100, 0)</f>
        <v>34</v>
      </c>
      <c r="G676" t="s">
        <v>74</v>
      </c>
      <c r="H676">
        <v>1218</v>
      </c>
      <c r="I676">
        <f>ROUNDUP(E676/H676, 0)</f>
        <v>48</v>
      </c>
      <c r="J676" t="s">
        <v>21</v>
      </c>
      <c r="K676" t="s">
        <v>22</v>
      </c>
      <c r="L676">
        <v>1313730000</v>
      </c>
      <c r="M676">
        <v>1317790800</v>
      </c>
      <c r="N676" s="7">
        <f>(((L676/60)/60)/24)+DATE(1970,1,1)</f>
        <v>40774.208333333336</v>
      </c>
      <c r="O676" s="7">
        <f>(((M676/60)/60)/24)+DATE(1970,1,1)</f>
        <v>40821.208333333336</v>
      </c>
      <c r="P676" t="b">
        <v>0</v>
      </c>
      <c r="Q676" t="b">
        <v>0</v>
      </c>
      <c r="R676" t="s">
        <v>122</v>
      </c>
      <c r="S676" t="str">
        <f>LEFT(R676,FIND("/",R676)-1)</f>
        <v>photography</v>
      </c>
      <c r="T676" t="str">
        <f>RIGHT(R676,LEN(R676)-FIND("/",R676))</f>
        <v>photography books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>ROUNDUP(SUM($E677/$D677)*100, 0)</f>
        <v>123</v>
      </c>
      <c r="G677" t="s">
        <v>20</v>
      </c>
      <c r="H677">
        <v>331</v>
      </c>
      <c r="I677">
        <f>ROUNDUP(E677/H677, 0)</f>
        <v>37</v>
      </c>
      <c r="J677" t="s">
        <v>21</v>
      </c>
      <c r="K677" t="s">
        <v>22</v>
      </c>
      <c r="L677">
        <v>1568178000</v>
      </c>
      <c r="M677">
        <v>1568782800</v>
      </c>
      <c r="N677" s="7">
        <f>(((L677/60)/60)/24)+DATE(1970,1,1)</f>
        <v>43719.208333333328</v>
      </c>
      <c r="O677" s="7">
        <f>(((M677/60)/60)/24)+DATE(1970,1,1)</f>
        <v>43726.208333333328</v>
      </c>
      <c r="P677" t="b">
        <v>0</v>
      </c>
      <c r="Q677" t="b">
        <v>0</v>
      </c>
      <c r="R677" t="s">
        <v>1029</v>
      </c>
      <c r="S677" t="str">
        <f>LEFT(R677,FIND("/",R677)-1)</f>
        <v>journalism</v>
      </c>
      <c r="T677" t="str">
        <f>RIGHT(R677,LEN(R677)-FIND("/",R677))</f>
        <v>audio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>ROUNDUP(SUM($E678/$D678)*100, 0)</f>
        <v>190</v>
      </c>
      <c r="G678" t="s">
        <v>20</v>
      </c>
      <c r="H678">
        <v>1170</v>
      </c>
      <c r="I678">
        <f>ROUNDUP(E678/H678, 0)</f>
        <v>102</v>
      </c>
      <c r="J678" t="s">
        <v>21</v>
      </c>
      <c r="K678" t="s">
        <v>22</v>
      </c>
      <c r="L678">
        <v>1348635600</v>
      </c>
      <c r="M678">
        <v>1349413200</v>
      </c>
      <c r="N678" s="7">
        <f>(((L678/60)/60)/24)+DATE(1970,1,1)</f>
        <v>41178.208333333336</v>
      </c>
      <c r="O678" s="7">
        <f>(((M678/60)/60)/24)+DATE(1970,1,1)</f>
        <v>41187.208333333336</v>
      </c>
      <c r="P678" t="b">
        <v>0</v>
      </c>
      <c r="Q678" t="b">
        <v>0</v>
      </c>
      <c r="R678" t="s">
        <v>122</v>
      </c>
      <c r="S678" t="str">
        <f>LEFT(R678,FIND("/",R678)-1)</f>
        <v>photography</v>
      </c>
      <c r="T678" t="str">
        <f>RIGHT(R678,LEN(R678)-FIND("/",R678))</f>
        <v>photography books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>ROUNDUP(SUM($E679/$D679)*100, 0)</f>
        <v>84</v>
      </c>
      <c r="G679" t="s">
        <v>14</v>
      </c>
      <c r="H679">
        <v>111</v>
      </c>
      <c r="I679">
        <f>ROUNDUP(E679/H679, 0)</f>
        <v>40</v>
      </c>
      <c r="J679" t="s">
        <v>21</v>
      </c>
      <c r="K679" t="s">
        <v>22</v>
      </c>
      <c r="L679">
        <v>1468126800</v>
      </c>
      <c r="M679">
        <v>1472446800</v>
      </c>
      <c r="N679" s="7">
        <f>(((L679/60)/60)/24)+DATE(1970,1,1)</f>
        <v>42561.208333333328</v>
      </c>
      <c r="O679" s="7">
        <f>(((M679/60)/60)/24)+DATE(1970,1,1)</f>
        <v>42611.208333333328</v>
      </c>
      <c r="P679" t="b">
        <v>0</v>
      </c>
      <c r="Q679" t="b">
        <v>0</v>
      </c>
      <c r="R679" t="s">
        <v>119</v>
      </c>
      <c r="S679" t="str">
        <f>LEFT(R679,FIND("/",R679)-1)</f>
        <v>publishing</v>
      </c>
      <c r="T679" t="str">
        <f>RIGHT(R679,LEN(R679)-FIND("/",R679))</f>
        <v>fiction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>ROUNDUP(SUM($E680/$D680)*100, 0)</f>
        <v>18</v>
      </c>
      <c r="G680" t="s">
        <v>74</v>
      </c>
      <c r="H680">
        <v>215</v>
      </c>
      <c r="I680">
        <f>ROUNDUP(E680/H680, 0)</f>
        <v>84</v>
      </c>
      <c r="J680" t="s">
        <v>21</v>
      </c>
      <c r="K680" t="s">
        <v>22</v>
      </c>
      <c r="L680">
        <v>1547877600</v>
      </c>
      <c r="M680">
        <v>1548050400</v>
      </c>
      <c r="N680" s="7">
        <f>(((L680/60)/60)/24)+DATE(1970,1,1)</f>
        <v>43484.25</v>
      </c>
      <c r="O680" s="7">
        <f>(((M680/60)/60)/24)+DATE(1970,1,1)</f>
        <v>43486.25</v>
      </c>
      <c r="P680" t="b">
        <v>0</v>
      </c>
      <c r="Q680" t="b">
        <v>0</v>
      </c>
      <c r="R680" t="s">
        <v>53</v>
      </c>
      <c r="S680" t="str">
        <f>LEFT(R680,FIND("/",R680)-1)</f>
        <v>film &amp; video</v>
      </c>
      <c r="T680" t="str">
        <f>RIGHT(R680,LEN(R680)-FIND("/",R680))</f>
        <v>drama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>ROUNDUP(SUM($E681/$D681)*100, 0)</f>
        <v>1037</v>
      </c>
      <c r="G681" t="s">
        <v>20</v>
      </c>
      <c r="H681">
        <v>363</v>
      </c>
      <c r="I681">
        <f>ROUNDUP(E681/H681, 0)</f>
        <v>40</v>
      </c>
      <c r="J681" t="s">
        <v>21</v>
      </c>
      <c r="K681" t="s">
        <v>22</v>
      </c>
      <c r="L681">
        <v>1571374800</v>
      </c>
      <c r="M681">
        <v>1571806800</v>
      </c>
      <c r="N681" s="7">
        <f>(((L681/60)/60)/24)+DATE(1970,1,1)</f>
        <v>43756.208333333328</v>
      </c>
      <c r="O681" s="7">
        <f>(((M681/60)/60)/24)+DATE(1970,1,1)</f>
        <v>43761.208333333328</v>
      </c>
      <c r="P681" t="b">
        <v>0</v>
      </c>
      <c r="Q681" t="b">
        <v>1</v>
      </c>
      <c r="R681" t="s">
        <v>17</v>
      </c>
      <c r="S681" t="str">
        <f>LEFT(R681,FIND("/",R681)-1)</f>
        <v>food</v>
      </c>
      <c r="T681" t="str">
        <f>RIGHT(R681,LEN(R681)-FIND("/",R681))</f>
        <v>food trucks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>ROUNDUP(SUM($E682/$D682)*100, 0)</f>
        <v>98</v>
      </c>
      <c r="G682" t="s">
        <v>14</v>
      </c>
      <c r="H682">
        <v>2955</v>
      </c>
      <c r="I682">
        <f>ROUNDUP(E682/H682, 0)</f>
        <v>48</v>
      </c>
      <c r="J682" t="s">
        <v>21</v>
      </c>
      <c r="K682" t="s">
        <v>22</v>
      </c>
      <c r="L682">
        <v>1576303200</v>
      </c>
      <c r="M682">
        <v>1576476000</v>
      </c>
      <c r="N682" s="7">
        <f>(((L682/60)/60)/24)+DATE(1970,1,1)</f>
        <v>43813.25</v>
      </c>
      <c r="O682" s="7">
        <f>(((M682/60)/60)/24)+DATE(1970,1,1)</f>
        <v>43815.25</v>
      </c>
      <c r="P682" t="b">
        <v>0</v>
      </c>
      <c r="Q682" t="b">
        <v>1</v>
      </c>
      <c r="R682" t="s">
        <v>292</v>
      </c>
      <c r="S682" t="str">
        <f>LEFT(R682,FIND("/",R682)-1)</f>
        <v>games</v>
      </c>
      <c r="T682" t="str">
        <f>RIGHT(R682,LEN(R682)-FIND("/",R682))</f>
        <v>mobile games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>ROUNDUP(SUM($E683/$D683)*100, 0)</f>
        <v>87</v>
      </c>
      <c r="G683" t="s">
        <v>14</v>
      </c>
      <c r="H683">
        <v>1657</v>
      </c>
      <c r="I683">
        <f>ROUNDUP(E683/H683, 0)</f>
        <v>96</v>
      </c>
      <c r="J683" t="s">
        <v>21</v>
      </c>
      <c r="K683" t="s">
        <v>22</v>
      </c>
      <c r="L683">
        <v>1324447200</v>
      </c>
      <c r="M683">
        <v>1324965600</v>
      </c>
      <c r="N683" s="7">
        <f>(((L683/60)/60)/24)+DATE(1970,1,1)</f>
        <v>40898.25</v>
      </c>
      <c r="O683" s="7">
        <f>(((M683/60)/60)/24)+DATE(1970,1,1)</f>
        <v>40904.25</v>
      </c>
      <c r="P683" t="b">
        <v>0</v>
      </c>
      <c r="Q683" t="b">
        <v>0</v>
      </c>
      <c r="R683" t="s">
        <v>33</v>
      </c>
      <c r="S683" t="str">
        <f>LEFT(R683,FIND("/",R683)-1)</f>
        <v>theater</v>
      </c>
      <c r="T683" t="str">
        <f>RIGHT(R683,LEN(R683)-FIND("/",R683))</f>
        <v>plays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>ROUNDUP(SUM($E684/$D684)*100, 0)</f>
        <v>151</v>
      </c>
      <c r="G684" t="s">
        <v>20</v>
      </c>
      <c r="H684">
        <v>103</v>
      </c>
      <c r="I684">
        <f>ROUNDUP(E684/H684, 0)</f>
        <v>79</v>
      </c>
      <c r="J684" t="s">
        <v>21</v>
      </c>
      <c r="K684" t="s">
        <v>22</v>
      </c>
      <c r="L684">
        <v>1386741600</v>
      </c>
      <c r="M684">
        <v>1387519200</v>
      </c>
      <c r="N684" s="7">
        <f>(((L684/60)/60)/24)+DATE(1970,1,1)</f>
        <v>41619.25</v>
      </c>
      <c r="O684" s="7">
        <f>(((M684/60)/60)/24)+DATE(1970,1,1)</f>
        <v>41628.25</v>
      </c>
      <c r="P684" t="b">
        <v>0</v>
      </c>
      <c r="Q684" t="b">
        <v>0</v>
      </c>
      <c r="R684" t="s">
        <v>33</v>
      </c>
      <c r="S684" t="str">
        <f>LEFT(R684,FIND("/",R684)-1)</f>
        <v>theater</v>
      </c>
      <c r="T684" t="str">
        <f>RIGHT(R684,LEN(R684)-FIND("/",R684))</f>
        <v>plays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>ROUNDUP(SUM($E685/$D685)*100, 0)</f>
        <v>359</v>
      </c>
      <c r="G685" t="s">
        <v>20</v>
      </c>
      <c r="H685">
        <v>147</v>
      </c>
      <c r="I685">
        <f>ROUNDUP(E685/H685, 0)</f>
        <v>57</v>
      </c>
      <c r="J685" t="s">
        <v>21</v>
      </c>
      <c r="K685" t="s">
        <v>22</v>
      </c>
      <c r="L685">
        <v>1537074000</v>
      </c>
      <c r="M685">
        <v>1537246800</v>
      </c>
      <c r="N685" s="7">
        <f>(((L685/60)/60)/24)+DATE(1970,1,1)</f>
        <v>43359.208333333328</v>
      </c>
      <c r="O685" s="7">
        <f>(((M685/60)/60)/24)+DATE(1970,1,1)</f>
        <v>43361.208333333328</v>
      </c>
      <c r="P685" t="b">
        <v>0</v>
      </c>
      <c r="Q685" t="b">
        <v>0</v>
      </c>
      <c r="R685" t="s">
        <v>33</v>
      </c>
      <c r="S685" t="str">
        <f>LEFT(R685,FIND("/",R685)-1)</f>
        <v>theater</v>
      </c>
      <c r="T685" t="str">
        <f>RIGHT(R685,LEN(R685)-FIND("/",R685))</f>
        <v>plays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>ROUNDUP(SUM($E686/$D686)*100, 0)</f>
        <v>543</v>
      </c>
      <c r="G686" t="s">
        <v>20</v>
      </c>
      <c r="H686">
        <v>110</v>
      </c>
      <c r="I686">
        <f>ROUNDUP(E686/H686, 0)</f>
        <v>70</v>
      </c>
      <c r="J686" t="s">
        <v>15</v>
      </c>
      <c r="K686" t="s">
        <v>16</v>
      </c>
      <c r="L686">
        <v>1277787600</v>
      </c>
      <c r="M686">
        <v>1279515600</v>
      </c>
      <c r="N686" s="7">
        <f>(((L686/60)/60)/24)+DATE(1970,1,1)</f>
        <v>40358.208333333336</v>
      </c>
      <c r="O686" s="7">
        <f>(((M686/60)/60)/24)+DATE(1970,1,1)</f>
        <v>40378.208333333336</v>
      </c>
      <c r="P686" t="b">
        <v>0</v>
      </c>
      <c r="Q686" t="b">
        <v>0</v>
      </c>
      <c r="R686" t="s">
        <v>68</v>
      </c>
      <c r="S686" t="str">
        <f>LEFT(R686,FIND("/",R686)-1)</f>
        <v>publishing</v>
      </c>
      <c r="T686" t="str">
        <f>RIGHT(R686,LEN(R686)-FIND("/",R686))</f>
        <v>nonfiction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>ROUNDUP(SUM($E687/$D687)*100, 0)</f>
        <v>68</v>
      </c>
      <c r="G687" t="s">
        <v>14</v>
      </c>
      <c r="H687">
        <v>926</v>
      </c>
      <c r="I687">
        <f>ROUNDUP(E687/H687, 0)</f>
        <v>103</v>
      </c>
      <c r="J687" t="s">
        <v>15</v>
      </c>
      <c r="K687" t="s">
        <v>16</v>
      </c>
      <c r="L687">
        <v>1440306000</v>
      </c>
      <c r="M687">
        <v>1442379600</v>
      </c>
      <c r="N687" s="7">
        <f>(((L687/60)/60)/24)+DATE(1970,1,1)</f>
        <v>42239.208333333328</v>
      </c>
      <c r="O687" s="7">
        <f>(((M687/60)/60)/24)+DATE(1970,1,1)</f>
        <v>42263.208333333328</v>
      </c>
      <c r="P687" t="b">
        <v>0</v>
      </c>
      <c r="Q687" t="b">
        <v>0</v>
      </c>
      <c r="R687" t="s">
        <v>33</v>
      </c>
      <c r="S687" t="str">
        <f>LEFT(R687,FIND("/",R687)-1)</f>
        <v>theater</v>
      </c>
      <c r="T687" t="str">
        <f>RIGHT(R687,LEN(R687)-FIND("/",R687))</f>
        <v>plays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>ROUNDUP(SUM($E688/$D688)*100, 0)</f>
        <v>192</v>
      </c>
      <c r="G688" t="s">
        <v>20</v>
      </c>
      <c r="H688">
        <v>134</v>
      </c>
      <c r="I688">
        <f>ROUNDUP(E688/H688, 0)</f>
        <v>108</v>
      </c>
      <c r="J688" t="s">
        <v>21</v>
      </c>
      <c r="K688" t="s">
        <v>22</v>
      </c>
      <c r="L688">
        <v>1522126800</v>
      </c>
      <c r="M688">
        <v>1523077200</v>
      </c>
      <c r="N688" s="7">
        <f>(((L688/60)/60)/24)+DATE(1970,1,1)</f>
        <v>43186.208333333328</v>
      </c>
      <c r="O688" s="7">
        <f>(((M688/60)/60)/24)+DATE(1970,1,1)</f>
        <v>43197.208333333328</v>
      </c>
      <c r="P688" t="b">
        <v>0</v>
      </c>
      <c r="Q688" t="b">
        <v>0</v>
      </c>
      <c r="R688" t="s">
        <v>65</v>
      </c>
      <c r="S688" t="str">
        <f>LEFT(R688,FIND("/",R688)-1)</f>
        <v>technology</v>
      </c>
      <c r="T688" t="str">
        <f>RIGHT(R688,LEN(R688)-FIND("/",R688))</f>
        <v>wearables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>ROUNDUP(SUM($E689/$D689)*100, 0)</f>
        <v>932</v>
      </c>
      <c r="G689" t="s">
        <v>20</v>
      </c>
      <c r="H689">
        <v>269</v>
      </c>
      <c r="I689">
        <f>ROUNDUP(E689/H689, 0)</f>
        <v>52</v>
      </c>
      <c r="J689" t="s">
        <v>21</v>
      </c>
      <c r="K689" t="s">
        <v>22</v>
      </c>
      <c r="L689">
        <v>1489298400</v>
      </c>
      <c r="M689">
        <v>1489554000</v>
      </c>
      <c r="N689" s="7">
        <f>(((L689/60)/60)/24)+DATE(1970,1,1)</f>
        <v>42806.25</v>
      </c>
      <c r="O689" s="7">
        <f>(((M689/60)/60)/24)+DATE(1970,1,1)</f>
        <v>42809.208333333328</v>
      </c>
      <c r="P689" t="b">
        <v>0</v>
      </c>
      <c r="Q689" t="b">
        <v>0</v>
      </c>
      <c r="R689" t="s">
        <v>33</v>
      </c>
      <c r="S689" t="str">
        <f>LEFT(R689,FIND("/",R689)-1)</f>
        <v>theater</v>
      </c>
      <c r="T689" t="str">
        <f>RIGHT(R689,LEN(R689)-FIND("/",R689))</f>
        <v>plays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>ROUNDUP(SUM($E690/$D690)*100, 0)</f>
        <v>430</v>
      </c>
      <c r="G690" t="s">
        <v>20</v>
      </c>
      <c r="H690">
        <v>175</v>
      </c>
      <c r="I690">
        <f>ROUNDUP(E690/H690, 0)</f>
        <v>72</v>
      </c>
      <c r="J690" t="s">
        <v>21</v>
      </c>
      <c r="K690" t="s">
        <v>22</v>
      </c>
      <c r="L690">
        <v>1547100000</v>
      </c>
      <c r="M690">
        <v>1548482400</v>
      </c>
      <c r="N690" s="7">
        <f>(((L690/60)/60)/24)+DATE(1970,1,1)</f>
        <v>43475.25</v>
      </c>
      <c r="O690" s="7">
        <f>(((M690/60)/60)/24)+DATE(1970,1,1)</f>
        <v>43491.25</v>
      </c>
      <c r="P690" t="b">
        <v>0</v>
      </c>
      <c r="Q690" t="b">
        <v>1</v>
      </c>
      <c r="R690" t="s">
        <v>269</v>
      </c>
      <c r="S690" t="str">
        <f>LEFT(R690,FIND("/",R690)-1)</f>
        <v>film &amp; video</v>
      </c>
      <c r="T690" t="str">
        <f>RIGHT(R690,LEN(R690)-FIND("/",R690))</f>
        <v>television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>ROUNDUP(SUM($E691/$D691)*100, 0)</f>
        <v>101</v>
      </c>
      <c r="G691" t="s">
        <v>20</v>
      </c>
      <c r="H691">
        <v>69</v>
      </c>
      <c r="I691">
        <f>ROUNDUP(E691/H691, 0)</f>
        <v>107</v>
      </c>
      <c r="J691" t="s">
        <v>21</v>
      </c>
      <c r="K691" t="s">
        <v>22</v>
      </c>
      <c r="L691">
        <v>1383022800</v>
      </c>
      <c r="M691">
        <v>1384063200</v>
      </c>
      <c r="N691" s="7">
        <f>(((L691/60)/60)/24)+DATE(1970,1,1)</f>
        <v>41576.208333333336</v>
      </c>
      <c r="O691" s="7">
        <f>(((M691/60)/60)/24)+DATE(1970,1,1)</f>
        <v>41588.25</v>
      </c>
      <c r="P691" t="b">
        <v>0</v>
      </c>
      <c r="Q691" t="b">
        <v>0</v>
      </c>
      <c r="R691" t="s">
        <v>28</v>
      </c>
      <c r="S691" t="str">
        <f>LEFT(R691,FIND("/",R691)-1)</f>
        <v>technology</v>
      </c>
      <c r="T691" t="str">
        <f>RIGHT(R691,LEN(R691)-FIND("/",R691))</f>
        <v>web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>ROUNDUP(SUM($E692/$D692)*100, 0)</f>
        <v>227</v>
      </c>
      <c r="G692" t="s">
        <v>20</v>
      </c>
      <c r="H692">
        <v>190</v>
      </c>
      <c r="I692">
        <f>ROUNDUP(E692/H692, 0)</f>
        <v>43</v>
      </c>
      <c r="J692" t="s">
        <v>21</v>
      </c>
      <c r="K692" t="s">
        <v>22</v>
      </c>
      <c r="L692">
        <v>1322373600</v>
      </c>
      <c r="M692">
        <v>1322892000</v>
      </c>
      <c r="N692" s="7">
        <f>(((L692/60)/60)/24)+DATE(1970,1,1)</f>
        <v>40874.25</v>
      </c>
      <c r="O692" s="7">
        <f>(((M692/60)/60)/24)+DATE(1970,1,1)</f>
        <v>40880.25</v>
      </c>
      <c r="P692" t="b">
        <v>0</v>
      </c>
      <c r="Q692" t="b">
        <v>1</v>
      </c>
      <c r="R692" t="s">
        <v>42</v>
      </c>
      <c r="S692" t="str">
        <f>LEFT(R692,FIND("/",R692)-1)</f>
        <v>film &amp; video</v>
      </c>
      <c r="T692" t="str">
        <f>RIGHT(R692,LEN(R692)-FIND("/",R692))</f>
        <v>documentary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>ROUNDUP(SUM($E693/$D693)*100, 0)</f>
        <v>143</v>
      </c>
      <c r="G693" t="s">
        <v>20</v>
      </c>
      <c r="H693">
        <v>237</v>
      </c>
      <c r="I693">
        <f>ROUNDUP(E693/H693, 0)</f>
        <v>31</v>
      </c>
      <c r="J693" t="s">
        <v>21</v>
      </c>
      <c r="K693" t="s">
        <v>22</v>
      </c>
      <c r="L693">
        <v>1349240400</v>
      </c>
      <c r="M693">
        <v>1350709200</v>
      </c>
      <c r="N693" s="7">
        <f>(((L693/60)/60)/24)+DATE(1970,1,1)</f>
        <v>41185.208333333336</v>
      </c>
      <c r="O693" s="7">
        <f>(((M693/60)/60)/24)+DATE(1970,1,1)</f>
        <v>41202.208333333336</v>
      </c>
      <c r="P693" t="b">
        <v>1</v>
      </c>
      <c r="Q693" t="b">
        <v>1</v>
      </c>
      <c r="R693" t="s">
        <v>42</v>
      </c>
      <c r="S693" t="str">
        <f>LEFT(R693,FIND("/",R693)-1)</f>
        <v>film &amp; video</v>
      </c>
      <c r="T693" t="str">
        <f>RIGHT(R693,LEN(R693)-FIND("/",R693))</f>
        <v>documentary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>ROUNDUP(SUM($E694/$D694)*100, 0)</f>
        <v>91</v>
      </c>
      <c r="G694" t="s">
        <v>14</v>
      </c>
      <c r="H694">
        <v>77</v>
      </c>
      <c r="I694">
        <f>ROUNDUP(E694/H694, 0)</f>
        <v>71</v>
      </c>
      <c r="J694" t="s">
        <v>40</v>
      </c>
      <c r="K694" t="s">
        <v>41</v>
      </c>
      <c r="L694">
        <v>1562648400</v>
      </c>
      <c r="M694">
        <v>1564203600</v>
      </c>
      <c r="N694" s="7">
        <f>(((L694/60)/60)/24)+DATE(1970,1,1)</f>
        <v>43655.208333333328</v>
      </c>
      <c r="O694" s="7">
        <f>(((M694/60)/60)/24)+DATE(1970,1,1)</f>
        <v>43673.208333333328</v>
      </c>
      <c r="P694" t="b">
        <v>0</v>
      </c>
      <c r="Q694" t="b">
        <v>0</v>
      </c>
      <c r="R694" t="s">
        <v>23</v>
      </c>
      <c r="S694" t="str">
        <f>LEFT(R694,FIND("/",R694)-1)</f>
        <v>music</v>
      </c>
      <c r="T694" t="str">
        <f>RIGHT(R694,LEN(R694)-FIND("/",R694))</f>
        <v>rock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>ROUNDUP(SUM($E695/$D695)*100, 0)</f>
        <v>64</v>
      </c>
      <c r="G695" t="s">
        <v>14</v>
      </c>
      <c r="H695">
        <v>1748</v>
      </c>
      <c r="I695">
        <f>ROUNDUP(E695/H695, 0)</f>
        <v>67</v>
      </c>
      <c r="J695" t="s">
        <v>21</v>
      </c>
      <c r="K695" t="s">
        <v>22</v>
      </c>
      <c r="L695">
        <v>1508216400</v>
      </c>
      <c r="M695">
        <v>1509685200</v>
      </c>
      <c r="N695" s="7">
        <f>(((L695/60)/60)/24)+DATE(1970,1,1)</f>
        <v>43025.208333333328</v>
      </c>
      <c r="O695" s="7">
        <f>(((M695/60)/60)/24)+DATE(1970,1,1)</f>
        <v>43042.208333333328</v>
      </c>
      <c r="P695" t="b">
        <v>0</v>
      </c>
      <c r="Q695" t="b">
        <v>0</v>
      </c>
      <c r="R695" t="s">
        <v>33</v>
      </c>
      <c r="S695" t="str">
        <f>LEFT(R695,FIND("/",R695)-1)</f>
        <v>theater</v>
      </c>
      <c r="T695" t="str">
        <f>RIGHT(R695,LEN(R695)-FIND("/",R695))</f>
        <v>plays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>ROUNDUP(SUM($E696/$D696)*100, 0)</f>
        <v>85</v>
      </c>
      <c r="G696" t="s">
        <v>14</v>
      </c>
      <c r="H696">
        <v>79</v>
      </c>
      <c r="I696">
        <f>ROUNDUP(E696/H696, 0)</f>
        <v>97</v>
      </c>
      <c r="J696" t="s">
        <v>21</v>
      </c>
      <c r="K696" t="s">
        <v>22</v>
      </c>
      <c r="L696">
        <v>1511762400</v>
      </c>
      <c r="M696">
        <v>1514959200</v>
      </c>
      <c r="N696" s="7">
        <f>(((L696/60)/60)/24)+DATE(1970,1,1)</f>
        <v>43066.25</v>
      </c>
      <c r="O696" s="7">
        <f>(((M696/60)/60)/24)+DATE(1970,1,1)</f>
        <v>43103.25</v>
      </c>
      <c r="P696" t="b">
        <v>0</v>
      </c>
      <c r="Q696" t="b">
        <v>0</v>
      </c>
      <c r="R696" t="s">
        <v>33</v>
      </c>
      <c r="S696" t="str">
        <f>LEFT(R696,FIND("/",R696)-1)</f>
        <v>theater</v>
      </c>
      <c r="T696" t="str">
        <f>RIGHT(R696,LEN(R696)-FIND("/",R696))</f>
        <v>plays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>ROUNDUP(SUM($E697/$D697)*100, 0)</f>
        <v>134</v>
      </c>
      <c r="G697" t="s">
        <v>20</v>
      </c>
      <c r="H697">
        <v>196</v>
      </c>
      <c r="I697">
        <f>ROUNDUP(E697/H697, 0)</f>
        <v>63</v>
      </c>
      <c r="J697" t="s">
        <v>107</v>
      </c>
      <c r="K697" t="s">
        <v>108</v>
      </c>
      <c r="L697">
        <v>1447480800</v>
      </c>
      <c r="M697">
        <v>1448863200</v>
      </c>
      <c r="N697" s="7">
        <f>(((L697/60)/60)/24)+DATE(1970,1,1)</f>
        <v>42322.25</v>
      </c>
      <c r="O697" s="7">
        <f>(((M697/60)/60)/24)+DATE(1970,1,1)</f>
        <v>42338.25</v>
      </c>
      <c r="P697" t="b">
        <v>1</v>
      </c>
      <c r="Q697" t="b">
        <v>0</v>
      </c>
      <c r="R697" t="s">
        <v>23</v>
      </c>
      <c r="S697" t="str">
        <f>LEFT(R697,FIND("/",R697)-1)</f>
        <v>music</v>
      </c>
      <c r="T697" t="str">
        <f>RIGHT(R697,LEN(R697)-FIND("/",R697))</f>
        <v>rock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>ROUNDUP(SUM($E698/$D698)*100, 0)</f>
        <v>60</v>
      </c>
      <c r="G698" t="s">
        <v>14</v>
      </c>
      <c r="H698">
        <v>889</v>
      </c>
      <c r="I698">
        <f>ROUNDUP(E698/H698, 0)</f>
        <v>109</v>
      </c>
      <c r="J698" t="s">
        <v>21</v>
      </c>
      <c r="K698" t="s">
        <v>22</v>
      </c>
      <c r="L698">
        <v>1429506000</v>
      </c>
      <c r="M698">
        <v>1429592400</v>
      </c>
      <c r="N698" s="7">
        <f>(((L698/60)/60)/24)+DATE(1970,1,1)</f>
        <v>42114.208333333328</v>
      </c>
      <c r="O698" s="7">
        <f>(((M698/60)/60)/24)+DATE(1970,1,1)</f>
        <v>42115.208333333328</v>
      </c>
      <c r="P698" t="b">
        <v>0</v>
      </c>
      <c r="Q698" t="b">
        <v>1</v>
      </c>
      <c r="R698" t="s">
        <v>33</v>
      </c>
      <c r="S698" t="str">
        <f>LEFT(R698,FIND("/",R698)-1)</f>
        <v>theater</v>
      </c>
      <c r="T698" t="str">
        <f>RIGHT(R698,LEN(R698)-FIND("/",R698))</f>
        <v>plays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>ROUNDUP(SUM($E699/$D699)*100, 0)</f>
        <v>153</v>
      </c>
      <c r="G699" t="s">
        <v>20</v>
      </c>
      <c r="H699">
        <v>7295</v>
      </c>
      <c r="I699">
        <f>ROUNDUP(E699/H699, 0)</f>
        <v>27</v>
      </c>
      <c r="J699" t="s">
        <v>21</v>
      </c>
      <c r="K699" t="s">
        <v>22</v>
      </c>
      <c r="L699">
        <v>1522472400</v>
      </c>
      <c r="M699">
        <v>1522645200</v>
      </c>
      <c r="N699" s="7">
        <f>(((L699/60)/60)/24)+DATE(1970,1,1)</f>
        <v>43190.208333333328</v>
      </c>
      <c r="O699" s="7">
        <f>(((M699/60)/60)/24)+DATE(1970,1,1)</f>
        <v>43192.208333333328</v>
      </c>
      <c r="P699" t="b">
        <v>0</v>
      </c>
      <c r="Q699" t="b">
        <v>0</v>
      </c>
      <c r="R699" t="s">
        <v>50</v>
      </c>
      <c r="S699" t="str">
        <f>LEFT(R699,FIND("/",R699)-1)</f>
        <v>music</v>
      </c>
      <c r="T699" t="str">
        <f>RIGHT(R699,LEN(R699)-FIND("/",R699))</f>
        <v>electric music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>ROUNDUP(SUM($E700/$D700)*100, 0)</f>
        <v>447</v>
      </c>
      <c r="G700" t="s">
        <v>20</v>
      </c>
      <c r="H700">
        <v>2893</v>
      </c>
      <c r="I700">
        <f>ROUNDUP(E700/H700, 0)</f>
        <v>66</v>
      </c>
      <c r="J700" t="s">
        <v>15</v>
      </c>
      <c r="K700" t="s">
        <v>16</v>
      </c>
      <c r="L700">
        <v>1322114400</v>
      </c>
      <c r="M700">
        <v>1323324000</v>
      </c>
      <c r="N700" s="7">
        <f>(((L700/60)/60)/24)+DATE(1970,1,1)</f>
        <v>40871.25</v>
      </c>
      <c r="O700" s="7">
        <f>(((M700/60)/60)/24)+DATE(1970,1,1)</f>
        <v>40885.25</v>
      </c>
      <c r="P700" t="b">
        <v>0</v>
      </c>
      <c r="Q700" t="b">
        <v>0</v>
      </c>
      <c r="R700" t="s">
        <v>65</v>
      </c>
      <c r="S700" t="str">
        <f>LEFT(R700,FIND("/",R700)-1)</f>
        <v>technology</v>
      </c>
      <c r="T700" t="str">
        <f>RIGHT(R700,LEN(R700)-FIND("/",R700))</f>
        <v>wearables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>ROUNDUP(SUM($E701/$D701)*100, 0)</f>
        <v>85</v>
      </c>
      <c r="G701" t="s">
        <v>14</v>
      </c>
      <c r="H701">
        <v>56</v>
      </c>
      <c r="I701">
        <f>ROUNDUP(E701/H701, 0)</f>
        <v>112</v>
      </c>
      <c r="J701" t="s">
        <v>21</v>
      </c>
      <c r="K701" t="s">
        <v>22</v>
      </c>
      <c r="L701">
        <v>1561438800</v>
      </c>
      <c r="M701">
        <v>1561525200</v>
      </c>
      <c r="N701" s="7">
        <f>(((L701/60)/60)/24)+DATE(1970,1,1)</f>
        <v>43641.208333333328</v>
      </c>
      <c r="O701" s="7">
        <f>(((M701/60)/60)/24)+DATE(1970,1,1)</f>
        <v>43642.208333333328</v>
      </c>
      <c r="P701" t="b">
        <v>0</v>
      </c>
      <c r="Q701" t="b">
        <v>0</v>
      </c>
      <c r="R701" t="s">
        <v>53</v>
      </c>
      <c r="S701" t="str">
        <f>LEFT(R701,FIND("/",R701)-1)</f>
        <v>film &amp; video</v>
      </c>
      <c r="T701" t="str">
        <f>RIGHT(R701,LEN(R701)-FIND("/",R701))</f>
        <v>drama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>ROUNDUP(SUM($E702/$D702)*100, 0)</f>
        <v>3</v>
      </c>
      <c r="G702" t="s">
        <v>14</v>
      </c>
      <c r="H702">
        <v>1</v>
      </c>
      <c r="I702">
        <f>ROUNDUP(E702/H702, 0)</f>
        <v>3</v>
      </c>
      <c r="J702" t="s">
        <v>21</v>
      </c>
      <c r="K702" t="s">
        <v>22</v>
      </c>
      <c r="L702">
        <v>1264399200</v>
      </c>
      <c r="M702">
        <v>1265695200</v>
      </c>
      <c r="N702" s="7">
        <f>(((L702/60)/60)/24)+DATE(1970,1,1)</f>
        <v>40203.25</v>
      </c>
      <c r="O702" s="7">
        <f>(((M702/60)/60)/24)+DATE(1970,1,1)</f>
        <v>40218.25</v>
      </c>
      <c r="P702" t="b">
        <v>0</v>
      </c>
      <c r="Q702" t="b">
        <v>0</v>
      </c>
      <c r="R702" t="s">
        <v>65</v>
      </c>
      <c r="S702" t="str">
        <f>LEFT(R702,FIND("/",R702)-1)</f>
        <v>technology</v>
      </c>
      <c r="T702" t="str">
        <f>RIGHT(R702,LEN(R702)-FIND("/",R702))</f>
        <v>wearables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>ROUNDUP(SUM($E703/$D703)*100, 0)</f>
        <v>176</v>
      </c>
      <c r="G703" t="s">
        <v>20</v>
      </c>
      <c r="H703">
        <v>820</v>
      </c>
      <c r="I703">
        <f>ROUNDUP(E703/H703, 0)</f>
        <v>111</v>
      </c>
      <c r="J703" t="s">
        <v>21</v>
      </c>
      <c r="K703" t="s">
        <v>22</v>
      </c>
      <c r="L703">
        <v>1301202000</v>
      </c>
      <c r="M703">
        <v>1301806800</v>
      </c>
      <c r="N703" s="7">
        <f>(((L703/60)/60)/24)+DATE(1970,1,1)</f>
        <v>40629.208333333336</v>
      </c>
      <c r="O703" s="7">
        <f>(((M703/60)/60)/24)+DATE(1970,1,1)</f>
        <v>40636.208333333336</v>
      </c>
      <c r="P703" t="b">
        <v>1</v>
      </c>
      <c r="Q703" t="b">
        <v>0</v>
      </c>
      <c r="R703" t="s">
        <v>33</v>
      </c>
      <c r="S703" t="str">
        <f>LEFT(R703,FIND("/",R703)-1)</f>
        <v>theater</v>
      </c>
      <c r="T703" t="str">
        <f>RIGHT(R703,LEN(R703)-FIND("/",R703))</f>
        <v>plays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>ROUNDUP(SUM($E704/$D704)*100, 0)</f>
        <v>55</v>
      </c>
      <c r="G704" t="s">
        <v>14</v>
      </c>
      <c r="H704">
        <v>83</v>
      </c>
      <c r="I704">
        <f>ROUNDUP(E704/H704, 0)</f>
        <v>57</v>
      </c>
      <c r="J704" t="s">
        <v>21</v>
      </c>
      <c r="K704" t="s">
        <v>22</v>
      </c>
      <c r="L704">
        <v>1374469200</v>
      </c>
      <c r="M704">
        <v>1374901200</v>
      </c>
      <c r="N704" s="7">
        <f>(((L704/60)/60)/24)+DATE(1970,1,1)</f>
        <v>41477.208333333336</v>
      </c>
      <c r="O704" s="7">
        <f>(((M704/60)/60)/24)+DATE(1970,1,1)</f>
        <v>41482.208333333336</v>
      </c>
      <c r="P704" t="b">
        <v>0</v>
      </c>
      <c r="Q704" t="b">
        <v>0</v>
      </c>
      <c r="R704" t="s">
        <v>65</v>
      </c>
      <c r="S704" t="str">
        <f>LEFT(R704,FIND("/",R704)-1)</f>
        <v>technology</v>
      </c>
      <c r="T704" t="str">
        <f>RIGHT(R704,LEN(R704)-FIND("/",R704))</f>
        <v>wearables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>ROUNDUP(SUM($E705/$D705)*100, 0)</f>
        <v>312</v>
      </c>
      <c r="G705" t="s">
        <v>20</v>
      </c>
      <c r="H705">
        <v>2038</v>
      </c>
      <c r="I705">
        <f>ROUNDUP(E705/H705, 0)</f>
        <v>98</v>
      </c>
      <c r="J705" t="s">
        <v>21</v>
      </c>
      <c r="K705" t="s">
        <v>22</v>
      </c>
      <c r="L705">
        <v>1334984400</v>
      </c>
      <c r="M705">
        <v>1336453200</v>
      </c>
      <c r="N705" s="7">
        <f>(((L705/60)/60)/24)+DATE(1970,1,1)</f>
        <v>41020.208333333336</v>
      </c>
      <c r="O705" s="7">
        <f>(((M705/60)/60)/24)+DATE(1970,1,1)</f>
        <v>41037.208333333336</v>
      </c>
      <c r="P705" t="b">
        <v>1</v>
      </c>
      <c r="Q705" t="b">
        <v>1</v>
      </c>
      <c r="R705" t="s">
        <v>206</v>
      </c>
      <c r="S705" t="str">
        <f>LEFT(R705,FIND("/",R705)-1)</f>
        <v>publishing</v>
      </c>
      <c r="T705" t="str">
        <f>RIGHT(R705,LEN(R705)-FIND("/",R705))</f>
        <v>translations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>ROUNDUP(SUM($E706/$D706)*100, 0)</f>
        <v>123</v>
      </c>
      <c r="G706" t="s">
        <v>20</v>
      </c>
      <c r="H706">
        <v>116</v>
      </c>
      <c r="I706">
        <f>ROUNDUP(E706/H706, 0)</f>
        <v>93</v>
      </c>
      <c r="J706" t="s">
        <v>21</v>
      </c>
      <c r="K706" t="s">
        <v>22</v>
      </c>
      <c r="L706">
        <v>1467608400</v>
      </c>
      <c r="M706">
        <v>1468904400</v>
      </c>
      <c r="N706" s="7">
        <f>(((L706/60)/60)/24)+DATE(1970,1,1)</f>
        <v>42555.208333333328</v>
      </c>
      <c r="O706" s="7">
        <f>(((M706/60)/60)/24)+DATE(1970,1,1)</f>
        <v>42570.208333333328</v>
      </c>
      <c r="P706" t="b">
        <v>0</v>
      </c>
      <c r="Q706" t="b">
        <v>0</v>
      </c>
      <c r="R706" t="s">
        <v>71</v>
      </c>
      <c r="S706" t="str">
        <f>LEFT(R706,FIND("/",R706)-1)</f>
        <v>film &amp; video</v>
      </c>
      <c r="T706" t="str">
        <f>RIGHT(R706,LEN(R706)-FIND("/",R706))</f>
        <v>animation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>ROUNDUP(SUM($E707/$D707)*100, 0)</f>
        <v>100</v>
      </c>
      <c r="G707" t="s">
        <v>14</v>
      </c>
      <c r="H707">
        <v>2025</v>
      </c>
      <c r="I707">
        <f>ROUNDUP(E707/H707, 0)</f>
        <v>83</v>
      </c>
      <c r="J707" t="s">
        <v>40</v>
      </c>
      <c r="K707" t="s">
        <v>41</v>
      </c>
      <c r="L707">
        <v>1386741600</v>
      </c>
      <c r="M707">
        <v>1387087200</v>
      </c>
      <c r="N707" s="7">
        <f>(((L707/60)/60)/24)+DATE(1970,1,1)</f>
        <v>41619.25</v>
      </c>
      <c r="O707" s="7">
        <f>(((M707/60)/60)/24)+DATE(1970,1,1)</f>
        <v>41623.25</v>
      </c>
      <c r="P707" t="b">
        <v>0</v>
      </c>
      <c r="Q707" t="b">
        <v>0</v>
      </c>
      <c r="R707" t="s">
        <v>68</v>
      </c>
      <c r="S707" t="str">
        <f>LEFT(R707,FIND("/",R707)-1)</f>
        <v>publishing</v>
      </c>
      <c r="T707" t="str">
        <f>RIGHT(R707,LEN(R707)-FIND("/",R707))</f>
        <v>nonfiction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>ROUNDUP(SUM($E708/$D708)*100, 0)</f>
        <v>128</v>
      </c>
      <c r="G708" t="s">
        <v>20</v>
      </c>
      <c r="H708">
        <v>1345</v>
      </c>
      <c r="I708">
        <f>ROUNDUP(E708/H708, 0)</f>
        <v>104</v>
      </c>
      <c r="J708" t="s">
        <v>26</v>
      </c>
      <c r="K708" t="s">
        <v>27</v>
      </c>
      <c r="L708">
        <v>1546754400</v>
      </c>
      <c r="M708">
        <v>1547445600</v>
      </c>
      <c r="N708" s="7">
        <f>(((L708/60)/60)/24)+DATE(1970,1,1)</f>
        <v>43471.25</v>
      </c>
      <c r="O708" s="7">
        <f>(((M708/60)/60)/24)+DATE(1970,1,1)</f>
        <v>43479.25</v>
      </c>
      <c r="P708" t="b">
        <v>0</v>
      </c>
      <c r="Q708" t="b">
        <v>1</v>
      </c>
      <c r="R708" t="s">
        <v>28</v>
      </c>
      <c r="S708" t="str">
        <f>LEFT(R708,FIND("/",R708)-1)</f>
        <v>technology</v>
      </c>
      <c r="T708" t="str">
        <f>RIGHT(R708,LEN(R708)-FIND("/",R708))</f>
        <v>web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>ROUNDUP(SUM($E709/$D709)*100, 0)</f>
        <v>159</v>
      </c>
      <c r="G709" t="s">
        <v>20</v>
      </c>
      <c r="H709">
        <v>168</v>
      </c>
      <c r="I709">
        <f>ROUNDUP(E709/H709, 0)</f>
        <v>69</v>
      </c>
      <c r="J709" t="s">
        <v>21</v>
      </c>
      <c r="K709" t="s">
        <v>22</v>
      </c>
      <c r="L709">
        <v>1544248800</v>
      </c>
      <c r="M709">
        <v>1547359200</v>
      </c>
      <c r="N709" s="7">
        <f>(((L709/60)/60)/24)+DATE(1970,1,1)</f>
        <v>43442.25</v>
      </c>
      <c r="O709" s="7">
        <f>(((M709/60)/60)/24)+DATE(1970,1,1)</f>
        <v>43478.25</v>
      </c>
      <c r="P709" t="b">
        <v>0</v>
      </c>
      <c r="Q709" t="b">
        <v>0</v>
      </c>
      <c r="R709" t="s">
        <v>53</v>
      </c>
      <c r="S709" t="str">
        <f>LEFT(R709,FIND("/",R709)-1)</f>
        <v>film &amp; video</v>
      </c>
      <c r="T709" t="str">
        <f>RIGHT(R709,LEN(R709)-FIND("/",R709))</f>
        <v>drama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>ROUNDUP(SUM($E710/$D710)*100, 0)</f>
        <v>708</v>
      </c>
      <c r="G710" t="s">
        <v>20</v>
      </c>
      <c r="H710">
        <v>137</v>
      </c>
      <c r="I710">
        <f>ROUNDUP(E710/H710, 0)</f>
        <v>88</v>
      </c>
      <c r="J710" t="s">
        <v>98</v>
      </c>
      <c r="K710" t="s">
        <v>99</v>
      </c>
      <c r="L710">
        <v>1495429200</v>
      </c>
      <c r="M710">
        <v>1496293200</v>
      </c>
      <c r="N710" s="7">
        <f>(((L710/60)/60)/24)+DATE(1970,1,1)</f>
        <v>42877.208333333328</v>
      </c>
      <c r="O710" s="7">
        <f>(((M710/60)/60)/24)+DATE(1970,1,1)</f>
        <v>42887.208333333328</v>
      </c>
      <c r="P710" t="b">
        <v>0</v>
      </c>
      <c r="Q710" t="b">
        <v>0</v>
      </c>
      <c r="R710" t="s">
        <v>33</v>
      </c>
      <c r="S710" t="str">
        <f>LEFT(R710,FIND("/",R710)-1)</f>
        <v>theater</v>
      </c>
      <c r="T710" t="str">
        <f>RIGHT(R710,LEN(R710)-FIND("/",R710))</f>
        <v>plays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>ROUNDUP(SUM($E711/$D711)*100, 0)</f>
        <v>143</v>
      </c>
      <c r="G711" t="s">
        <v>20</v>
      </c>
      <c r="H711">
        <v>186</v>
      </c>
      <c r="I711">
        <f>ROUNDUP(E711/H711, 0)</f>
        <v>76</v>
      </c>
      <c r="J711" t="s">
        <v>107</v>
      </c>
      <c r="K711" t="s">
        <v>108</v>
      </c>
      <c r="L711">
        <v>1334811600</v>
      </c>
      <c r="M711">
        <v>1335416400</v>
      </c>
      <c r="N711" s="7">
        <f>(((L711/60)/60)/24)+DATE(1970,1,1)</f>
        <v>41018.208333333336</v>
      </c>
      <c r="O711" s="7">
        <f>(((M711/60)/60)/24)+DATE(1970,1,1)</f>
        <v>41025.208333333336</v>
      </c>
      <c r="P711" t="b">
        <v>0</v>
      </c>
      <c r="Q711" t="b">
        <v>0</v>
      </c>
      <c r="R711" t="s">
        <v>33</v>
      </c>
      <c r="S711" t="str">
        <f>LEFT(R711,FIND("/",R711)-1)</f>
        <v>theater</v>
      </c>
      <c r="T711" t="str">
        <f>RIGHT(R711,LEN(R711)-FIND("/",R711))</f>
        <v>plays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>ROUNDUP(SUM($E712/$D712)*100, 0)</f>
        <v>148</v>
      </c>
      <c r="G712" t="s">
        <v>20</v>
      </c>
      <c r="H712">
        <v>125</v>
      </c>
      <c r="I712">
        <f>ROUNDUP(E712/H712, 0)</f>
        <v>51</v>
      </c>
      <c r="J712" t="s">
        <v>21</v>
      </c>
      <c r="K712" t="s">
        <v>22</v>
      </c>
      <c r="L712">
        <v>1531544400</v>
      </c>
      <c r="M712">
        <v>1532149200</v>
      </c>
      <c r="N712" s="7">
        <f>(((L712/60)/60)/24)+DATE(1970,1,1)</f>
        <v>43295.208333333328</v>
      </c>
      <c r="O712" s="7">
        <f>(((M712/60)/60)/24)+DATE(1970,1,1)</f>
        <v>43302.208333333328</v>
      </c>
      <c r="P712" t="b">
        <v>0</v>
      </c>
      <c r="Q712" t="b">
        <v>1</v>
      </c>
      <c r="R712" t="s">
        <v>33</v>
      </c>
      <c r="S712" t="str">
        <f>LEFT(R712,FIND("/",R712)-1)</f>
        <v>theater</v>
      </c>
      <c r="T712" t="str">
        <f>RIGHT(R712,LEN(R712)-FIND("/",R712))</f>
        <v>plays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>ROUNDUP(SUM($E713/$D713)*100, 0)</f>
        <v>21</v>
      </c>
      <c r="G713" t="s">
        <v>14</v>
      </c>
      <c r="H713">
        <v>14</v>
      </c>
      <c r="I713">
        <f>ROUNDUP(E713/H713, 0)</f>
        <v>90</v>
      </c>
      <c r="J713" t="s">
        <v>107</v>
      </c>
      <c r="K713" t="s">
        <v>108</v>
      </c>
      <c r="L713">
        <v>1453615200</v>
      </c>
      <c r="M713">
        <v>1453788000</v>
      </c>
      <c r="N713" s="7">
        <f>(((L713/60)/60)/24)+DATE(1970,1,1)</f>
        <v>42393.25</v>
      </c>
      <c r="O713" s="7">
        <f>(((M713/60)/60)/24)+DATE(1970,1,1)</f>
        <v>42395.25</v>
      </c>
      <c r="P713" t="b">
        <v>1</v>
      </c>
      <c r="Q713" t="b">
        <v>1</v>
      </c>
      <c r="R713" t="s">
        <v>33</v>
      </c>
      <c r="S713" t="str">
        <f>LEFT(R713,FIND("/",R713)-1)</f>
        <v>theater</v>
      </c>
      <c r="T713" t="str">
        <f>RIGHT(R713,LEN(R713)-FIND("/",R713))</f>
        <v>plays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>ROUNDUP(SUM($E714/$D714)*100, 0)</f>
        <v>1841</v>
      </c>
      <c r="G714" t="s">
        <v>20</v>
      </c>
      <c r="H714">
        <v>202</v>
      </c>
      <c r="I714">
        <f>ROUNDUP(E714/H714, 0)</f>
        <v>73</v>
      </c>
      <c r="J714" t="s">
        <v>21</v>
      </c>
      <c r="K714" t="s">
        <v>22</v>
      </c>
      <c r="L714">
        <v>1467954000</v>
      </c>
      <c r="M714">
        <v>1471496400</v>
      </c>
      <c r="N714" s="7">
        <f>(((L714/60)/60)/24)+DATE(1970,1,1)</f>
        <v>42559.208333333328</v>
      </c>
      <c r="O714" s="7">
        <f>(((M714/60)/60)/24)+DATE(1970,1,1)</f>
        <v>42600.208333333328</v>
      </c>
      <c r="P714" t="b">
        <v>0</v>
      </c>
      <c r="Q714" t="b">
        <v>0</v>
      </c>
      <c r="R714" t="s">
        <v>33</v>
      </c>
      <c r="S714" t="str">
        <f>LEFT(R714,FIND("/",R714)-1)</f>
        <v>theater</v>
      </c>
      <c r="T714" t="str">
        <f>RIGHT(R714,LEN(R714)-FIND("/",R714))</f>
        <v>plays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>ROUNDUP(SUM($E715/$D715)*100, 0)</f>
        <v>162</v>
      </c>
      <c r="G715" t="s">
        <v>20</v>
      </c>
      <c r="H715">
        <v>103</v>
      </c>
      <c r="I715">
        <f>ROUNDUP(E715/H715, 0)</f>
        <v>109</v>
      </c>
      <c r="J715" t="s">
        <v>21</v>
      </c>
      <c r="K715" t="s">
        <v>22</v>
      </c>
      <c r="L715">
        <v>1471842000</v>
      </c>
      <c r="M715">
        <v>1472878800</v>
      </c>
      <c r="N715" s="7">
        <f>(((L715/60)/60)/24)+DATE(1970,1,1)</f>
        <v>42604.208333333328</v>
      </c>
      <c r="O715" s="7">
        <f>(((M715/60)/60)/24)+DATE(1970,1,1)</f>
        <v>42616.208333333328</v>
      </c>
      <c r="P715" t="b">
        <v>0</v>
      </c>
      <c r="Q715" t="b">
        <v>0</v>
      </c>
      <c r="R715" t="s">
        <v>133</v>
      </c>
      <c r="S715" t="str">
        <f>LEFT(R715,FIND("/",R715)-1)</f>
        <v>publishing</v>
      </c>
      <c r="T715" t="str">
        <f>RIGHT(R715,LEN(R715)-FIND("/",R715))</f>
        <v>radio &amp; podcasts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>ROUNDUP(SUM($E716/$D716)*100, 0)</f>
        <v>473</v>
      </c>
      <c r="G716" t="s">
        <v>20</v>
      </c>
      <c r="H716">
        <v>1785</v>
      </c>
      <c r="I716">
        <f>ROUNDUP(E716/H716, 0)</f>
        <v>102</v>
      </c>
      <c r="J716" t="s">
        <v>21</v>
      </c>
      <c r="K716" t="s">
        <v>22</v>
      </c>
      <c r="L716">
        <v>1408424400</v>
      </c>
      <c r="M716">
        <v>1408510800</v>
      </c>
      <c r="N716" s="7">
        <f>(((L716/60)/60)/24)+DATE(1970,1,1)</f>
        <v>41870.208333333336</v>
      </c>
      <c r="O716" s="7">
        <f>(((M716/60)/60)/24)+DATE(1970,1,1)</f>
        <v>41871.208333333336</v>
      </c>
      <c r="P716" t="b">
        <v>0</v>
      </c>
      <c r="Q716" t="b">
        <v>0</v>
      </c>
      <c r="R716" t="s">
        <v>23</v>
      </c>
      <c r="S716" t="str">
        <f>LEFT(R716,FIND("/",R716)-1)</f>
        <v>music</v>
      </c>
      <c r="T716" t="str">
        <f>RIGHT(R716,LEN(R716)-FIND("/",R716))</f>
        <v>rock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>ROUNDUP(SUM($E717/$D717)*100, 0)</f>
        <v>25</v>
      </c>
      <c r="G717" t="s">
        <v>14</v>
      </c>
      <c r="H717">
        <v>656</v>
      </c>
      <c r="I717">
        <f>ROUNDUP(E717/H717, 0)</f>
        <v>45</v>
      </c>
      <c r="J717" t="s">
        <v>21</v>
      </c>
      <c r="K717" t="s">
        <v>22</v>
      </c>
      <c r="L717">
        <v>1281157200</v>
      </c>
      <c r="M717">
        <v>1281589200</v>
      </c>
      <c r="N717" s="7">
        <f>(((L717/60)/60)/24)+DATE(1970,1,1)</f>
        <v>40397.208333333336</v>
      </c>
      <c r="O717" s="7">
        <f>(((M717/60)/60)/24)+DATE(1970,1,1)</f>
        <v>40402.208333333336</v>
      </c>
      <c r="P717" t="b">
        <v>0</v>
      </c>
      <c r="Q717" t="b">
        <v>0</v>
      </c>
      <c r="R717" t="s">
        <v>292</v>
      </c>
      <c r="S717" t="str">
        <f>LEFT(R717,FIND("/",R717)-1)</f>
        <v>games</v>
      </c>
      <c r="T717" t="str">
        <f>RIGHT(R717,LEN(R717)-FIND("/",R717))</f>
        <v>mobile games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>ROUNDUP(SUM($E718/$D718)*100, 0)</f>
        <v>518</v>
      </c>
      <c r="G718" t="s">
        <v>20</v>
      </c>
      <c r="H718">
        <v>157</v>
      </c>
      <c r="I718">
        <f>ROUNDUP(E718/H718, 0)</f>
        <v>66</v>
      </c>
      <c r="J718" t="s">
        <v>21</v>
      </c>
      <c r="K718" t="s">
        <v>22</v>
      </c>
      <c r="L718">
        <v>1373432400</v>
      </c>
      <c r="M718">
        <v>1375851600</v>
      </c>
      <c r="N718" s="7">
        <f>(((L718/60)/60)/24)+DATE(1970,1,1)</f>
        <v>41465.208333333336</v>
      </c>
      <c r="O718" s="7">
        <f>(((M718/60)/60)/24)+DATE(1970,1,1)</f>
        <v>41493.208333333336</v>
      </c>
      <c r="P718" t="b">
        <v>0</v>
      </c>
      <c r="Q718" t="b">
        <v>1</v>
      </c>
      <c r="R718" t="s">
        <v>33</v>
      </c>
      <c r="S718" t="str">
        <f>LEFT(R718,FIND("/",R718)-1)</f>
        <v>theater</v>
      </c>
      <c r="T718" t="str">
        <f>RIGHT(R718,LEN(R718)-FIND("/",R718))</f>
        <v>plays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>ROUNDUP(SUM($E719/$D719)*100, 0)</f>
        <v>248</v>
      </c>
      <c r="G719" t="s">
        <v>20</v>
      </c>
      <c r="H719">
        <v>555</v>
      </c>
      <c r="I719">
        <f>ROUNDUP(E719/H719, 0)</f>
        <v>25</v>
      </c>
      <c r="J719" t="s">
        <v>21</v>
      </c>
      <c r="K719" t="s">
        <v>22</v>
      </c>
      <c r="L719">
        <v>1313989200</v>
      </c>
      <c r="M719">
        <v>1315803600</v>
      </c>
      <c r="N719" s="7">
        <f>(((L719/60)/60)/24)+DATE(1970,1,1)</f>
        <v>40777.208333333336</v>
      </c>
      <c r="O719" s="7">
        <f>(((M719/60)/60)/24)+DATE(1970,1,1)</f>
        <v>40798.208333333336</v>
      </c>
      <c r="P719" t="b">
        <v>0</v>
      </c>
      <c r="Q719" t="b">
        <v>0</v>
      </c>
      <c r="R719" t="s">
        <v>42</v>
      </c>
      <c r="S719" t="str">
        <f>LEFT(R719,FIND("/",R719)-1)</f>
        <v>film &amp; video</v>
      </c>
      <c r="T719" t="str">
        <f>RIGHT(R719,LEN(R719)-FIND("/",R719))</f>
        <v>documentary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>ROUNDUP(SUM($E720/$D720)*100, 0)</f>
        <v>101</v>
      </c>
      <c r="G720" t="s">
        <v>20</v>
      </c>
      <c r="H720">
        <v>297</v>
      </c>
      <c r="I720">
        <f>ROUNDUP(E720/H720, 0)</f>
        <v>29</v>
      </c>
      <c r="J720" t="s">
        <v>21</v>
      </c>
      <c r="K720" t="s">
        <v>22</v>
      </c>
      <c r="L720">
        <v>1371445200</v>
      </c>
      <c r="M720">
        <v>1373691600</v>
      </c>
      <c r="N720" s="7">
        <f>(((L720/60)/60)/24)+DATE(1970,1,1)</f>
        <v>41442.208333333336</v>
      </c>
      <c r="O720" s="7">
        <f>(((M720/60)/60)/24)+DATE(1970,1,1)</f>
        <v>41468.208333333336</v>
      </c>
      <c r="P720" t="b">
        <v>0</v>
      </c>
      <c r="Q720" t="b">
        <v>0</v>
      </c>
      <c r="R720" t="s">
        <v>65</v>
      </c>
      <c r="S720" t="str">
        <f>LEFT(R720,FIND("/",R720)-1)</f>
        <v>technology</v>
      </c>
      <c r="T720" t="str">
        <f>RIGHT(R720,LEN(R720)-FIND("/",R720))</f>
        <v>wearables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>ROUNDUP(SUM($E721/$D721)*100, 0)</f>
        <v>153</v>
      </c>
      <c r="G721" t="s">
        <v>20</v>
      </c>
      <c r="H721">
        <v>123</v>
      </c>
      <c r="I721">
        <f>ROUNDUP(E721/H721, 0)</f>
        <v>86</v>
      </c>
      <c r="J721" t="s">
        <v>21</v>
      </c>
      <c r="K721" t="s">
        <v>22</v>
      </c>
      <c r="L721">
        <v>1338267600</v>
      </c>
      <c r="M721">
        <v>1339218000</v>
      </c>
      <c r="N721" s="7">
        <f>(((L721/60)/60)/24)+DATE(1970,1,1)</f>
        <v>41058.208333333336</v>
      </c>
      <c r="O721" s="7">
        <f>(((M721/60)/60)/24)+DATE(1970,1,1)</f>
        <v>41069.208333333336</v>
      </c>
      <c r="P721" t="b">
        <v>0</v>
      </c>
      <c r="Q721" t="b">
        <v>0</v>
      </c>
      <c r="R721" t="s">
        <v>119</v>
      </c>
      <c r="S721" t="str">
        <f>LEFT(R721,FIND("/",R721)-1)</f>
        <v>publishing</v>
      </c>
      <c r="T721" t="str">
        <f>RIGHT(R721,LEN(R721)-FIND("/",R721))</f>
        <v>fiction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>ROUNDUP(SUM($E722/$D722)*100, 0)</f>
        <v>38</v>
      </c>
      <c r="G722" t="s">
        <v>74</v>
      </c>
      <c r="H722">
        <v>38</v>
      </c>
      <c r="I722">
        <f>ROUNDUP(E722/H722, 0)</f>
        <v>85</v>
      </c>
      <c r="J722" t="s">
        <v>36</v>
      </c>
      <c r="K722" t="s">
        <v>37</v>
      </c>
      <c r="L722">
        <v>1519192800</v>
      </c>
      <c r="M722">
        <v>1520402400</v>
      </c>
      <c r="N722" s="7">
        <f>(((L722/60)/60)/24)+DATE(1970,1,1)</f>
        <v>43152.25</v>
      </c>
      <c r="O722" s="7">
        <f>(((M722/60)/60)/24)+DATE(1970,1,1)</f>
        <v>43166.25</v>
      </c>
      <c r="P722" t="b">
        <v>0</v>
      </c>
      <c r="Q722" t="b">
        <v>1</v>
      </c>
      <c r="R722" t="s">
        <v>33</v>
      </c>
      <c r="S722" t="str">
        <f>LEFT(R722,FIND("/",R722)-1)</f>
        <v>theater</v>
      </c>
      <c r="T722" t="str">
        <f>RIGHT(R722,LEN(R722)-FIND("/",R722))</f>
        <v>plays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>ROUNDUP(SUM($E723/$D723)*100, 0)</f>
        <v>5</v>
      </c>
      <c r="G723" t="s">
        <v>74</v>
      </c>
      <c r="H723">
        <v>60</v>
      </c>
      <c r="I723">
        <f>ROUNDUP(E723/H723, 0)</f>
        <v>91</v>
      </c>
      <c r="J723" t="s">
        <v>21</v>
      </c>
      <c r="K723" t="s">
        <v>22</v>
      </c>
      <c r="L723">
        <v>1522818000</v>
      </c>
      <c r="M723">
        <v>1523336400</v>
      </c>
      <c r="N723" s="7">
        <f>(((L723/60)/60)/24)+DATE(1970,1,1)</f>
        <v>43194.208333333328</v>
      </c>
      <c r="O723" s="7">
        <f>(((M723/60)/60)/24)+DATE(1970,1,1)</f>
        <v>43200.208333333328</v>
      </c>
      <c r="P723" t="b">
        <v>0</v>
      </c>
      <c r="Q723" t="b">
        <v>0</v>
      </c>
      <c r="R723" t="s">
        <v>23</v>
      </c>
      <c r="S723" t="str">
        <f>LEFT(R723,FIND("/",R723)-1)</f>
        <v>music</v>
      </c>
      <c r="T723" t="str">
        <f>RIGHT(R723,LEN(R723)-FIND("/",R723))</f>
        <v>rock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>ROUNDUP(SUM($E724/$D724)*100, 0)</f>
        <v>157</v>
      </c>
      <c r="G724" t="s">
        <v>20</v>
      </c>
      <c r="H724">
        <v>3036</v>
      </c>
      <c r="I724">
        <f>ROUNDUP(E724/H724, 0)</f>
        <v>26</v>
      </c>
      <c r="J724" t="s">
        <v>21</v>
      </c>
      <c r="K724" t="s">
        <v>22</v>
      </c>
      <c r="L724">
        <v>1509948000</v>
      </c>
      <c r="M724">
        <v>1512280800</v>
      </c>
      <c r="N724" s="7">
        <f>(((L724/60)/60)/24)+DATE(1970,1,1)</f>
        <v>43045.25</v>
      </c>
      <c r="O724" s="7">
        <f>(((M724/60)/60)/24)+DATE(1970,1,1)</f>
        <v>43072.25</v>
      </c>
      <c r="P724" t="b">
        <v>0</v>
      </c>
      <c r="Q724" t="b">
        <v>0</v>
      </c>
      <c r="R724" t="s">
        <v>42</v>
      </c>
      <c r="S724" t="str">
        <f>LEFT(R724,FIND("/",R724)-1)</f>
        <v>film &amp; video</v>
      </c>
      <c r="T724" t="str">
        <f>RIGHT(R724,LEN(R724)-FIND("/",R724))</f>
        <v>documentary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>ROUNDUP(SUM($E725/$D725)*100, 0)</f>
        <v>271</v>
      </c>
      <c r="G725" t="s">
        <v>20</v>
      </c>
      <c r="H725">
        <v>144</v>
      </c>
      <c r="I725">
        <f>ROUNDUP(E725/H725, 0)</f>
        <v>93</v>
      </c>
      <c r="J725" t="s">
        <v>26</v>
      </c>
      <c r="K725" t="s">
        <v>27</v>
      </c>
      <c r="L725">
        <v>1456898400</v>
      </c>
      <c r="M725">
        <v>1458709200</v>
      </c>
      <c r="N725" s="7">
        <f>(((L725/60)/60)/24)+DATE(1970,1,1)</f>
        <v>42431.25</v>
      </c>
      <c r="O725" s="7">
        <f>(((M725/60)/60)/24)+DATE(1970,1,1)</f>
        <v>42452.208333333328</v>
      </c>
      <c r="P725" t="b">
        <v>0</v>
      </c>
      <c r="Q725" t="b">
        <v>0</v>
      </c>
      <c r="R725" t="s">
        <v>33</v>
      </c>
      <c r="S725" t="str">
        <f>LEFT(R725,FIND("/",R725)-1)</f>
        <v>theater</v>
      </c>
      <c r="T725" t="str">
        <f>RIGHT(R725,LEN(R725)-FIND("/",R725))</f>
        <v>plays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>ROUNDUP(SUM($E726/$D726)*100, 0)</f>
        <v>135</v>
      </c>
      <c r="G726" t="s">
        <v>20</v>
      </c>
      <c r="H726">
        <v>121</v>
      </c>
      <c r="I726">
        <f>ROUNDUP(E726/H726, 0)</f>
        <v>94</v>
      </c>
      <c r="J726" t="s">
        <v>40</v>
      </c>
      <c r="K726" t="s">
        <v>41</v>
      </c>
      <c r="L726">
        <v>1413954000</v>
      </c>
      <c r="M726">
        <v>1414126800</v>
      </c>
      <c r="N726" s="7">
        <f>(((L726/60)/60)/24)+DATE(1970,1,1)</f>
        <v>41934.208333333336</v>
      </c>
      <c r="O726" s="7">
        <f>(((M726/60)/60)/24)+DATE(1970,1,1)</f>
        <v>41936.208333333336</v>
      </c>
      <c r="P726" t="b">
        <v>0</v>
      </c>
      <c r="Q726" t="b">
        <v>1</v>
      </c>
      <c r="R726" t="s">
        <v>33</v>
      </c>
      <c r="S726" t="str">
        <f>LEFT(R726,FIND("/",R726)-1)</f>
        <v>theater</v>
      </c>
      <c r="T726" t="str">
        <f>RIGHT(R726,LEN(R726)-FIND("/",R726))</f>
        <v>plays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>ROUNDUP(SUM($E727/$D727)*100, 0)</f>
        <v>51</v>
      </c>
      <c r="G727" t="s">
        <v>14</v>
      </c>
      <c r="H727">
        <v>1596</v>
      </c>
      <c r="I727">
        <f>ROUNDUP(E727/H727, 0)</f>
        <v>62</v>
      </c>
      <c r="J727" t="s">
        <v>21</v>
      </c>
      <c r="K727" t="s">
        <v>22</v>
      </c>
      <c r="L727">
        <v>1416031200</v>
      </c>
      <c r="M727">
        <v>1416204000</v>
      </c>
      <c r="N727" s="7">
        <f>(((L727/60)/60)/24)+DATE(1970,1,1)</f>
        <v>41958.25</v>
      </c>
      <c r="O727" s="7">
        <f>(((M727/60)/60)/24)+DATE(1970,1,1)</f>
        <v>41960.25</v>
      </c>
      <c r="P727" t="b">
        <v>0</v>
      </c>
      <c r="Q727" t="b">
        <v>0</v>
      </c>
      <c r="R727" t="s">
        <v>292</v>
      </c>
      <c r="S727" t="str">
        <f>LEFT(R727,FIND("/",R727)-1)</f>
        <v>games</v>
      </c>
      <c r="T727" t="str">
        <f>RIGHT(R727,LEN(R727)-FIND("/",R727))</f>
        <v>mobile games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>ROUNDUP(SUM($E728/$D728)*100, 0)</f>
        <v>89</v>
      </c>
      <c r="G728" t="s">
        <v>74</v>
      </c>
      <c r="H728">
        <v>524</v>
      </c>
      <c r="I728">
        <f>ROUNDUP(E728/H728, 0)</f>
        <v>93</v>
      </c>
      <c r="J728" t="s">
        <v>21</v>
      </c>
      <c r="K728" t="s">
        <v>22</v>
      </c>
      <c r="L728">
        <v>1287982800</v>
      </c>
      <c r="M728">
        <v>1288501200</v>
      </c>
      <c r="N728" s="7">
        <f>(((L728/60)/60)/24)+DATE(1970,1,1)</f>
        <v>40476.208333333336</v>
      </c>
      <c r="O728" s="7">
        <f>(((M728/60)/60)/24)+DATE(1970,1,1)</f>
        <v>40482.208333333336</v>
      </c>
      <c r="P728" t="b">
        <v>0</v>
      </c>
      <c r="Q728" t="b">
        <v>1</v>
      </c>
      <c r="R728" t="s">
        <v>33</v>
      </c>
      <c r="S728" t="str">
        <f>LEFT(R728,FIND("/",R728)-1)</f>
        <v>theater</v>
      </c>
      <c r="T728" t="str">
        <f>RIGHT(R728,LEN(R728)-FIND("/",R728))</f>
        <v>plays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>ROUNDUP(SUM($E729/$D729)*100, 0)</f>
        <v>165</v>
      </c>
      <c r="G729" t="s">
        <v>20</v>
      </c>
      <c r="H729">
        <v>181</v>
      </c>
      <c r="I729">
        <f>ROUNDUP(E729/H729, 0)</f>
        <v>82</v>
      </c>
      <c r="J729" t="s">
        <v>21</v>
      </c>
      <c r="K729" t="s">
        <v>22</v>
      </c>
      <c r="L729">
        <v>1547964000</v>
      </c>
      <c r="M729">
        <v>1552971600</v>
      </c>
      <c r="N729" s="7">
        <f>(((L729/60)/60)/24)+DATE(1970,1,1)</f>
        <v>43485.25</v>
      </c>
      <c r="O729" s="7">
        <f>(((M729/60)/60)/24)+DATE(1970,1,1)</f>
        <v>43543.208333333328</v>
      </c>
      <c r="P729" t="b">
        <v>0</v>
      </c>
      <c r="Q729" t="b">
        <v>0</v>
      </c>
      <c r="R729" t="s">
        <v>28</v>
      </c>
      <c r="S729" t="str">
        <f>LEFT(R729,FIND("/",R729)-1)</f>
        <v>technology</v>
      </c>
      <c r="T729" t="str">
        <f>RIGHT(R729,LEN(R729)-FIND("/",R729))</f>
        <v>web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>ROUNDUP(SUM($E730/$D730)*100, 0)</f>
        <v>18</v>
      </c>
      <c r="G730" t="s">
        <v>14</v>
      </c>
      <c r="H730">
        <v>10</v>
      </c>
      <c r="I730">
        <f>ROUNDUP(E730/H730, 0)</f>
        <v>74</v>
      </c>
      <c r="J730" t="s">
        <v>21</v>
      </c>
      <c r="K730" t="s">
        <v>22</v>
      </c>
      <c r="L730">
        <v>1464152400</v>
      </c>
      <c r="M730">
        <v>1465102800</v>
      </c>
      <c r="N730" s="7">
        <f>(((L730/60)/60)/24)+DATE(1970,1,1)</f>
        <v>42515.208333333328</v>
      </c>
      <c r="O730" s="7">
        <f>(((M730/60)/60)/24)+DATE(1970,1,1)</f>
        <v>42526.208333333328</v>
      </c>
      <c r="P730" t="b">
        <v>0</v>
      </c>
      <c r="Q730" t="b">
        <v>0</v>
      </c>
      <c r="R730" t="s">
        <v>33</v>
      </c>
      <c r="S730" t="str">
        <f>LEFT(R730,FIND("/",R730)-1)</f>
        <v>theater</v>
      </c>
      <c r="T730" t="str">
        <f>RIGHT(R730,LEN(R730)-FIND("/",R730))</f>
        <v>plays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>ROUNDUP(SUM($E731/$D731)*100, 0)</f>
        <v>186</v>
      </c>
      <c r="G731" t="s">
        <v>20</v>
      </c>
      <c r="H731">
        <v>122</v>
      </c>
      <c r="I731">
        <f>ROUNDUP(E731/H731, 0)</f>
        <v>86</v>
      </c>
      <c r="J731" t="s">
        <v>21</v>
      </c>
      <c r="K731" t="s">
        <v>22</v>
      </c>
      <c r="L731">
        <v>1359957600</v>
      </c>
      <c r="M731">
        <v>1360130400</v>
      </c>
      <c r="N731" s="7">
        <f>(((L731/60)/60)/24)+DATE(1970,1,1)</f>
        <v>41309.25</v>
      </c>
      <c r="O731" s="7">
        <f>(((M731/60)/60)/24)+DATE(1970,1,1)</f>
        <v>41311.25</v>
      </c>
      <c r="P731" t="b">
        <v>0</v>
      </c>
      <c r="Q731" t="b">
        <v>0</v>
      </c>
      <c r="R731" t="s">
        <v>53</v>
      </c>
      <c r="S731" t="str">
        <f>LEFT(R731,FIND("/",R731)-1)</f>
        <v>film &amp; video</v>
      </c>
      <c r="T731" t="str">
        <f>RIGHT(R731,LEN(R731)-FIND("/",R731))</f>
        <v>drama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>ROUNDUP(SUM($E732/$D732)*100, 0)</f>
        <v>413</v>
      </c>
      <c r="G732" t="s">
        <v>20</v>
      </c>
      <c r="H732">
        <v>1071</v>
      </c>
      <c r="I732">
        <f>ROUNDUP(E732/H732, 0)</f>
        <v>111</v>
      </c>
      <c r="J732" t="s">
        <v>15</v>
      </c>
      <c r="K732" t="s">
        <v>16</v>
      </c>
      <c r="L732">
        <v>1432357200</v>
      </c>
      <c r="M732">
        <v>1432875600</v>
      </c>
      <c r="N732" s="7">
        <f>(((L732/60)/60)/24)+DATE(1970,1,1)</f>
        <v>42147.208333333328</v>
      </c>
      <c r="O732" s="7">
        <f>(((M732/60)/60)/24)+DATE(1970,1,1)</f>
        <v>42153.208333333328</v>
      </c>
      <c r="P732" t="b">
        <v>0</v>
      </c>
      <c r="Q732" t="b">
        <v>0</v>
      </c>
      <c r="R732" t="s">
        <v>65</v>
      </c>
      <c r="S732" t="str">
        <f>LEFT(R732,FIND("/",R732)-1)</f>
        <v>technology</v>
      </c>
      <c r="T732" t="str">
        <f>RIGHT(R732,LEN(R732)-FIND("/",R732))</f>
        <v>wearables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>ROUNDUP(SUM($E733/$D733)*100, 0)</f>
        <v>91</v>
      </c>
      <c r="G733" t="s">
        <v>74</v>
      </c>
      <c r="H733">
        <v>219</v>
      </c>
      <c r="I733">
        <f>ROUNDUP(E733/H733, 0)</f>
        <v>33</v>
      </c>
      <c r="J733" t="s">
        <v>21</v>
      </c>
      <c r="K733" t="s">
        <v>22</v>
      </c>
      <c r="L733">
        <v>1500786000</v>
      </c>
      <c r="M733">
        <v>1500872400</v>
      </c>
      <c r="N733" s="7">
        <f>(((L733/60)/60)/24)+DATE(1970,1,1)</f>
        <v>42939.208333333328</v>
      </c>
      <c r="O733" s="7">
        <f>(((M733/60)/60)/24)+DATE(1970,1,1)</f>
        <v>42940.208333333328</v>
      </c>
      <c r="P733" t="b">
        <v>0</v>
      </c>
      <c r="Q733" t="b">
        <v>0</v>
      </c>
      <c r="R733" t="s">
        <v>28</v>
      </c>
      <c r="S733" t="str">
        <f>LEFT(R733,FIND("/",R733)-1)</f>
        <v>technology</v>
      </c>
      <c r="T733" t="str">
        <f>RIGHT(R733,LEN(R733)-FIND("/",R733))</f>
        <v>web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>ROUNDUP(SUM($E734/$D734)*100, 0)</f>
        <v>92</v>
      </c>
      <c r="G734" t="s">
        <v>14</v>
      </c>
      <c r="H734">
        <v>1121</v>
      </c>
      <c r="I734">
        <f>ROUNDUP(E734/H734, 0)</f>
        <v>97</v>
      </c>
      <c r="J734" t="s">
        <v>21</v>
      </c>
      <c r="K734" t="s">
        <v>22</v>
      </c>
      <c r="L734">
        <v>1490158800</v>
      </c>
      <c r="M734">
        <v>1492146000</v>
      </c>
      <c r="N734" s="7">
        <f>(((L734/60)/60)/24)+DATE(1970,1,1)</f>
        <v>42816.208333333328</v>
      </c>
      <c r="O734" s="7">
        <f>(((M734/60)/60)/24)+DATE(1970,1,1)</f>
        <v>42839.208333333328</v>
      </c>
      <c r="P734" t="b">
        <v>0</v>
      </c>
      <c r="Q734" t="b">
        <v>1</v>
      </c>
      <c r="R734" t="s">
        <v>23</v>
      </c>
      <c r="S734" t="str">
        <f>LEFT(R734,FIND("/",R734)-1)</f>
        <v>music</v>
      </c>
      <c r="T734" t="str">
        <f>RIGHT(R734,LEN(R734)-FIND("/",R734))</f>
        <v>rock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>ROUNDUP(SUM($E735/$D735)*100, 0)</f>
        <v>528</v>
      </c>
      <c r="G735" t="s">
        <v>20</v>
      </c>
      <c r="H735">
        <v>980</v>
      </c>
      <c r="I735">
        <f>ROUNDUP(E735/H735, 0)</f>
        <v>85</v>
      </c>
      <c r="J735" t="s">
        <v>21</v>
      </c>
      <c r="K735" t="s">
        <v>22</v>
      </c>
      <c r="L735">
        <v>1406178000</v>
      </c>
      <c r="M735">
        <v>1407301200</v>
      </c>
      <c r="N735" s="7">
        <f>(((L735/60)/60)/24)+DATE(1970,1,1)</f>
        <v>41844.208333333336</v>
      </c>
      <c r="O735" s="7">
        <f>(((M735/60)/60)/24)+DATE(1970,1,1)</f>
        <v>41857.208333333336</v>
      </c>
      <c r="P735" t="b">
        <v>0</v>
      </c>
      <c r="Q735" t="b">
        <v>0</v>
      </c>
      <c r="R735" t="s">
        <v>148</v>
      </c>
      <c r="S735" t="str">
        <f>LEFT(R735,FIND("/",R735)-1)</f>
        <v>music</v>
      </c>
      <c r="T735" t="str">
        <f>RIGHT(R735,LEN(R735)-FIND("/",R735))</f>
        <v>metal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>ROUNDUP(SUM($E736/$D736)*100, 0)</f>
        <v>320</v>
      </c>
      <c r="G736" t="s">
        <v>20</v>
      </c>
      <c r="H736">
        <v>536</v>
      </c>
      <c r="I736">
        <f>ROUNDUP(E736/H736, 0)</f>
        <v>26</v>
      </c>
      <c r="J736" t="s">
        <v>21</v>
      </c>
      <c r="K736" t="s">
        <v>22</v>
      </c>
      <c r="L736">
        <v>1485583200</v>
      </c>
      <c r="M736">
        <v>1486620000</v>
      </c>
      <c r="N736" s="7">
        <f>(((L736/60)/60)/24)+DATE(1970,1,1)</f>
        <v>42763.25</v>
      </c>
      <c r="O736" s="7">
        <f>(((M736/60)/60)/24)+DATE(1970,1,1)</f>
        <v>42775.25</v>
      </c>
      <c r="P736" t="b">
        <v>0</v>
      </c>
      <c r="Q736" t="b">
        <v>1</v>
      </c>
      <c r="R736" t="s">
        <v>33</v>
      </c>
      <c r="S736" t="str">
        <f>LEFT(R736,FIND("/",R736)-1)</f>
        <v>theater</v>
      </c>
      <c r="T736" t="str">
        <f>RIGHT(R736,LEN(R736)-FIND("/",R736))</f>
        <v>plays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>ROUNDUP(SUM($E737/$D737)*100, 0)</f>
        <v>355</v>
      </c>
      <c r="G737" t="s">
        <v>20</v>
      </c>
      <c r="H737">
        <v>1991</v>
      </c>
      <c r="I737">
        <f>ROUNDUP(E737/H737, 0)</f>
        <v>66</v>
      </c>
      <c r="J737" t="s">
        <v>21</v>
      </c>
      <c r="K737" t="s">
        <v>22</v>
      </c>
      <c r="L737">
        <v>1459314000</v>
      </c>
      <c r="M737">
        <v>1459918800</v>
      </c>
      <c r="N737" s="7">
        <f>(((L737/60)/60)/24)+DATE(1970,1,1)</f>
        <v>42459.208333333328</v>
      </c>
      <c r="O737" s="7">
        <f>(((M737/60)/60)/24)+DATE(1970,1,1)</f>
        <v>42466.208333333328</v>
      </c>
      <c r="P737" t="b">
        <v>0</v>
      </c>
      <c r="Q737" t="b">
        <v>0</v>
      </c>
      <c r="R737" t="s">
        <v>122</v>
      </c>
      <c r="S737" t="str">
        <f>LEFT(R737,FIND("/",R737)-1)</f>
        <v>photography</v>
      </c>
      <c r="T737" t="str">
        <f>RIGHT(R737,LEN(R737)-FIND("/",R737))</f>
        <v>photography books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>ROUNDUP(SUM($E738/$D738)*100, 0)</f>
        <v>33</v>
      </c>
      <c r="G738" t="s">
        <v>74</v>
      </c>
      <c r="H738">
        <v>29</v>
      </c>
      <c r="I738">
        <f>ROUNDUP(E738/H738, 0)</f>
        <v>88</v>
      </c>
      <c r="J738" t="s">
        <v>21</v>
      </c>
      <c r="K738" t="s">
        <v>22</v>
      </c>
      <c r="L738">
        <v>1424412000</v>
      </c>
      <c r="M738">
        <v>1424757600</v>
      </c>
      <c r="N738" s="7">
        <f>(((L738/60)/60)/24)+DATE(1970,1,1)</f>
        <v>42055.25</v>
      </c>
      <c r="O738" s="7">
        <f>(((M738/60)/60)/24)+DATE(1970,1,1)</f>
        <v>42059.25</v>
      </c>
      <c r="P738" t="b">
        <v>0</v>
      </c>
      <c r="Q738" t="b">
        <v>0</v>
      </c>
      <c r="R738" t="s">
        <v>68</v>
      </c>
      <c r="S738" t="str">
        <f>LEFT(R738,FIND("/",R738)-1)</f>
        <v>publishing</v>
      </c>
      <c r="T738" t="str">
        <f>RIGHT(R738,LEN(R738)-FIND("/",R738))</f>
        <v>nonfiction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>ROUNDUP(SUM($E739/$D739)*100, 0)</f>
        <v>136</v>
      </c>
      <c r="G739" t="s">
        <v>20</v>
      </c>
      <c r="H739">
        <v>180</v>
      </c>
      <c r="I739">
        <f>ROUNDUP(E739/H739, 0)</f>
        <v>28</v>
      </c>
      <c r="J739" t="s">
        <v>21</v>
      </c>
      <c r="K739" t="s">
        <v>22</v>
      </c>
      <c r="L739">
        <v>1478844000</v>
      </c>
      <c r="M739">
        <v>1479880800</v>
      </c>
      <c r="N739" s="7">
        <f>(((L739/60)/60)/24)+DATE(1970,1,1)</f>
        <v>42685.25</v>
      </c>
      <c r="O739" s="7">
        <f>(((M739/60)/60)/24)+DATE(1970,1,1)</f>
        <v>42697.25</v>
      </c>
      <c r="P739" t="b">
        <v>0</v>
      </c>
      <c r="Q739" t="b">
        <v>0</v>
      </c>
      <c r="R739" t="s">
        <v>60</v>
      </c>
      <c r="S739" t="str">
        <f>LEFT(R739,FIND("/",R739)-1)</f>
        <v>music</v>
      </c>
      <c r="T739" t="str">
        <f>RIGHT(R739,LEN(R739)-FIND("/",R739))</f>
        <v>indie rock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>ROUNDUP(SUM($E740/$D740)*100, 0)</f>
        <v>3</v>
      </c>
      <c r="G740" t="s">
        <v>14</v>
      </c>
      <c r="H740">
        <v>15</v>
      </c>
      <c r="I740">
        <f>ROUNDUP(E740/H740, 0)</f>
        <v>104</v>
      </c>
      <c r="J740" t="s">
        <v>21</v>
      </c>
      <c r="K740" t="s">
        <v>22</v>
      </c>
      <c r="L740">
        <v>1416117600</v>
      </c>
      <c r="M740">
        <v>1418018400</v>
      </c>
      <c r="N740" s="7">
        <f>(((L740/60)/60)/24)+DATE(1970,1,1)</f>
        <v>41959.25</v>
      </c>
      <c r="O740" s="7">
        <f>(((M740/60)/60)/24)+DATE(1970,1,1)</f>
        <v>41981.25</v>
      </c>
      <c r="P740" t="b">
        <v>0</v>
      </c>
      <c r="Q740" t="b">
        <v>1</v>
      </c>
      <c r="R740" t="s">
        <v>33</v>
      </c>
      <c r="S740" t="str">
        <f>LEFT(R740,FIND("/",R740)-1)</f>
        <v>theater</v>
      </c>
      <c r="T740" t="str">
        <f>RIGHT(R740,LEN(R740)-FIND("/",R740))</f>
        <v>plays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>ROUNDUP(SUM($E741/$D741)*100, 0)</f>
        <v>61</v>
      </c>
      <c r="G741" t="s">
        <v>14</v>
      </c>
      <c r="H741">
        <v>191</v>
      </c>
      <c r="I741">
        <f>ROUNDUP(E741/H741, 0)</f>
        <v>32</v>
      </c>
      <c r="J741" t="s">
        <v>21</v>
      </c>
      <c r="K741" t="s">
        <v>22</v>
      </c>
      <c r="L741">
        <v>1340946000</v>
      </c>
      <c r="M741">
        <v>1341032400</v>
      </c>
      <c r="N741" s="7">
        <f>(((L741/60)/60)/24)+DATE(1970,1,1)</f>
        <v>41089.208333333336</v>
      </c>
      <c r="O741" s="7">
        <f>(((M741/60)/60)/24)+DATE(1970,1,1)</f>
        <v>41090.208333333336</v>
      </c>
      <c r="P741" t="b">
        <v>0</v>
      </c>
      <c r="Q741" t="b">
        <v>0</v>
      </c>
      <c r="R741" t="s">
        <v>60</v>
      </c>
      <c r="S741" t="str">
        <f>LEFT(R741,FIND("/",R741)-1)</f>
        <v>music</v>
      </c>
      <c r="T741" t="str">
        <f>RIGHT(R741,LEN(R741)-FIND("/",R741))</f>
        <v>indie rock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>ROUNDUP(SUM($E742/$D742)*100, 0)</f>
        <v>31</v>
      </c>
      <c r="G742" t="s">
        <v>14</v>
      </c>
      <c r="H742">
        <v>16</v>
      </c>
      <c r="I742">
        <f>ROUNDUP(E742/H742, 0)</f>
        <v>100</v>
      </c>
      <c r="J742" t="s">
        <v>21</v>
      </c>
      <c r="K742" t="s">
        <v>22</v>
      </c>
      <c r="L742">
        <v>1486101600</v>
      </c>
      <c r="M742">
        <v>1486360800</v>
      </c>
      <c r="N742" s="7">
        <f>(((L742/60)/60)/24)+DATE(1970,1,1)</f>
        <v>42769.25</v>
      </c>
      <c r="O742" s="7">
        <f>(((M742/60)/60)/24)+DATE(1970,1,1)</f>
        <v>42772.25</v>
      </c>
      <c r="P742" t="b">
        <v>0</v>
      </c>
      <c r="Q742" t="b">
        <v>0</v>
      </c>
      <c r="R742" t="s">
        <v>33</v>
      </c>
      <c r="S742" t="str">
        <f>LEFT(R742,FIND("/",R742)-1)</f>
        <v>theater</v>
      </c>
      <c r="T742" t="str">
        <f>RIGHT(R742,LEN(R742)-FIND("/",R742))</f>
        <v>plays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>ROUNDUP(SUM($E743/$D743)*100, 0)</f>
        <v>1180</v>
      </c>
      <c r="G743" t="s">
        <v>20</v>
      </c>
      <c r="H743">
        <v>130</v>
      </c>
      <c r="I743">
        <f>ROUNDUP(E743/H743, 0)</f>
        <v>109</v>
      </c>
      <c r="J743" t="s">
        <v>21</v>
      </c>
      <c r="K743" t="s">
        <v>22</v>
      </c>
      <c r="L743">
        <v>1274590800</v>
      </c>
      <c r="M743">
        <v>1274677200</v>
      </c>
      <c r="N743" s="7">
        <f>(((L743/60)/60)/24)+DATE(1970,1,1)</f>
        <v>40321.208333333336</v>
      </c>
      <c r="O743" s="7">
        <f>(((M743/60)/60)/24)+DATE(1970,1,1)</f>
        <v>40322.208333333336</v>
      </c>
      <c r="P743" t="b">
        <v>0</v>
      </c>
      <c r="Q743" t="b">
        <v>0</v>
      </c>
      <c r="R743" t="s">
        <v>33</v>
      </c>
      <c r="S743" t="str">
        <f>LEFT(R743,FIND("/",R743)-1)</f>
        <v>theater</v>
      </c>
      <c r="T743" t="str">
        <f>RIGHT(R743,LEN(R743)-FIND("/",R743))</f>
        <v>plays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>ROUNDUP(SUM($E744/$D744)*100, 0)</f>
        <v>1127</v>
      </c>
      <c r="G744" t="s">
        <v>20</v>
      </c>
      <c r="H744">
        <v>122</v>
      </c>
      <c r="I744">
        <f>ROUNDUP(E744/H744, 0)</f>
        <v>111</v>
      </c>
      <c r="J744" t="s">
        <v>21</v>
      </c>
      <c r="K744" t="s">
        <v>22</v>
      </c>
      <c r="L744">
        <v>1263880800</v>
      </c>
      <c r="M744">
        <v>1267509600</v>
      </c>
      <c r="N744" s="7">
        <f>(((L744/60)/60)/24)+DATE(1970,1,1)</f>
        <v>40197.25</v>
      </c>
      <c r="O744" s="7">
        <f>(((M744/60)/60)/24)+DATE(1970,1,1)</f>
        <v>40239.25</v>
      </c>
      <c r="P744" t="b">
        <v>0</v>
      </c>
      <c r="Q744" t="b">
        <v>0</v>
      </c>
      <c r="R744" t="s">
        <v>50</v>
      </c>
      <c r="S744" t="str">
        <f>LEFT(R744,FIND("/",R744)-1)</f>
        <v>music</v>
      </c>
      <c r="T744" t="str">
        <f>RIGHT(R744,LEN(R744)-FIND("/",R744))</f>
        <v>electric music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>ROUNDUP(SUM($E745/$D745)*100, 0)</f>
        <v>13</v>
      </c>
      <c r="G745" t="s">
        <v>14</v>
      </c>
      <c r="H745">
        <v>17</v>
      </c>
      <c r="I745">
        <f>ROUNDUP(E745/H745, 0)</f>
        <v>30</v>
      </c>
      <c r="J745" t="s">
        <v>21</v>
      </c>
      <c r="K745" t="s">
        <v>22</v>
      </c>
      <c r="L745">
        <v>1445403600</v>
      </c>
      <c r="M745">
        <v>1445922000</v>
      </c>
      <c r="N745" s="7">
        <f>(((L745/60)/60)/24)+DATE(1970,1,1)</f>
        <v>42298.208333333328</v>
      </c>
      <c r="O745" s="7">
        <f>(((M745/60)/60)/24)+DATE(1970,1,1)</f>
        <v>42304.208333333328</v>
      </c>
      <c r="P745" t="b">
        <v>0</v>
      </c>
      <c r="Q745" t="b">
        <v>1</v>
      </c>
      <c r="R745" t="s">
        <v>33</v>
      </c>
      <c r="S745" t="str">
        <f>LEFT(R745,FIND("/",R745)-1)</f>
        <v>theater</v>
      </c>
      <c r="T745" t="str">
        <f>RIGHT(R745,LEN(R745)-FIND("/",R745))</f>
        <v>plays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>ROUNDUP(SUM($E746/$D746)*100, 0)</f>
        <v>712</v>
      </c>
      <c r="G746" t="s">
        <v>20</v>
      </c>
      <c r="H746">
        <v>140</v>
      </c>
      <c r="I746">
        <f>ROUNDUP(E746/H746, 0)</f>
        <v>102</v>
      </c>
      <c r="J746" t="s">
        <v>21</v>
      </c>
      <c r="K746" t="s">
        <v>22</v>
      </c>
      <c r="L746">
        <v>1533877200</v>
      </c>
      <c r="M746">
        <v>1534050000</v>
      </c>
      <c r="N746" s="7">
        <f>(((L746/60)/60)/24)+DATE(1970,1,1)</f>
        <v>43322.208333333328</v>
      </c>
      <c r="O746" s="7">
        <f>(((M746/60)/60)/24)+DATE(1970,1,1)</f>
        <v>43324.208333333328</v>
      </c>
      <c r="P746" t="b">
        <v>0</v>
      </c>
      <c r="Q746" t="b">
        <v>1</v>
      </c>
      <c r="R746" t="s">
        <v>33</v>
      </c>
      <c r="S746" t="str">
        <f>LEFT(R746,FIND("/",R746)-1)</f>
        <v>theater</v>
      </c>
      <c r="T746" t="str">
        <f>RIGHT(R746,LEN(R746)-FIND("/",R746))</f>
        <v>plays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>ROUNDUP(SUM($E747/$D747)*100, 0)</f>
        <v>31</v>
      </c>
      <c r="G747" t="s">
        <v>14</v>
      </c>
      <c r="H747">
        <v>34</v>
      </c>
      <c r="I747">
        <f>ROUNDUP(E747/H747, 0)</f>
        <v>62</v>
      </c>
      <c r="J747" t="s">
        <v>21</v>
      </c>
      <c r="K747" t="s">
        <v>22</v>
      </c>
      <c r="L747">
        <v>1275195600</v>
      </c>
      <c r="M747">
        <v>1277528400</v>
      </c>
      <c r="N747" s="7">
        <f>(((L747/60)/60)/24)+DATE(1970,1,1)</f>
        <v>40328.208333333336</v>
      </c>
      <c r="O747" s="7">
        <f>(((M747/60)/60)/24)+DATE(1970,1,1)</f>
        <v>40355.208333333336</v>
      </c>
      <c r="P747" t="b">
        <v>0</v>
      </c>
      <c r="Q747" t="b">
        <v>0</v>
      </c>
      <c r="R747" t="s">
        <v>65</v>
      </c>
      <c r="S747" t="str">
        <f>LEFT(R747,FIND("/",R747)-1)</f>
        <v>technology</v>
      </c>
      <c r="T747" t="str">
        <f>RIGHT(R747,LEN(R747)-FIND("/",R747))</f>
        <v>wearables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>ROUNDUP(SUM($E748/$D748)*100, 0)</f>
        <v>213</v>
      </c>
      <c r="G748" t="s">
        <v>20</v>
      </c>
      <c r="H748">
        <v>3388</v>
      </c>
      <c r="I748">
        <f>ROUNDUP(E748/H748, 0)</f>
        <v>35</v>
      </c>
      <c r="J748" t="s">
        <v>21</v>
      </c>
      <c r="K748" t="s">
        <v>22</v>
      </c>
      <c r="L748">
        <v>1318136400</v>
      </c>
      <c r="M748">
        <v>1318568400</v>
      </c>
      <c r="N748" s="7">
        <f>(((L748/60)/60)/24)+DATE(1970,1,1)</f>
        <v>40825.208333333336</v>
      </c>
      <c r="O748" s="7">
        <f>(((M748/60)/60)/24)+DATE(1970,1,1)</f>
        <v>40830.208333333336</v>
      </c>
      <c r="P748" t="b">
        <v>0</v>
      </c>
      <c r="Q748" t="b">
        <v>0</v>
      </c>
      <c r="R748" t="s">
        <v>28</v>
      </c>
      <c r="S748" t="str">
        <f>LEFT(R748,FIND("/",R748)-1)</f>
        <v>technology</v>
      </c>
      <c r="T748" t="str">
        <f>RIGHT(R748,LEN(R748)-FIND("/",R748))</f>
        <v>web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>ROUNDUP(SUM($E749/$D749)*100, 0)</f>
        <v>229</v>
      </c>
      <c r="G749" t="s">
        <v>20</v>
      </c>
      <c r="H749">
        <v>280</v>
      </c>
      <c r="I749">
        <f>ROUNDUP(E749/H749, 0)</f>
        <v>41</v>
      </c>
      <c r="J749" t="s">
        <v>21</v>
      </c>
      <c r="K749" t="s">
        <v>22</v>
      </c>
      <c r="L749">
        <v>1283403600</v>
      </c>
      <c r="M749">
        <v>1284354000</v>
      </c>
      <c r="N749" s="7">
        <f>(((L749/60)/60)/24)+DATE(1970,1,1)</f>
        <v>40423.208333333336</v>
      </c>
      <c r="O749" s="7">
        <f>(((M749/60)/60)/24)+DATE(1970,1,1)</f>
        <v>40434.208333333336</v>
      </c>
      <c r="P749" t="b">
        <v>0</v>
      </c>
      <c r="Q749" t="b">
        <v>0</v>
      </c>
      <c r="R749" t="s">
        <v>33</v>
      </c>
      <c r="S749" t="str">
        <f>LEFT(R749,FIND("/",R749)-1)</f>
        <v>theater</v>
      </c>
      <c r="T749" t="str">
        <f>RIGHT(R749,LEN(R749)-FIND("/",R749))</f>
        <v>plays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>ROUNDUP(SUM($E750/$D750)*100, 0)</f>
        <v>35</v>
      </c>
      <c r="G750" t="s">
        <v>74</v>
      </c>
      <c r="H750">
        <v>614</v>
      </c>
      <c r="I750">
        <f>ROUNDUP(E750/H750, 0)</f>
        <v>111</v>
      </c>
      <c r="J750" t="s">
        <v>21</v>
      </c>
      <c r="K750" t="s">
        <v>22</v>
      </c>
      <c r="L750">
        <v>1267423200</v>
      </c>
      <c r="M750">
        <v>1269579600</v>
      </c>
      <c r="N750" s="7">
        <f>(((L750/60)/60)/24)+DATE(1970,1,1)</f>
        <v>40238.25</v>
      </c>
      <c r="O750" s="7">
        <f>(((M750/60)/60)/24)+DATE(1970,1,1)</f>
        <v>40263.208333333336</v>
      </c>
      <c r="P750" t="b">
        <v>0</v>
      </c>
      <c r="Q750" t="b">
        <v>1</v>
      </c>
      <c r="R750" t="s">
        <v>71</v>
      </c>
      <c r="S750" t="str">
        <f>LEFT(R750,FIND("/",R750)-1)</f>
        <v>film &amp; video</v>
      </c>
      <c r="T750" t="str">
        <f>RIGHT(R750,LEN(R750)-FIND("/",R750))</f>
        <v>animation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>ROUNDUP(SUM($E751/$D751)*100, 0)</f>
        <v>158</v>
      </c>
      <c r="G751" t="s">
        <v>20</v>
      </c>
      <c r="H751">
        <v>366</v>
      </c>
      <c r="I751">
        <f>ROUNDUP(E751/H751, 0)</f>
        <v>37</v>
      </c>
      <c r="J751" t="s">
        <v>107</v>
      </c>
      <c r="K751" t="s">
        <v>108</v>
      </c>
      <c r="L751">
        <v>1412744400</v>
      </c>
      <c r="M751">
        <v>1413781200</v>
      </c>
      <c r="N751" s="7">
        <f>(((L751/60)/60)/24)+DATE(1970,1,1)</f>
        <v>41920.208333333336</v>
      </c>
      <c r="O751" s="7">
        <f>(((M751/60)/60)/24)+DATE(1970,1,1)</f>
        <v>41932.208333333336</v>
      </c>
      <c r="P751" t="b">
        <v>0</v>
      </c>
      <c r="Q751" t="b">
        <v>1</v>
      </c>
      <c r="R751" t="s">
        <v>65</v>
      </c>
      <c r="S751" t="str">
        <f>LEFT(R751,FIND("/",R751)-1)</f>
        <v>technology</v>
      </c>
      <c r="T751" t="str">
        <f>RIGHT(R751,LEN(R751)-FIND("/",R751))</f>
        <v>wearables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>ROUNDUP(SUM($E752/$D752)*100, 0)</f>
        <v>1</v>
      </c>
      <c r="G752" t="s">
        <v>14</v>
      </c>
      <c r="H752">
        <v>1</v>
      </c>
      <c r="I752">
        <f>ROUNDUP(E752/H752, 0)</f>
        <v>1</v>
      </c>
      <c r="J752" t="s">
        <v>40</v>
      </c>
      <c r="K752" t="s">
        <v>41</v>
      </c>
      <c r="L752">
        <v>1277960400</v>
      </c>
      <c r="M752">
        <v>1280120400</v>
      </c>
      <c r="N752" s="7">
        <f>(((L752/60)/60)/24)+DATE(1970,1,1)</f>
        <v>40360.208333333336</v>
      </c>
      <c r="O752" s="7">
        <f>(((M752/60)/60)/24)+DATE(1970,1,1)</f>
        <v>40385.208333333336</v>
      </c>
      <c r="P752" t="b">
        <v>0</v>
      </c>
      <c r="Q752" t="b">
        <v>0</v>
      </c>
      <c r="R752" t="s">
        <v>50</v>
      </c>
      <c r="S752" t="str">
        <f>LEFT(R752,FIND("/",R752)-1)</f>
        <v>music</v>
      </c>
      <c r="T752" t="str">
        <f>RIGHT(R752,LEN(R752)-FIND("/",R752))</f>
        <v>electric music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>ROUNDUP(SUM($E753/$D753)*100, 0)</f>
        <v>233</v>
      </c>
      <c r="G753" t="s">
        <v>20</v>
      </c>
      <c r="H753">
        <v>270</v>
      </c>
      <c r="I753">
        <f>ROUNDUP(E753/H753, 0)</f>
        <v>31</v>
      </c>
      <c r="J753" t="s">
        <v>21</v>
      </c>
      <c r="K753" t="s">
        <v>22</v>
      </c>
      <c r="L753">
        <v>1458190800</v>
      </c>
      <c r="M753">
        <v>1459486800</v>
      </c>
      <c r="N753" s="7">
        <f>(((L753/60)/60)/24)+DATE(1970,1,1)</f>
        <v>42446.208333333328</v>
      </c>
      <c r="O753" s="7">
        <f>(((M753/60)/60)/24)+DATE(1970,1,1)</f>
        <v>42461.208333333328</v>
      </c>
      <c r="P753" t="b">
        <v>1</v>
      </c>
      <c r="Q753" t="b">
        <v>1</v>
      </c>
      <c r="R753" t="s">
        <v>68</v>
      </c>
      <c r="S753" t="str">
        <f>LEFT(R753,FIND("/",R753)-1)</f>
        <v>publishing</v>
      </c>
      <c r="T753" t="str">
        <f>RIGHT(R753,LEN(R753)-FIND("/",R753))</f>
        <v>nonfiction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>ROUNDUP(SUM($E754/$D754)*100, 0)</f>
        <v>93</v>
      </c>
      <c r="G754" t="s">
        <v>74</v>
      </c>
      <c r="H754">
        <v>114</v>
      </c>
      <c r="I754">
        <f>ROUNDUP(E754/H754, 0)</f>
        <v>48</v>
      </c>
      <c r="J754" t="s">
        <v>21</v>
      </c>
      <c r="K754" t="s">
        <v>22</v>
      </c>
      <c r="L754">
        <v>1280984400</v>
      </c>
      <c r="M754">
        <v>1282539600</v>
      </c>
      <c r="N754" s="7">
        <f>(((L754/60)/60)/24)+DATE(1970,1,1)</f>
        <v>40395.208333333336</v>
      </c>
      <c r="O754" s="7">
        <f>(((M754/60)/60)/24)+DATE(1970,1,1)</f>
        <v>40413.208333333336</v>
      </c>
      <c r="P754" t="b">
        <v>0</v>
      </c>
      <c r="Q754" t="b">
        <v>1</v>
      </c>
      <c r="R754" t="s">
        <v>33</v>
      </c>
      <c r="S754" t="str">
        <f>LEFT(R754,FIND("/",R754)-1)</f>
        <v>theater</v>
      </c>
      <c r="T754" t="str">
        <f>RIGHT(R754,LEN(R754)-FIND("/",R754))</f>
        <v>plays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>ROUNDUP(SUM($E755/$D755)*100, 0)</f>
        <v>257</v>
      </c>
      <c r="G755" t="s">
        <v>20</v>
      </c>
      <c r="H755">
        <v>137</v>
      </c>
      <c r="I755">
        <f>ROUNDUP(E755/H755, 0)</f>
        <v>89</v>
      </c>
      <c r="J755" t="s">
        <v>21</v>
      </c>
      <c r="K755" t="s">
        <v>22</v>
      </c>
      <c r="L755">
        <v>1274590800</v>
      </c>
      <c r="M755">
        <v>1275886800</v>
      </c>
      <c r="N755" s="7">
        <f>(((L755/60)/60)/24)+DATE(1970,1,1)</f>
        <v>40321.208333333336</v>
      </c>
      <c r="O755" s="7">
        <f>(((M755/60)/60)/24)+DATE(1970,1,1)</f>
        <v>40336.208333333336</v>
      </c>
      <c r="P755" t="b">
        <v>0</v>
      </c>
      <c r="Q755" t="b">
        <v>0</v>
      </c>
      <c r="R755" t="s">
        <v>122</v>
      </c>
      <c r="S755" t="str">
        <f>LEFT(R755,FIND("/",R755)-1)</f>
        <v>photography</v>
      </c>
      <c r="T755" t="str">
        <f>RIGHT(R755,LEN(R755)-FIND("/",R755))</f>
        <v>photography books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>ROUNDUP(SUM($E756/$D756)*100, 0)</f>
        <v>169</v>
      </c>
      <c r="G756" t="s">
        <v>20</v>
      </c>
      <c r="H756">
        <v>3205</v>
      </c>
      <c r="I756">
        <f>ROUNDUP(E756/H756, 0)</f>
        <v>38</v>
      </c>
      <c r="J756" t="s">
        <v>21</v>
      </c>
      <c r="K756" t="s">
        <v>22</v>
      </c>
      <c r="L756">
        <v>1351400400</v>
      </c>
      <c r="M756">
        <v>1355983200</v>
      </c>
      <c r="N756" s="7">
        <f>(((L756/60)/60)/24)+DATE(1970,1,1)</f>
        <v>41210.208333333336</v>
      </c>
      <c r="O756" s="7">
        <f>(((M756/60)/60)/24)+DATE(1970,1,1)</f>
        <v>41263.25</v>
      </c>
      <c r="P756" t="b">
        <v>0</v>
      </c>
      <c r="Q756" t="b">
        <v>0</v>
      </c>
      <c r="R756" t="s">
        <v>33</v>
      </c>
      <c r="S756" t="str">
        <f>LEFT(R756,FIND("/",R756)-1)</f>
        <v>theater</v>
      </c>
      <c r="T756" t="str">
        <f>RIGHT(R756,LEN(R756)-FIND("/",R756))</f>
        <v>plays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>ROUNDUP(SUM($E757/$D757)*100, 0)</f>
        <v>167</v>
      </c>
      <c r="G757" t="s">
        <v>20</v>
      </c>
      <c r="H757">
        <v>288</v>
      </c>
      <c r="I757">
        <f>ROUNDUP(E757/H757, 0)</f>
        <v>27</v>
      </c>
      <c r="J757" t="s">
        <v>36</v>
      </c>
      <c r="K757" t="s">
        <v>37</v>
      </c>
      <c r="L757">
        <v>1514354400</v>
      </c>
      <c r="M757">
        <v>1515391200</v>
      </c>
      <c r="N757" s="7">
        <f>(((L757/60)/60)/24)+DATE(1970,1,1)</f>
        <v>43096.25</v>
      </c>
      <c r="O757" s="7">
        <f>(((M757/60)/60)/24)+DATE(1970,1,1)</f>
        <v>43108.25</v>
      </c>
      <c r="P757" t="b">
        <v>0</v>
      </c>
      <c r="Q757" t="b">
        <v>1</v>
      </c>
      <c r="R757" t="s">
        <v>33</v>
      </c>
      <c r="S757" t="str">
        <f>LEFT(R757,FIND("/",R757)-1)</f>
        <v>theater</v>
      </c>
      <c r="T757" t="str">
        <f>RIGHT(R757,LEN(R757)-FIND("/",R757))</f>
        <v>plays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>ROUNDUP(SUM($E758/$D758)*100, 0)</f>
        <v>773</v>
      </c>
      <c r="G758" t="s">
        <v>20</v>
      </c>
      <c r="H758">
        <v>148</v>
      </c>
      <c r="I758">
        <f>ROUNDUP(E758/H758, 0)</f>
        <v>68</v>
      </c>
      <c r="J758" t="s">
        <v>21</v>
      </c>
      <c r="K758" t="s">
        <v>22</v>
      </c>
      <c r="L758">
        <v>1421733600</v>
      </c>
      <c r="M758">
        <v>1422252000</v>
      </c>
      <c r="N758" s="7">
        <f>(((L758/60)/60)/24)+DATE(1970,1,1)</f>
        <v>42024.25</v>
      </c>
      <c r="O758" s="7">
        <f>(((M758/60)/60)/24)+DATE(1970,1,1)</f>
        <v>42030.25</v>
      </c>
      <c r="P758" t="b">
        <v>0</v>
      </c>
      <c r="Q758" t="b">
        <v>0</v>
      </c>
      <c r="R758" t="s">
        <v>33</v>
      </c>
      <c r="S758" t="str">
        <f>LEFT(R758,FIND("/",R758)-1)</f>
        <v>theater</v>
      </c>
      <c r="T758" t="str">
        <f>RIGHT(R758,LEN(R758)-FIND("/",R758))</f>
        <v>plays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>ROUNDUP(SUM($E759/$D759)*100, 0)</f>
        <v>407</v>
      </c>
      <c r="G759" t="s">
        <v>20</v>
      </c>
      <c r="H759">
        <v>114</v>
      </c>
      <c r="I759">
        <f>ROUNDUP(E759/H759, 0)</f>
        <v>50</v>
      </c>
      <c r="J759" t="s">
        <v>21</v>
      </c>
      <c r="K759" t="s">
        <v>22</v>
      </c>
      <c r="L759">
        <v>1305176400</v>
      </c>
      <c r="M759">
        <v>1305522000</v>
      </c>
      <c r="N759" s="7">
        <f>(((L759/60)/60)/24)+DATE(1970,1,1)</f>
        <v>40675.208333333336</v>
      </c>
      <c r="O759" s="7">
        <f>(((M759/60)/60)/24)+DATE(1970,1,1)</f>
        <v>40679.208333333336</v>
      </c>
      <c r="P759" t="b">
        <v>0</v>
      </c>
      <c r="Q759" t="b">
        <v>0</v>
      </c>
      <c r="R759" t="s">
        <v>53</v>
      </c>
      <c r="S759" t="str">
        <f>LEFT(R759,FIND("/",R759)-1)</f>
        <v>film &amp; video</v>
      </c>
      <c r="T759" t="str">
        <f>RIGHT(R759,LEN(R759)-FIND("/",R759))</f>
        <v>drama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>ROUNDUP(SUM($E760/$D760)*100, 0)</f>
        <v>565</v>
      </c>
      <c r="G760" t="s">
        <v>20</v>
      </c>
      <c r="H760">
        <v>1518</v>
      </c>
      <c r="I760">
        <f>ROUNDUP(E760/H760, 0)</f>
        <v>111</v>
      </c>
      <c r="J760" t="s">
        <v>15</v>
      </c>
      <c r="K760" t="s">
        <v>16</v>
      </c>
      <c r="L760">
        <v>1414126800</v>
      </c>
      <c r="M760">
        <v>1414904400</v>
      </c>
      <c r="N760" s="7">
        <f>(((L760/60)/60)/24)+DATE(1970,1,1)</f>
        <v>41936.208333333336</v>
      </c>
      <c r="O760" s="7">
        <f>(((M760/60)/60)/24)+DATE(1970,1,1)</f>
        <v>41945.208333333336</v>
      </c>
      <c r="P760" t="b">
        <v>0</v>
      </c>
      <c r="Q760" t="b">
        <v>0</v>
      </c>
      <c r="R760" t="s">
        <v>23</v>
      </c>
      <c r="S760" t="str">
        <f>LEFT(R760,FIND("/",R760)-1)</f>
        <v>music</v>
      </c>
      <c r="T760" t="str">
        <f>RIGHT(R760,LEN(R760)-FIND("/",R760))</f>
        <v>rock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>ROUNDUP(SUM($E761/$D761)*100, 0)</f>
        <v>69</v>
      </c>
      <c r="G761" t="s">
        <v>14</v>
      </c>
      <c r="H761">
        <v>1274</v>
      </c>
      <c r="I761">
        <f>ROUNDUP(E761/H761, 0)</f>
        <v>90</v>
      </c>
      <c r="J761" t="s">
        <v>21</v>
      </c>
      <c r="K761" t="s">
        <v>22</v>
      </c>
      <c r="L761">
        <v>1517810400</v>
      </c>
      <c r="M761">
        <v>1520402400</v>
      </c>
      <c r="N761" s="7">
        <f>(((L761/60)/60)/24)+DATE(1970,1,1)</f>
        <v>43136.25</v>
      </c>
      <c r="O761" s="7">
        <f>(((M761/60)/60)/24)+DATE(1970,1,1)</f>
        <v>43166.25</v>
      </c>
      <c r="P761" t="b">
        <v>0</v>
      </c>
      <c r="Q761" t="b">
        <v>0</v>
      </c>
      <c r="R761" t="s">
        <v>50</v>
      </c>
      <c r="S761" t="str">
        <f>LEFT(R761,FIND("/",R761)-1)</f>
        <v>music</v>
      </c>
      <c r="T761" t="str">
        <f>RIGHT(R761,LEN(R761)-FIND("/",R761))</f>
        <v>electric music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>ROUNDUP(SUM($E762/$D762)*100, 0)</f>
        <v>35</v>
      </c>
      <c r="G762" t="s">
        <v>14</v>
      </c>
      <c r="H762">
        <v>210</v>
      </c>
      <c r="I762">
        <f>ROUNDUP(E762/H762, 0)</f>
        <v>80</v>
      </c>
      <c r="J762" t="s">
        <v>107</v>
      </c>
      <c r="K762" t="s">
        <v>108</v>
      </c>
      <c r="L762">
        <v>1564635600</v>
      </c>
      <c r="M762">
        <v>1567141200</v>
      </c>
      <c r="N762" s="7">
        <f>(((L762/60)/60)/24)+DATE(1970,1,1)</f>
        <v>43678.208333333328</v>
      </c>
      <c r="O762" s="7">
        <f>(((M762/60)/60)/24)+DATE(1970,1,1)</f>
        <v>43707.208333333328</v>
      </c>
      <c r="P762" t="b">
        <v>0</v>
      </c>
      <c r="Q762" t="b">
        <v>1</v>
      </c>
      <c r="R762" t="s">
        <v>89</v>
      </c>
      <c r="S762" t="str">
        <f>LEFT(R762,FIND("/",R762)-1)</f>
        <v>games</v>
      </c>
      <c r="T762" t="str">
        <f>RIGHT(R762,LEN(R762)-FIND("/",R762))</f>
        <v>video games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>ROUNDUP(SUM($E763/$D763)*100, 0)</f>
        <v>656</v>
      </c>
      <c r="G763" t="s">
        <v>20</v>
      </c>
      <c r="H763">
        <v>166</v>
      </c>
      <c r="I763">
        <f>ROUNDUP(E763/H763, 0)</f>
        <v>87</v>
      </c>
      <c r="J763" t="s">
        <v>21</v>
      </c>
      <c r="K763" t="s">
        <v>22</v>
      </c>
      <c r="L763">
        <v>1500699600</v>
      </c>
      <c r="M763">
        <v>1501131600</v>
      </c>
      <c r="N763" s="7">
        <f>(((L763/60)/60)/24)+DATE(1970,1,1)</f>
        <v>42938.208333333328</v>
      </c>
      <c r="O763" s="7">
        <f>(((M763/60)/60)/24)+DATE(1970,1,1)</f>
        <v>42943.208333333328</v>
      </c>
      <c r="P763" t="b">
        <v>0</v>
      </c>
      <c r="Q763" t="b">
        <v>0</v>
      </c>
      <c r="R763" t="s">
        <v>23</v>
      </c>
      <c r="S763" t="str">
        <f>LEFT(R763,FIND("/",R763)-1)</f>
        <v>music</v>
      </c>
      <c r="T763" t="str">
        <f>RIGHT(R763,LEN(R763)-FIND("/",R763))</f>
        <v>rock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>ROUNDUP(SUM($E764/$D764)*100, 0)</f>
        <v>178</v>
      </c>
      <c r="G764" t="s">
        <v>20</v>
      </c>
      <c r="H764">
        <v>100</v>
      </c>
      <c r="I764">
        <f>ROUNDUP(E764/H764, 0)</f>
        <v>63</v>
      </c>
      <c r="J764" t="s">
        <v>26</v>
      </c>
      <c r="K764" t="s">
        <v>27</v>
      </c>
      <c r="L764">
        <v>1354082400</v>
      </c>
      <c r="M764">
        <v>1355032800</v>
      </c>
      <c r="N764" s="7">
        <f>(((L764/60)/60)/24)+DATE(1970,1,1)</f>
        <v>41241.25</v>
      </c>
      <c r="O764" s="7">
        <f>(((M764/60)/60)/24)+DATE(1970,1,1)</f>
        <v>41252.25</v>
      </c>
      <c r="P764" t="b">
        <v>0</v>
      </c>
      <c r="Q764" t="b">
        <v>0</v>
      </c>
      <c r="R764" t="s">
        <v>159</v>
      </c>
      <c r="S764" t="str">
        <f>LEFT(R764,FIND("/",R764)-1)</f>
        <v>music</v>
      </c>
      <c r="T764" t="str">
        <f>RIGHT(R764,LEN(R764)-FIND("/",R764))</f>
        <v>jazz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>ROUNDUP(SUM($E765/$D765)*100, 0)</f>
        <v>114</v>
      </c>
      <c r="G765" t="s">
        <v>20</v>
      </c>
      <c r="H765">
        <v>235</v>
      </c>
      <c r="I765">
        <f>ROUNDUP(E765/H765, 0)</f>
        <v>27</v>
      </c>
      <c r="J765" t="s">
        <v>21</v>
      </c>
      <c r="K765" t="s">
        <v>22</v>
      </c>
      <c r="L765">
        <v>1336453200</v>
      </c>
      <c r="M765">
        <v>1339477200</v>
      </c>
      <c r="N765" s="7">
        <f>(((L765/60)/60)/24)+DATE(1970,1,1)</f>
        <v>41037.208333333336</v>
      </c>
      <c r="O765" s="7">
        <f>(((M765/60)/60)/24)+DATE(1970,1,1)</f>
        <v>41072.208333333336</v>
      </c>
      <c r="P765" t="b">
        <v>0</v>
      </c>
      <c r="Q765" t="b">
        <v>1</v>
      </c>
      <c r="R765" t="s">
        <v>33</v>
      </c>
      <c r="S765" t="str">
        <f>LEFT(R765,FIND("/",R765)-1)</f>
        <v>theater</v>
      </c>
      <c r="T765" t="str">
        <f>RIGHT(R765,LEN(R765)-FIND("/",R765))</f>
        <v>plays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>ROUNDUP(SUM($E766/$D766)*100, 0)</f>
        <v>729</v>
      </c>
      <c r="G766" t="s">
        <v>20</v>
      </c>
      <c r="H766">
        <v>148</v>
      </c>
      <c r="I766">
        <f>ROUNDUP(E766/H766, 0)</f>
        <v>55</v>
      </c>
      <c r="J766" t="s">
        <v>21</v>
      </c>
      <c r="K766" t="s">
        <v>22</v>
      </c>
      <c r="L766">
        <v>1305262800</v>
      </c>
      <c r="M766">
        <v>1305954000</v>
      </c>
      <c r="N766" s="7">
        <f>(((L766/60)/60)/24)+DATE(1970,1,1)</f>
        <v>40676.208333333336</v>
      </c>
      <c r="O766" s="7">
        <f>(((M766/60)/60)/24)+DATE(1970,1,1)</f>
        <v>40684.208333333336</v>
      </c>
      <c r="P766" t="b">
        <v>0</v>
      </c>
      <c r="Q766" t="b">
        <v>0</v>
      </c>
      <c r="R766" t="s">
        <v>23</v>
      </c>
      <c r="S766" t="str">
        <f>LEFT(R766,FIND("/",R766)-1)</f>
        <v>music</v>
      </c>
      <c r="T766" t="str">
        <f>RIGHT(R766,LEN(R766)-FIND("/",R766))</f>
        <v>rock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>ROUNDUP(SUM($E767/$D767)*100, 0)</f>
        <v>209</v>
      </c>
      <c r="G767" t="s">
        <v>20</v>
      </c>
      <c r="H767">
        <v>198</v>
      </c>
      <c r="I767">
        <f>ROUNDUP(E767/H767, 0)</f>
        <v>42</v>
      </c>
      <c r="J767" t="s">
        <v>21</v>
      </c>
      <c r="K767" t="s">
        <v>22</v>
      </c>
      <c r="L767">
        <v>1492232400</v>
      </c>
      <c r="M767">
        <v>1494392400</v>
      </c>
      <c r="N767" s="7">
        <f>(((L767/60)/60)/24)+DATE(1970,1,1)</f>
        <v>42840.208333333328</v>
      </c>
      <c r="O767" s="7">
        <f>(((M767/60)/60)/24)+DATE(1970,1,1)</f>
        <v>42865.208333333328</v>
      </c>
      <c r="P767" t="b">
        <v>1</v>
      </c>
      <c r="Q767" t="b">
        <v>1</v>
      </c>
      <c r="R767" t="s">
        <v>60</v>
      </c>
      <c r="S767" t="str">
        <f>LEFT(R767,FIND("/",R767)-1)</f>
        <v>music</v>
      </c>
      <c r="T767" t="str">
        <f>RIGHT(R767,LEN(R767)-FIND("/",R767))</f>
        <v>indie rock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>ROUNDUP(SUM($E768/$D768)*100, 0)</f>
        <v>32</v>
      </c>
      <c r="G768" t="s">
        <v>14</v>
      </c>
      <c r="H768">
        <v>248</v>
      </c>
      <c r="I768">
        <f>ROUNDUP(E768/H768, 0)</f>
        <v>56</v>
      </c>
      <c r="J768" t="s">
        <v>26</v>
      </c>
      <c r="K768" t="s">
        <v>27</v>
      </c>
      <c r="L768">
        <v>1537333200</v>
      </c>
      <c r="M768">
        <v>1537419600</v>
      </c>
      <c r="N768" s="7">
        <f>(((L768/60)/60)/24)+DATE(1970,1,1)</f>
        <v>43362.208333333328</v>
      </c>
      <c r="O768" s="7">
        <f>(((M768/60)/60)/24)+DATE(1970,1,1)</f>
        <v>43363.208333333328</v>
      </c>
      <c r="P768" t="b">
        <v>0</v>
      </c>
      <c r="Q768" t="b">
        <v>0</v>
      </c>
      <c r="R768" t="s">
        <v>474</v>
      </c>
      <c r="S768" t="str">
        <f>LEFT(R768,FIND("/",R768)-1)</f>
        <v>film &amp; video</v>
      </c>
      <c r="T768" t="str">
        <f>RIGHT(R768,LEN(R768)-FIND("/",R768))</f>
        <v>science fiction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>ROUNDUP(SUM($E769/$D769)*100, 0)</f>
        <v>57</v>
      </c>
      <c r="G769" t="s">
        <v>14</v>
      </c>
      <c r="H769">
        <v>513</v>
      </c>
      <c r="I769">
        <f>ROUNDUP(E769/H769, 0)</f>
        <v>108</v>
      </c>
      <c r="J769" t="s">
        <v>21</v>
      </c>
      <c r="K769" t="s">
        <v>22</v>
      </c>
      <c r="L769">
        <v>1444107600</v>
      </c>
      <c r="M769">
        <v>1447999200</v>
      </c>
      <c r="N769" s="7">
        <f>(((L769/60)/60)/24)+DATE(1970,1,1)</f>
        <v>42283.208333333328</v>
      </c>
      <c r="O769" s="7">
        <f>(((M769/60)/60)/24)+DATE(1970,1,1)</f>
        <v>42328.25</v>
      </c>
      <c r="P769" t="b">
        <v>0</v>
      </c>
      <c r="Q769" t="b">
        <v>0</v>
      </c>
      <c r="R769" t="s">
        <v>206</v>
      </c>
      <c r="S769" t="str">
        <f>LEFT(R769,FIND("/",R769)-1)</f>
        <v>publishing</v>
      </c>
      <c r="T769" t="str">
        <f>RIGHT(R769,LEN(R769)-FIND("/",R769))</f>
        <v>translations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>ROUNDUP(SUM($E770/$D770)*100, 0)</f>
        <v>231</v>
      </c>
      <c r="G770" t="s">
        <v>20</v>
      </c>
      <c r="H770">
        <v>150</v>
      </c>
      <c r="I770">
        <f>ROUNDUP(E770/H770, 0)</f>
        <v>74</v>
      </c>
      <c r="J770" t="s">
        <v>21</v>
      </c>
      <c r="K770" t="s">
        <v>22</v>
      </c>
      <c r="L770">
        <v>1386741600</v>
      </c>
      <c r="M770">
        <v>1388037600</v>
      </c>
      <c r="N770" s="7">
        <f>(((L770/60)/60)/24)+DATE(1970,1,1)</f>
        <v>41619.25</v>
      </c>
      <c r="O770" s="7">
        <f>(((M770/60)/60)/24)+DATE(1970,1,1)</f>
        <v>41634.25</v>
      </c>
      <c r="P770" t="b">
        <v>0</v>
      </c>
      <c r="Q770" t="b">
        <v>0</v>
      </c>
      <c r="R770" t="s">
        <v>33</v>
      </c>
      <c r="S770" t="str">
        <f>LEFT(R770,FIND("/",R770)-1)</f>
        <v>theater</v>
      </c>
      <c r="T770" t="str">
        <f>RIGHT(R770,LEN(R770)-FIND("/",R770))</f>
        <v>plays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>ROUNDUP(SUM($E771/$D771)*100, 0)</f>
        <v>87</v>
      </c>
      <c r="G771" t="s">
        <v>14</v>
      </c>
      <c r="H771">
        <v>3410</v>
      </c>
      <c r="I771">
        <f>ROUNDUP(E771/H771, 0)</f>
        <v>32</v>
      </c>
      <c r="J771" t="s">
        <v>21</v>
      </c>
      <c r="K771" t="s">
        <v>22</v>
      </c>
      <c r="L771">
        <v>1376542800</v>
      </c>
      <c r="M771">
        <v>1378789200</v>
      </c>
      <c r="N771" s="7">
        <f>(((L771/60)/60)/24)+DATE(1970,1,1)</f>
        <v>41501.208333333336</v>
      </c>
      <c r="O771" s="7">
        <f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>LEFT(R771,FIND("/",R771)-1)</f>
        <v>games</v>
      </c>
      <c r="T771" t="str">
        <f>RIGHT(R771,LEN(R771)-FIND("/",R771))</f>
        <v>video games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>ROUNDUP(SUM($E772/$D772)*100, 0)</f>
        <v>271</v>
      </c>
      <c r="G772" t="s">
        <v>20</v>
      </c>
      <c r="H772">
        <v>216</v>
      </c>
      <c r="I772">
        <f>ROUNDUP(E772/H772, 0)</f>
        <v>54</v>
      </c>
      <c r="J772" t="s">
        <v>107</v>
      </c>
      <c r="K772" t="s">
        <v>108</v>
      </c>
      <c r="L772">
        <v>1397451600</v>
      </c>
      <c r="M772">
        <v>1398056400</v>
      </c>
      <c r="N772" s="7">
        <f>(((L772/60)/60)/24)+DATE(1970,1,1)</f>
        <v>41743.208333333336</v>
      </c>
      <c r="O772" s="7">
        <f>(((M772/60)/60)/24)+DATE(1970,1,1)</f>
        <v>41750.208333333336</v>
      </c>
      <c r="P772" t="b">
        <v>0</v>
      </c>
      <c r="Q772" t="b">
        <v>1</v>
      </c>
      <c r="R772" t="s">
        <v>33</v>
      </c>
      <c r="S772" t="str">
        <f>LEFT(R772,FIND("/",R772)-1)</f>
        <v>theater</v>
      </c>
      <c r="T772" t="str">
        <f>RIGHT(R772,LEN(R772)-FIND("/",R772))</f>
        <v>plays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>ROUNDUP(SUM($E773/$D773)*100, 0)</f>
        <v>50</v>
      </c>
      <c r="G773" t="s">
        <v>74</v>
      </c>
      <c r="H773">
        <v>26</v>
      </c>
      <c r="I773">
        <f>ROUNDUP(E773/H773, 0)</f>
        <v>107</v>
      </c>
      <c r="J773" t="s">
        <v>21</v>
      </c>
      <c r="K773" t="s">
        <v>22</v>
      </c>
      <c r="L773">
        <v>1548482400</v>
      </c>
      <c r="M773">
        <v>1550815200</v>
      </c>
      <c r="N773" s="7">
        <f>(((L773/60)/60)/24)+DATE(1970,1,1)</f>
        <v>43491.25</v>
      </c>
      <c r="O773" s="7">
        <f>(((M773/60)/60)/24)+DATE(1970,1,1)</f>
        <v>43518.25</v>
      </c>
      <c r="P773" t="b">
        <v>0</v>
      </c>
      <c r="Q773" t="b">
        <v>0</v>
      </c>
      <c r="R773" t="s">
        <v>33</v>
      </c>
      <c r="S773" t="str">
        <f>LEFT(R773,FIND("/",R773)-1)</f>
        <v>theater</v>
      </c>
      <c r="T773" t="str">
        <f>RIGHT(R773,LEN(R773)-FIND("/",R773))</f>
        <v>plays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>ROUNDUP(SUM($E774/$D774)*100, 0)</f>
        <v>114</v>
      </c>
      <c r="G774" t="s">
        <v>20</v>
      </c>
      <c r="H774">
        <v>5139</v>
      </c>
      <c r="I774">
        <f>ROUNDUP(E774/H774, 0)</f>
        <v>33</v>
      </c>
      <c r="J774" t="s">
        <v>21</v>
      </c>
      <c r="K774" t="s">
        <v>22</v>
      </c>
      <c r="L774">
        <v>1549692000</v>
      </c>
      <c r="M774">
        <v>1550037600</v>
      </c>
      <c r="N774" s="7">
        <f>(((L774/60)/60)/24)+DATE(1970,1,1)</f>
        <v>43505.25</v>
      </c>
      <c r="O774" s="7">
        <f>(((M774/60)/60)/24)+DATE(1970,1,1)</f>
        <v>43509.25</v>
      </c>
      <c r="P774" t="b">
        <v>0</v>
      </c>
      <c r="Q774" t="b">
        <v>0</v>
      </c>
      <c r="R774" t="s">
        <v>60</v>
      </c>
      <c r="S774" t="str">
        <f>LEFT(R774,FIND("/",R774)-1)</f>
        <v>music</v>
      </c>
      <c r="T774" t="str">
        <f>RIGHT(R774,LEN(R774)-FIND("/",R774))</f>
        <v>indie rock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>ROUNDUP(SUM($E775/$D775)*100, 0)</f>
        <v>191</v>
      </c>
      <c r="G775" t="s">
        <v>20</v>
      </c>
      <c r="H775">
        <v>2353</v>
      </c>
      <c r="I775">
        <f>ROUNDUP(E775/H775, 0)</f>
        <v>44</v>
      </c>
      <c r="J775" t="s">
        <v>21</v>
      </c>
      <c r="K775" t="s">
        <v>22</v>
      </c>
      <c r="L775">
        <v>1492059600</v>
      </c>
      <c r="M775">
        <v>1492923600</v>
      </c>
      <c r="N775" s="7">
        <f>(((L775/60)/60)/24)+DATE(1970,1,1)</f>
        <v>42838.208333333328</v>
      </c>
      <c r="O775" s="7">
        <f>(((M775/60)/60)/24)+DATE(1970,1,1)</f>
        <v>42848.208333333328</v>
      </c>
      <c r="P775" t="b">
        <v>0</v>
      </c>
      <c r="Q775" t="b">
        <v>0</v>
      </c>
      <c r="R775" t="s">
        <v>33</v>
      </c>
      <c r="S775" t="str">
        <f>LEFT(R775,FIND("/",R775)-1)</f>
        <v>theater</v>
      </c>
      <c r="T775" t="str">
        <f>RIGHT(R775,LEN(R775)-FIND("/",R775))</f>
        <v>plays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>ROUNDUP(SUM($E776/$D776)*100, 0)</f>
        <v>136</v>
      </c>
      <c r="G776" t="s">
        <v>20</v>
      </c>
      <c r="H776">
        <v>78</v>
      </c>
      <c r="I776">
        <f>ROUNDUP(E776/H776, 0)</f>
        <v>87</v>
      </c>
      <c r="J776" t="s">
        <v>107</v>
      </c>
      <c r="K776" t="s">
        <v>108</v>
      </c>
      <c r="L776">
        <v>1463979600</v>
      </c>
      <c r="M776">
        <v>1467522000</v>
      </c>
      <c r="N776" s="7">
        <f>(((L776/60)/60)/24)+DATE(1970,1,1)</f>
        <v>42513.208333333328</v>
      </c>
      <c r="O776" s="7">
        <f>(((M776/60)/60)/24)+DATE(1970,1,1)</f>
        <v>42554.208333333328</v>
      </c>
      <c r="P776" t="b">
        <v>0</v>
      </c>
      <c r="Q776" t="b">
        <v>0</v>
      </c>
      <c r="R776" t="s">
        <v>28</v>
      </c>
      <c r="S776" t="str">
        <f>LEFT(R776,FIND("/",R776)-1)</f>
        <v>technology</v>
      </c>
      <c r="T776" t="str">
        <f>RIGHT(R776,LEN(R776)-FIND("/",R776))</f>
        <v>web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>ROUNDUP(SUM($E777/$D777)*100, 0)</f>
        <v>11</v>
      </c>
      <c r="G777" t="s">
        <v>14</v>
      </c>
      <c r="H777">
        <v>10</v>
      </c>
      <c r="I777">
        <f>ROUNDUP(E777/H777, 0)</f>
        <v>97</v>
      </c>
      <c r="J777" t="s">
        <v>21</v>
      </c>
      <c r="K777" t="s">
        <v>22</v>
      </c>
      <c r="L777">
        <v>1415253600</v>
      </c>
      <c r="M777">
        <v>1416117600</v>
      </c>
      <c r="N777" s="7">
        <f>(((L777/60)/60)/24)+DATE(1970,1,1)</f>
        <v>41949.25</v>
      </c>
      <c r="O777" s="7">
        <f>(((M777/60)/60)/24)+DATE(1970,1,1)</f>
        <v>41959.25</v>
      </c>
      <c r="P777" t="b">
        <v>0</v>
      </c>
      <c r="Q777" t="b">
        <v>0</v>
      </c>
      <c r="R777" t="s">
        <v>23</v>
      </c>
      <c r="S777" t="str">
        <f>LEFT(R777,FIND("/",R777)-1)</f>
        <v>music</v>
      </c>
      <c r="T777" t="str">
        <f>RIGHT(R777,LEN(R777)-FIND("/",R777))</f>
        <v>rock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>ROUNDUP(SUM($E778/$D778)*100, 0)</f>
        <v>66</v>
      </c>
      <c r="G778" t="s">
        <v>14</v>
      </c>
      <c r="H778">
        <v>2201</v>
      </c>
      <c r="I778">
        <f>ROUNDUP(E778/H778, 0)</f>
        <v>33</v>
      </c>
      <c r="J778" t="s">
        <v>21</v>
      </c>
      <c r="K778" t="s">
        <v>22</v>
      </c>
      <c r="L778">
        <v>1562216400</v>
      </c>
      <c r="M778">
        <v>1563771600</v>
      </c>
      <c r="N778" s="7">
        <f>(((L778/60)/60)/24)+DATE(1970,1,1)</f>
        <v>43650.208333333328</v>
      </c>
      <c r="O778" s="7">
        <f>(((M778/60)/60)/24)+DATE(1970,1,1)</f>
        <v>43668.208333333328</v>
      </c>
      <c r="P778" t="b">
        <v>0</v>
      </c>
      <c r="Q778" t="b">
        <v>0</v>
      </c>
      <c r="R778" t="s">
        <v>33</v>
      </c>
      <c r="S778" t="str">
        <f>LEFT(R778,FIND("/",R778)-1)</f>
        <v>theater</v>
      </c>
      <c r="T778" t="str">
        <f>RIGHT(R778,LEN(R778)-FIND("/",R778))</f>
        <v>plays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>ROUNDUP(SUM($E779/$D779)*100, 0)</f>
        <v>50</v>
      </c>
      <c r="G779" t="s">
        <v>14</v>
      </c>
      <c r="H779">
        <v>676</v>
      </c>
      <c r="I779">
        <f>ROUNDUP(E779/H779, 0)</f>
        <v>69</v>
      </c>
      <c r="J779" t="s">
        <v>21</v>
      </c>
      <c r="K779" t="s">
        <v>22</v>
      </c>
      <c r="L779">
        <v>1316754000</v>
      </c>
      <c r="M779">
        <v>1319259600</v>
      </c>
      <c r="N779" s="7">
        <f>(((L779/60)/60)/24)+DATE(1970,1,1)</f>
        <v>40809.208333333336</v>
      </c>
      <c r="O779" s="7">
        <f>(((M779/60)/60)/24)+DATE(1970,1,1)</f>
        <v>40838.208333333336</v>
      </c>
      <c r="P779" t="b">
        <v>0</v>
      </c>
      <c r="Q779" t="b">
        <v>0</v>
      </c>
      <c r="R779" t="s">
        <v>33</v>
      </c>
      <c r="S779" t="str">
        <f>LEFT(R779,FIND("/",R779)-1)</f>
        <v>theater</v>
      </c>
      <c r="T779" t="str">
        <f>RIGHT(R779,LEN(R779)-FIND("/",R779))</f>
        <v>plays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>ROUNDUP(SUM($E780/$D780)*100, 0)</f>
        <v>788</v>
      </c>
      <c r="G780" t="s">
        <v>20</v>
      </c>
      <c r="H780">
        <v>174</v>
      </c>
      <c r="I780">
        <f>ROUNDUP(E780/H780, 0)</f>
        <v>59</v>
      </c>
      <c r="J780" t="s">
        <v>98</v>
      </c>
      <c r="K780" t="s">
        <v>99</v>
      </c>
      <c r="L780">
        <v>1313211600</v>
      </c>
      <c r="M780">
        <v>1313643600</v>
      </c>
      <c r="N780" s="7">
        <f>(((L780/60)/60)/24)+DATE(1970,1,1)</f>
        <v>40768.208333333336</v>
      </c>
      <c r="O780" s="7">
        <f>(((M780/60)/60)/24)+DATE(1970,1,1)</f>
        <v>40773.208333333336</v>
      </c>
      <c r="P780" t="b">
        <v>0</v>
      </c>
      <c r="Q780" t="b">
        <v>0</v>
      </c>
      <c r="R780" t="s">
        <v>71</v>
      </c>
      <c r="S780" t="str">
        <f>LEFT(R780,FIND("/",R780)-1)</f>
        <v>film &amp; video</v>
      </c>
      <c r="T780" t="str">
        <f>RIGHT(R780,LEN(R780)-FIND("/",R780))</f>
        <v>animation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>ROUNDUP(SUM($E781/$D781)*100, 0)</f>
        <v>81</v>
      </c>
      <c r="G781" t="s">
        <v>14</v>
      </c>
      <c r="H781">
        <v>831</v>
      </c>
      <c r="I781">
        <f>ROUNDUP(E781/H781, 0)</f>
        <v>106</v>
      </c>
      <c r="J781" t="s">
        <v>21</v>
      </c>
      <c r="K781" t="s">
        <v>22</v>
      </c>
      <c r="L781">
        <v>1439528400</v>
      </c>
      <c r="M781">
        <v>1440306000</v>
      </c>
      <c r="N781" s="7">
        <f>(((L781/60)/60)/24)+DATE(1970,1,1)</f>
        <v>42230.208333333328</v>
      </c>
      <c r="O781" s="7">
        <f>(((M781/60)/60)/24)+DATE(1970,1,1)</f>
        <v>42239.208333333328</v>
      </c>
      <c r="P781" t="b">
        <v>0</v>
      </c>
      <c r="Q781" t="b">
        <v>1</v>
      </c>
      <c r="R781" t="s">
        <v>33</v>
      </c>
      <c r="S781" t="str">
        <f>LEFT(R781,FIND("/",R781)-1)</f>
        <v>theater</v>
      </c>
      <c r="T781" t="str">
        <f>RIGHT(R781,LEN(R781)-FIND("/",R781))</f>
        <v>plays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>ROUNDUP(SUM($E782/$D782)*100, 0)</f>
        <v>107</v>
      </c>
      <c r="G782" t="s">
        <v>20</v>
      </c>
      <c r="H782">
        <v>164</v>
      </c>
      <c r="I782">
        <f>ROUNDUP(E782/H782, 0)</f>
        <v>34</v>
      </c>
      <c r="J782" t="s">
        <v>21</v>
      </c>
      <c r="K782" t="s">
        <v>22</v>
      </c>
      <c r="L782">
        <v>1469163600</v>
      </c>
      <c r="M782">
        <v>1470805200</v>
      </c>
      <c r="N782" s="7">
        <f>(((L782/60)/60)/24)+DATE(1970,1,1)</f>
        <v>42573.208333333328</v>
      </c>
      <c r="O782" s="7">
        <f>(((M782/60)/60)/24)+DATE(1970,1,1)</f>
        <v>42592.208333333328</v>
      </c>
      <c r="P782" t="b">
        <v>0</v>
      </c>
      <c r="Q782" t="b">
        <v>1</v>
      </c>
      <c r="R782" t="s">
        <v>53</v>
      </c>
      <c r="S782" t="str">
        <f>LEFT(R782,FIND("/",R782)-1)</f>
        <v>film &amp; video</v>
      </c>
      <c r="T782" t="str">
        <f>RIGHT(R782,LEN(R782)-FIND("/",R782))</f>
        <v>drama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>ROUNDUP(SUM($E783/$D783)*100, 0)</f>
        <v>51</v>
      </c>
      <c r="G783" t="s">
        <v>74</v>
      </c>
      <c r="H783">
        <v>56</v>
      </c>
      <c r="I783">
        <f>ROUNDUP(E783/H783, 0)</f>
        <v>79</v>
      </c>
      <c r="J783" t="s">
        <v>98</v>
      </c>
      <c r="K783" t="s">
        <v>99</v>
      </c>
      <c r="L783">
        <v>1288501200</v>
      </c>
      <c r="M783">
        <v>1292911200</v>
      </c>
      <c r="N783" s="7">
        <f>(((L783/60)/60)/24)+DATE(1970,1,1)</f>
        <v>40482.208333333336</v>
      </c>
      <c r="O783" s="7">
        <f>(((M783/60)/60)/24)+DATE(1970,1,1)</f>
        <v>40533.25</v>
      </c>
      <c r="P783" t="b">
        <v>0</v>
      </c>
      <c r="Q783" t="b">
        <v>0</v>
      </c>
      <c r="R783" t="s">
        <v>33</v>
      </c>
      <c r="S783" t="str">
        <f>LEFT(R783,FIND("/",R783)-1)</f>
        <v>theater</v>
      </c>
      <c r="T783" t="str">
        <f>RIGHT(R783,LEN(R783)-FIND("/",R783))</f>
        <v>plays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>ROUNDUP(SUM($E784/$D784)*100, 0)</f>
        <v>216</v>
      </c>
      <c r="G784" t="s">
        <v>20</v>
      </c>
      <c r="H784">
        <v>161</v>
      </c>
      <c r="I784">
        <f>ROUNDUP(E784/H784, 0)</f>
        <v>69</v>
      </c>
      <c r="J784" t="s">
        <v>21</v>
      </c>
      <c r="K784" t="s">
        <v>22</v>
      </c>
      <c r="L784">
        <v>1298959200</v>
      </c>
      <c r="M784">
        <v>1301374800</v>
      </c>
      <c r="N784" s="7">
        <f>(((L784/60)/60)/24)+DATE(1970,1,1)</f>
        <v>40603.25</v>
      </c>
      <c r="O784" s="7">
        <f>(((M784/60)/60)/24)+DATE(1970,1,1)</f>
        <v>40631.208333333336</v>
      </c>
      <c r="P784" t="b">
        <v>0</v>
      </c>
      <c r="Q784" t="b">
        <v>1</v>
      </c>
      <c r="R784" t="s">
        <v>71</v>
      </c>
      <c r="S784" t="str">
        <f>LEFT(R784,FIND("/",R784)-1)</f>
        <v>film &amp; video</v>
      </c>
      <c r="T784" t="str">
        <f>RIGHT(R784,LEN(R784)-FIND("/",R784))</f>
        <v>animation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>ROUNDUP(SUM($E785/$D785)*100, 0)</f>
        <v>142</v>
      </c>
      <c r="G785" t="s">
        <v>20</v>
      </c>
      <c r="H785">
        <v>138</v>
      </c>
      <c r="I785">
        <f>ROUNDUP(E785/H785, 0)</f>
        <v>76</v>
      </c>
      <c r="J785" t="s">
        <v>21</v>
      </c>
      <c r="K785" t="s">
        <v>22</v>
      </c>
      <c r="L785">
        <v>1387260000</v>
      </c>
      <c r="M785">
        <v>1387864800</v>
      </c>
      <c r="N785" s="7">
        <f>(((L785/60)/60)/24)+DATE(1970,1,1)</f>
        <v>41625.25</v>
      </c>
      <c r="O785" s="7">
        <f>(((M785/60)/60)/24)+DATE(1970,1,1)</f>
        <v>41632.25</v>
      </c>
      <c r="P785" t="b">
        <v>0</v>
      </c>
      <c r="Q785" t="b">
        <v>0</v>
      </c>
      <c r="R785" t="s">
        <v>23</v>
      </c>
      <c r="S785" t="str">
        <f>LEFT(R785,FIND("/",R785)-1)</f>
        <v>music</v>
      </c>
      <c r="T785" t="str">
        <f>RIGHT(R785,LEN(R785)-FIND("/",R785))</f>
        <v>rock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>ROUNDUP(SUM($E786/$D786)*100, 0)</f>
        <v>116</v>
      </c>
      <c r="G786" t="s">
        <v>20</v>
      </c>
      <c r="H786">
        <v>3308</v>
      </c>
      <c r="I786">
        <f>ROUNDUP(E786/H786, 0)</f>
        <v>31</v>
      </c>
      <c r="J786" t="s">
        <v>21</v>
      </c>
      <c r="K786" t="s">
        <v>22</v>
      </c>
      <c r="L786">
        <v>1457244000</v>
      </c>
      <c r="M786">
        <v>1458190800</v>
      </c>
      <c r="N786" s="7">
        <f>(((L786/60)/60)/24)+DATE(1970,1,1)</f>
        <v>42435.25</v>
      </c>
      <c r="O786" s="7">
        <f>(((M786/60)/60)/24)+DATE(1970,1,1)</f>
        <v>42446.208333333328</v>
      </c>
      <c r="P786" t="b">
        <v>0</v>
      </c>
      <c r="Q786" t="b">
        <v>0</v>
      </c>
      <c r="R786" t="s">
        <v>28</v>
      </c>
      <c r="S786" t="str">
        <f>LEFT(R786,FIND("/",R786)-1)</f>
        <v>technology</v>
      </c>
      <c r="T786" t="str">
        <f>RIGHT(R786,LEN(R786)-FIND("/",R786))</f>
        <v>web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>ROUNDUP(SUM($E787/$D787)*100, 0)</f>
        <v>194</v>
      </c>
      <c r="G787" t="s">
        <v>20</v>
      </c>
      <c r="H787">
        <v>127</v>
      </c>
      <c r="I787">
        <f>ROUNDUP(E787/H787, 0)</f>
        <v>102</v>
      </c>
      <c r="J787" t="s">
        <v>26</v>
      </c>
      <c r="K787" t="s">
        <v>27</v>
      </c>
      <c r="L787">
        <v>1556341200</v>
      </c>
      <c r="M787">
        <v>1559278800</v>
      </c>
      <c r="N787" s="7">
        <f>(((L787/60)/60)/24)+DATE(1970,1,1)</f>
        <v>43582.208333333328</v>
      </c>
      <c r="O787" s="7">
        <f>(((M787/60)/60)/24)+DATE(1970,1,1)</f>
        <v>43616.208333333328</v>
      </c>
      <c r="P787" t="b">
        <v>0</v>
      </c>
      <c r="Q787" t="b">
        <v>1</v>
      </c>
      <c r="R787" t="s">
        <v>71</v>
      </c>
      <c r="S787" t="str">
        <f>LEFT(R787,FIND("/",R787)-1)</f>
        <v>film &amp; video</v>
      </c>
      <c r="T787" t="str">
        <f>RIGHT(R787,LEN(R787)-FIND("/",R787))</f>
        <v>animation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>ROUNDUP(SUM($E788/$D788)*100, 0)</f>
        <v>730</v>
      </c>
      <c r="G788" t="s">
        <v>20</v>
      </c>
      <c r="H788">
        <v>207</v>
      </c>
      <c r="I788">
        <f>ROUNDUP(E788/H788, 0)</f>
        <v>53</v>
      </c>
      <c r="J788" t="s">
        <v>107</v>
      </c>
      <c r="K788" t="s">
        <v>108</v>
      </c>
      <c r="L788">
        <v>1522126800</v>
      </c>
      <c r="M788">
        <v>1522731600</v>
      </c>
      <c r="N788" s="7">
        <f>(((L788/60)/60)/24)+DATE(1970,1,1)</f>
        <v>43186.208333333328</v>
      </c>
      <c r="O788" s="7">
        <f>(((M788/60)/60)/24)+DATE(1970,1,1)</f>
        <v>43193.208333333328</v>
      </c>
      <c r="P788" t="b">
        <v>0</v>
      </c>
      <c r="Q788" t="b">
        <v>1</v>
      </c>
      <c r="R788" t="s">
        <v>159</v>
      </c>
      <c r="S788" t="str">
        <f>LEFT(R788,FIND("/",R788)-1)</f>
        <v>music</v>
      </c>
      <c r="T788" t="str">
        <f>RIGHT(R788,LEN(R788)-FIND("/",R788))</f>
        <v>jazz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>ROUNDUP(SUM($E789/$D789)*100, 0)</f>
        <v>100</v>
      </c>
      <c r="G789" t="s">
        <v>14</v>
      </c>
      <c r="H789">
        <v>859</v>
      </c>
      <c r="I789">
        <f>ROUNDUP(E789/H789, 0)</f>
        <v>72</v>
      </c>
      <c r="J789" t="s">
        <v>15</v>
      </c>
      <c r="K789" t="s">
        <v>16</v>
      </c>
      <c r="L789">
        <v>1305954000</v>
      </c>
      <c r="M789">
        <v>1306731600</v>
      </c>
      <c r="N789" s="7">
        <f>(((L789/60)/60)/24)+DATE(1970,1,1)</f>
        <v>40684.208333333336</v>
      </c>
      <c r="O789" s="7">
        <f>(((M789/60)/60)/24)+DATE(1970,1,1)</f>
        <v>40693.208333333336</v>
      </c>
      <c r="P789" t="b">
        <v>0</v>
      </c>
      <c r="Q789" t="b">
        <v>0</v>
      </c>
      <c r="R789" t="s">
        <v>23</v>
      </c>
      <c r="S789" t="str">
        <f>LEFT(R789,FIND("/",R789)-1)</f>
        <v>music</v>
      </c>
      <c r="T789" t="str">
        <f>RIGHT(R789,LEN(R789)-FIND("/",R789))</f>
        <v>rock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>ROUNDUP(SUM($E790/$D790)*100, 0)</f>
        <v>89</v>
      </c>
      <c r="G790" t="s">
        <v>47</v>
      </c>
      <c r="H790">
        <v>31</v>
      </c>
      <c r="I790">
        <f>ROUNDUP(E790/H790, 0)</f>
        <v>103</v>
      </c>
      <c r="J790" t="s">
        <v>21</v>
      </c>
      <c r="K790" t="s">
        <v>22</v>
      </c>
      <c r="L790">
        <v>1350709200</v>
      </c>
      <c r="M790">
        <v>1352527200</v>
      </c>
      <c r="N790" s="7">
        <f>(((L790/60)/60)/24)+DATE(1970,1,1)</f>
        <v>41202.208333333336</v>
      </c>
      <c r="O790" s="7">
        <f>(((M790/60)/60)/24)+DATE(1970,1,1)</f>
        <v>41223.25</v>
      </c>
      <c r="P790" t="b">
        <v>0</v>
      </c>
      <c r="Q790" t="b">
        <v>0</v>
      </c>
      <c r="R790" t="s">
        <v>71</v>
      </c>
      <c r="S790" t="str">
        <f>LEFT(R790,FIND("/",R790)-1)</f>
        <v>film &amp; video</v>
      </c>
      <c r="T790" t="str">
        <f>RIGHT(R790,LEN(R790)-FIND("/",R790))</f>
        <v>animation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>ROUNDUP(SUM($E791/$D791)*100, 0)</f>
        <v>38</v>
      </c>
      <c r="G791" t="s">
        <v>14</v>
      </c>
      <c r="H791">
        <v>45</v>
      </c>
      <c r="I791">
        <f>ROUNDUP(E791/H791, 0)</f>
        <v>75</v>
      </c>
      <c r="J791" t="s">
        <v>21</v>
      </c>
      <c r="K791" t="s">
        <v>22</v>
      </c>
      <c r="L791">
        <v>1401166800</v>
      </c>
      <c r="M791">
        <v>1404363600</v>
      </c>
      <c r="N791" s="7">
        <f>(((L791/60)/60)/24)+DATE(1970,1,1)</f>
        <v>41786.208333333336</v>
      </c>
      <c r="O791" s="7">
        <f>(((M791/60)/60)/24)+DATE(1970,1,1)</f>
        <v>41823.208333333336</v>
      </c>
      <c r="P791" t="b">
        <v>0</v>
      </c>
      <c r="Q791" t="b">
        <v>0</v>
      </c>
      <c r="R791" t="s">
        <v>33</v>
      </c>
      <c r="S791" t="str">
        <f>LEFT(R791,FIND("/",R791)-1)</f>
        <v>theater</v>
      </c>
      <c r="T791" t="str">
        <f>RIGHT(R791,LEN(R791)-FIND("/",R791))</f>
        <v>plays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>ROUNDUP(SUM($E792/$D792)*100, 0)</f>
        <v>31</v>
      </c>
      <c r="G792" t="s">
        <v>74</v>
      </c>
      <c r="H792">
        <v>1113</v>
      </c>
      <c r="I792">
        <f>ROUNDUP(E792/H792, 0)</f>
        <v>52</v>
      </c>
      <c r="J792" t="s">
        <v>21</v>
      </c>
      <c r="K792" t="s">
        <v>22</v>
      </c>
      <c r="L792">
        <v>1266127200</v>
      </c>
      <c r="M792">
        <v>1266645600</v>
      </c>
      <c r="N792" s="7">
        <f>(((L792/60)/60)/24)+DATE(1970,1,1)</f>
        <v>40223.25</v>
      </c>
      <c r="O792" s="7">
        <f>(((M792/60)/60)/24)+DATE(1970,1,1)</f>
        <v>40229.25</v>
      </c>
      <c r="P792" t="b">
        <v>0</v>
      </c>
      <c r="Q792" t="b">
        <v>0</v>
      </c>
      <c r="R792" t="s">
        <v>33</v>
      </c>
      <c r="S792" t="str">
        <f>LEFT(R792,FIND("/",R792)-1)</f>
        <v>theater</v>
      </c>
      <c r="T792" t="str">
        <f>RIGHT(R792,LEN(R792)-FIND("/",R792))</f>
        <v>plays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>ROUNDUP(SUM($E793/$D793)*100, 0)</f>
        <v>26</v>
      </c>
      <c r="G793" t="s">
        <v>14</v>
      </c>
      <c r="H793">
        <v>6</v>
      </c>
      <c r="I793">
        <f>ROUNDUP(E793/H793, 0)</f>
        <v>90</v>
      </c>
      <c r="J793" t="s">
        <v>21</v>
      </c>
      <c r="K793" t="s">
        <v>22</v>
      </c>
      <c r="L793">
        <v>1481436000</v>
      </c>
      <c r="M793">
        <v>1482818400</v>
      </c>
      <c r="N793" s="7">
        <f>(((L793/60)/60)/24)+DATE(1970,1,1)</f>
        <v>42715.25</v>
      </c>
      <c r="O793" s="7">
        <f>(((M793/60)/60)/24)+DATE(1970,1,1)</f>
        <v>42731.25</v>
      </c>
      <c r="P793" t="b">
        <v>0</v>
      </c>
      <c r="Q793" t="b">
        <v>0</v>
      </c>
      <c r="R793" t="s">
        <v>17</v>
      </c>
      <c r="S793" t="str">
        <f>LEFT(R793,FIND("/",R793)-1)</f>
        <v>food</v>
      </c>
      <c r="T793" t="str">
        <f>RIGHT(R793,LEN(R793)-FIND("/",R793))</f>
        <v>food trucks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>ROUNDUP(SUM($E794/$D794)*100, 0)</f>
        <v>34</v>
      </c>
      <c r="G794" t="s">
        <v>14</v>
      </c>
      <c r="H794">
        <v>7</v>
      </c>
      <c r="I794">
        <f>ROUNDUP(E794/H794, 0)</f>
        <v>98</v>
      </c>
      <c r="J794" t="s">
        <v>21</v>
      </c>
      <c r="K794" t="s">
        <v>22</v>
      </c>
      <c r="L794">
        <v>1372222800</v>
      </c>
      <c r="M794">
        <v>1374642000</v>
      </c>
      <c r="N794" s="7">
        <f>(((L794/60)/60)/24)+DATE(1970,1,1)</f>
        <v>41451.208333333336</v>
      </c>
      <c r="O794" s="7">
        <f>(((M794/60)/60)/24)+DATE(1970,1,1)</f>
        <v>41479.208333333336</v>
      </c>
      <c r="P794" t="b">
        <v>0</v>
      </c>
      <c r="Q794" t="b">
        <v>1</v>
      </c>
      <c r="R794" t="s">
        <v>33</v>
      </c>
      <c r="S794" t="str">
        <f>LEFT(R794,FIND("/",R794)-1)</f>
        <v>theater</v>
      </c>
      <c r="T794" t="str">
        <f>RIGHT(R794,LEN(R794)-FIND("/",R794))</f>
        <v>plays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>ROUNDUP(SUM($E795/$D795)*100, 0)</f>
        <v>1186</v>
      </c>
      <c r="G795" t="s">
        <v>20</v>
      </c>
      <c r="H795">
        <v>181</v>
      </c>
      <c r="I795">
        <f>ROUNDUP(E795/H795, 0)</f>
        <v>73</v>
      </c>
      <c r="J795" t="s">
        <v>98</v>
      </c>
      <c r="K795" t="s">
        <v>99</v>
      </c>
      <c r="L795">
        <v>1372136400</v>
      </c>
      <c r="M795">
        <v>1372482000</v>
      </c>
      <c r="N795" s="7">
        <f>(((L795/60)/60)/24)+DATE(1970,1,1)</f>
        <v>41450.208333333336</v>
      </c>
      <c r="O795" s="7">
        <f>(((M795/60)/60)/24)+DATE(1970,1,1)</f>
        <v>41454.208333333336</v>
      </c>
      <c r="P795" t="b">
        <v>0</v>
      </c>
      <c r="Q795" t="b">
        <v>0</v>
      </c>
      <c r="R795" t="s">
        <v>68</v>
      </c>
      <c r="S795" t="str">
        <f>LEFT(R795,FIND("/",R795)-1)</f>
        <v>publishing</v>
      </c>
      <c r="T795" t="str">
        <f>RIGHT(R795,LEN(R795)-FIND("/",R795))</f>
        <v>nonfiction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>ROUNDUP(SUM($E796/$D796)*100, 0)</f>
        <v>126</v>
      </c>
      <c r="G796" t="s">
        <v>20</v>
      </c>
      <c r="H796">
        <v>110</v>
      </c>
      <c r="I796">
        <f>ROUNDUP(E796/H796, 0)</f>
        <v>76</v>
      </c>
      <c r="J796" t="s">
        <v>21</v>
      </c>
      <c r="K796" t="s">
        <v>22</v>
      </c>
      <c r="L796">
        <v>1513922400</v>
      </c>
      <c r="M796">
        <v>1514959200</v>
      </c>
      <c r="N796" s="7">
        <f>(((L796/60)/60)/24)+DATE(1970,1,1)</f>
        <v>43091.25</v>
      </c>
      <c r="O796" s="7">
        <f>(((M796/60)/60)/24)+DATE(1970,1,1)</f>
        <v>43103.25</v>
      </c>
      <c r="P796" t="b">
        <v>0</v>
      </c>
      <c r="Q796" t="b">
        <v>0</v>
      </c>
      <c r="R796" t="s">
        <v>23</v>
      </c>
      <c r="S796" t="str">
        <f>LEFT(R796,FIND("/",R796)-1)</f>
        <v>music</v>
      </c>
      <c r="T796" t="str">
        <f>RIGHT(R796,LEN(R796)-FIND("/",R796))</f>
        <v>rock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>ROUNDUP(SUM($E797/$D797)*100, 0)</f>
        <v>15</v>
      </c>
      <c r="G797" t="s">
        <v>14</v>
      </c>
      <c r="H797">
        <v>31</v>
      </c>
      <c r="I797">
        <f>ROUNDUP(E797/H797, 0)</f>
        <v>33</v>
      </c>
      <c r="J797" t="s">
        <v>21</v>
      </c>
      <c r="K797" t="s">
        <v>22</v>
      </c>
      <c r="L797">
        <v>1477976400</v>
      </c>
      <c r="M797">
        <v>1478235600</v>
      </c>
      <c r="N797" s="7">
        <f>(((L797/60)/60)/24)+DATE(1970,1,1)</f>
        <v>42675.208333333328</v>
      </c>
      <c r="O797" s="7">
        <f>(((M797/60)/60)/24)+DATE(1970,1,1)</f>
        <v>42678.208333333328</v>
      </c>
      <c r="P797" t="b">
        <v>0</v>
      </c>
      <c r="Q797" t="b">
        <v>0</v>
      </c>
      <c r="R797" t="s">
        <v>53</v>
      </c>
      <c r="S797" t="str">
        <f>LEFT(R797,FIND("/",R797)-1)</f>
        <v>film &amp; video</v>
      </c>
      <c r="T797" t="str">
        <f>RIGHT(R797,LEN(R797)-FIND("/",R797))</f>
        <v>drama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>ROUNDUP(SUM($E798/$D798)*100, 0)</f>
        <v>55</v>
      </c>
      <c r="G798" t="s">
        <v>14</v>
      </c>
      <c r="H798">
        <v>78</v>
      </c>
      <c r="I798">
        <f>ROUNDUP(E798/H798, 0)</f>
        <v>55</v>
      </c>
      <c r="J798" t="s">
        <v>21</v>
      </c>
      <c r="K798" t="s">
        <v>22</v>
      </c>
      <c r="L798">
        <v>1407474000</v>
      </c>
      <c r="M798">
        <v>1408078800</v>
      </c>
      <c r="N798" s="7">
        <f>(((L798/60)/60)/24)+DATE(1970,1,1)</f>
        <v>41859.208333333336</v>
      </c>
      <c r="O798" s="7">
        <f>(((M798/60)/60)/24)+DATE(1970,1,1)</f>
        <v>41866.208333333336</v>
      </c>
      <c r="P798" t="b">
        <v>0</v>
      </c>
      <c r="Q798" t="b">
        <v>1</v>
      </c>
      <c r="R798" t="s">
        <v>292</v>
      </c>
      <c r="S798" t="str">
        <f>LEFT(R798,FIND("/",R798)-1)</f>
        <v>games</v>
      </c>
      <c r="T798" t="str">
        <f>RIGHT(R798,LEN(R798)-FIND("/",R798))</f>
        <v>mobile games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>ROUNDUP(SUM($E799/$D799)*100, 0)</f>
        <v>110</v>
      </c>
      <c r="G799" t="s">
        <v>20</v>
      </c>
      <c r="H799">
        <v>185</v>
      </c>
      <c r="I799">
        <f>ROUNDUP(E799/H799, 0)</f>
        <v>46</v>
      </c>
      <c r="J799" t="s">
        <v>21</v>
      </c>
      <c r="K799" t="s">
        <v>22</v>
      </c>
      <c r="L799">
        <v>1546149600</v>
      </c>
      <c r="M799">
        <v>1548136800</v>
      </c>
      <c r="N799" s="7">
        <f>(((L799/60)/60)/24)+DATE(1970,1,1)</f>
        <v>43464.25</v>
      </c>
      <c r="O799" s="7">
        <f>(((M799/60)/60)/24)+DATE(1970,1,1)</f>
        <v>43487.25</v>
      </c>
      <c r="P799" t="b">
        <v>0</v>
      </c>
      <c r="Q799" t="b">
        <v>0</v>
      </c>
      <c r="R799" t="s">
        <v>28</v>
      </c>
      <c r="S799" t="str">
        <f>LEFT(R799,FIND("/",R799)-1)</f>
        <v>technology</v>
      </c>
      <c r="T799" t="str">
        <f>RIGHT(R799,LEN(R799)-FIND("/",R799))</f>
        <v>web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>ROUNDUP(SUM($E800/$D800)*100, 0)</f>
        <v>189</v>
      </c>
      <c r="G800" t="s">
        <v>20</v>
      </c>
      <c r="H800">
        <v>121</v>
      </c>
      <c r="I800">
        <f>ROUNDUP(E800/H800, 0)</f>
        <v>53</v>
      </c>
      <c r="J800" t="s">
        <v>21</v>
      </c>
      <c r="K800" t="s">
        <v>22</v>
      </c>
      <c r="L800">
        <v>1338440400</v>
      </c>
      <c r="M800">
        <v>1340859600</v>
      </c>
      <c r="N800" s="7">
        <f>(((L800/60)/60)/24)+DATE(1970,1,1)</f>
        <v>41060.208333333336</v>
      </c>
      <c r="O800" s="7">
        <f>(((M800/60)/60)/24)+DATE(1970,1,1)</f>
        <v>41088.208333333336</v>
      </c>
      <c r="P800" t="b">
        <v>0</v>
      </c>
      <c r="Q800" t="b">
        <v>1</v>
      </c>
      <c r="R800" t="s">
        <v>33</v>
      </c>
      <c r="S800" t="str">
        <f>LEFT(R800,FIND("/",R800)-1)</f>
        <v>theater</v>
      </c>
      <c r="T800" t="str">
        <f>RIGHT(R800,LEN(R800)-FIND("/",R800))</f>
        <v>plays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>ROUNDUP(SUM($E801/$D801)*100, 0)</f>
        <v>88</v>
      </c>
      <c r="G801" t="s">
        <v>14</v>
      </c>
      <c r="H801">
        <v>1225</v>
      </c>
      <c r="I801">
        <f>ROUNDUP(E801/H801, 0)</f>
        <v>61</v>
      </c>
      <c r="J801" t="s">
        <v>40</v>
      </c>
      <c r="K801" t="s">
        <v>41</v>
      </c>
      <c r="L801">
        <v>1454133600</v>
      </c>
      <c r="M801">
        <v>1454479200</v>
      </c>
      <c r="N801" s="7">
        <f>(((L801/60)/60)/24)+DATE(1970,1,1)</f>
        <v>42399.25</v>
      </c>
      <c r="O801" s="7">
        <f>(((M801/60)/60)/24)+DATE(1970,1,1)</f>
        <v>42403.25</v>
      </c>
      <c r="P801" t="b">
        <v>0</v>
      </c>
      <c r="Q801" t="b">
        <v>0</v>
      </c>
      <c r="R801" t="s">
        <v>33</v>
      </c>
      <c r="S801" t="str">
        <f>LEFT(R801,FIND("/",R801)-1)</f>
        <v>theater</v>
      </c>
      <c r="T801" t="str">
        <f>RIGHT(R801,LEN(R801)-FIND("/",R801))</f>
        <v>plays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>ROUNDUP(SUM($E802/$D802)*100, 0)</f>
        <v>1</v>
      </c>
      <c r="G802" t="s">
        <v>14</v>
      </c>
      <c r="H802">
        <v>1</v>
      </c>
      <c r="I802">
        <f>ROUNDUP(E802/H802, 0)</f>
        <v>1</v>
      </c>
      <c r="J802" t="s">
        <v>98</v>
      </c>
      <c r="K802" t="s">
        <v>99</v>
      </c>
      <c r="L802">
        <v>1434085200</v>
      </c>
      <c r="M802">
        <v>1434430800</v>
      </c>
      <c r="N802" s="7">
        <f>(((L802/60)/60)/24)+DATE(1970,1,1)</f>
        <v>42167.208333333328</v>
      </c>
      <c r="O802" s="7">
        <f>(((M802/60)/60)/24)+DATE(1970,1,1)</f>
        <v>42171.208333333328</v>
      </c>
      <c r="P802" t="b">
        <v>0</v>
      </c>
      <c r="Q802" t="b">
        <v>0</v>
      </c>
      <c r="R802" t="s">
        <v>23</v>
      </c>
      <c r="S802" t="str">
        <f>LEFT(R802,FIND("/",R802)-1)</f>
        <v>music</v>
      </c>
      <c r="T802" t="str">
        <f>RIGHT(R802,LEN(R802)-FIND("/",R802))</f>
        <v>rock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>ROUNDUP(SUM($E803/$D803)*100, 0)</f>
        <v>203</v>
      </c>
      <c r="G803" t="s">
        <v>20</v>
      </c>
      <c r="H803">
        <v>106</v>
      </c>
      <c r="I803">
        <f>ROUNDUP(E803/H803, 0)</f>
        <v>45</v>
      </c>
      <c r="J803" t="s">
        <v>21</v>
      </c>
      <c r="K803" t="s">
        <v>22</v>
      </c>
      <c r="L803">
        <v>1577772000</v>
      </c>
      <c r="M803">
        <v>1579672800</v>
      </c>
      <c r="N803" s="7">
        <f>(((L803/60)/60)/24)+DATE(1970,1,1)</f>
        <v>43830.25</v>
      </c>
      <c r="O803" s="7">
        <f>(((M803/60)/60)/24)+DATE(1970,1,1)</f>
        <v>43852.25</v>
      </c>
      <c r="P803" t="b">
        <v>0</v>
      </c>
      <c r="Q803" t="b">
        <v>1</v>
      </c>
      <c r="R803" t="s">
        <v>122</v>
      </c>
      <c r="S803" t="str">
        <f>LEFT(R803,FIND("/",R803)-1)</f>
        <v>photography</v>
      </c>
      <c r="T803" t="str">
        <f>RIGHT(R803,LEN(R803)-FIND("/",R803))</f>
        <v>photography books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>ROUNDUP(SUM($E804/$D804)*100, 0)</f>
        <v>198</v>
      </c>
      <c r="G804" t="s">
        <v>20</v>
      </c>
      <c r="H804">
        <v>142</v>
      </c>
      <c r="I804">
        <f>ROUNDUP(E804/H804, 0)</f>
        <v>87</v>
      </c>
      <c r="J804" t="s">
        <v>21</v>
      </c>
      <c r="K804" t="s">
        <v>22</v>
      </c>
      <c r="L804">
        <v>1562216400</v>
      </c>
      <c r="M804">
        <v>1562389200</v>
      </c>
      <c r="N804" s="7">
        <f>(((L804/60)/60)/24)+DATE(1970,1,1)</f>
        <v>43650.208333333328</v>
      </c>
      <c r="O804" s="7">
        <f>(((M804/60)/60)/24)+DATE(1970,1,1)</f>
        <v>43652.208333333328</v>
      </c>
      <c r="P804" t="b">
        <v>0</v>
      </c>
      <c r="Q804" t="b">
        <v>0</v>
      </c>
      <c r="R804" t="s">
        <v>122</v>
      </c>
      <c r="S804" t="str">
        <f>LEFT(R804,FIND("/",R804)-1)</f>
        <v>photography</v>
      </c>
      <c r="T804" t="str">
        <f>RIGHT(R804,LEN(R804)-FIND("/",R804))</f>
        <v>photography books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>ROUNDUP(SUM($E805/$D805)*100, 0)</f>
        <v>107</v>
      </c>
      <c r="G805" t="s">
        <v>20</v>
      </c>
      <c r="H805">
        <v>233</v>
      </c>
      <c r="I805">
        <f>ROUNDUP(E805/H805, 0)</f>
        <v>29</v>
      </c>
      <c r="J805" t="s">
        <v>21</v>
      </c>
      <c r="K805" t="s">
        <v>22</v>
      </c>
      <c r="L805">
        <v>1548568800</v>
      </c>
      <c r="M805">
        <v>1551506400</v>
      </c>
      <c r="N805" s="7">
        <f>(((L805/60)/60)/24)+DATE(1970,1,1)</f>
        <v>43492.25</v>
      </c>
      <c r="O805" s="7">
        <f>(((M805/60)/60)/24)+DATE(1970,1,1)</f>
        <v>43526.25</v>
      </c>
      <c r="P805" t="b">
        <v>0</v>
      </c>
      <c r="Q805" t="b">
        <v>0</v>
      </c>
      <c r="R805" t="s">
        <v>33</v>
      </c>
      <c r="S805" t="str">
        <f>LEFT(R805,FIND("/",R805)-1)</f>
        <v>theater</v>
      </c>
      <c r="T805" t="str">
        <f>RIGHT(R805,LEN(R805)-FIND("/",R805))</f>
        <v>plays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>ROUNDUP(SUM($E806/$D806)*100, 0)</f>
        <v>269</v>
      </c>
      <c r="G806" t="s">
        <v>20</v>
      </c>
      <c r="H806">
        <v>218</v>
      </c>
      <c r="I806">
        <f>ROUNDUP(E806/H806, 0)</f>
        <v>33</v>
      </c>
      <c r="J806" t="s">
        <v>21</v>
      </c>
      <c r="K806" t="s">
        <v>22</v>
      </c>
      <c r="L806">
        <v>1514872800</v>
      </c>
      <c r="M806">
        <v>1516600800</v>
      </c>
      <c r="N806" s="7">
        <f>(((L806/60)/60)/24)+DATE(1970,1,1)</f>
        <v>43102.25</v>
      </c>
      <c r="O806" s="7">
        <f>(((M806/60)/60)/24)+DATE(1970,1,1)</f>
        <v>43122.25</v>
      </c>
      <c r="P806" t="b">
        <v>0</v>
      </c>
      <c r="Q806" t="b">
        <v>0</v>
      </c>
      <c r="R806" t="s">
        <v>23</v>
      </c>
      <c r="S806" t="str">
        <f>LEFT(R806,FIND("/",R806)-1)</f>
        <v>music</v>
      </c>
      <c r="T806" t="str">
        <f>RIGHT(R806,LEN(R806)-FIND("/",R806))</f>
        <v>rock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>ROUNDUP(SUM($E807/$D807)*100, 0)</f>
        <v>51</v>
      </c>
      <c r="G807" t="s">
        <v>14</v>
      </c>
      <c r="H807">
        <v>67</v>
      </c>
      <c r="I807">
        <f>ROUNDUP(E807/H807, 0)</f>
        <v>74</v>
      </c>
      <c r="J807" t="s">
        <v>26</v>
      </c>
      <c r="K807" t="s">
        <v>27</v>
      </c>
      <c r="L807">
        <v>1416031200</v>
      </c>
      <c r="M807">
        <v>1420437600</v>
      </c>
      <c r="N807" s="7">
        <f>(((L807/60)/60)/24)+DATE(1970,1,1)</f>
        <v>41958.25</v>
      </c>
      <c r="O807" s="7">
        <f>(((M807/60)/60)/24)+DATE(1970,1,1)</f>
        <v>42009.25</v>
      </c>
      <c r="P807" t="b">
        <v>0</v>
      </c>
      <c r="Q807" t="b">
        <v>0</v>
      </c>
      <c r="R807" t="s">
        <v>42</v>
      </c>
      <c r="S807" t="str">
        <f>LEFT(R807,FIND("/",R807)-1)</f>
        <v>film &amp; video</v>
      </c>
      <c r="T807" t="str">
        <f>RIGHT(R807,LEN(R807)-FIND("/",R807))</f>
        <v>documentary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>ROUNDUP(SUM($E808/$D808)*100, 0)</f>
        <v>1181</v>
      </c>
      <c r="G808" t="s">
        <v>20</v>
      </c>
      <c r="H808">
        <v>76</v>
      </c>
      <c r="I808">
        <f>ROUNDUP(E808/H808, 0)</f>
        <v>109</v>
      </c>
      <c r="J808" t="s">
        <v>21</v>
      </c>
      <c r="K808" t="s">
        <v>22</v>
      </c>
      <c r="L808">
        <v>1330927200</v>
      </c>
      <c r="M808">
        <v>1332997200</v>
      </c>
      <c r="N808" s="7">
        <f>(((L808/60)/60)/24)+DATE(1970,1,1)</f>
        <v>40973.25</v>
      </c>
      <c r="O808" s="7">
        <f>(((M808/60)/60)/24)+DATE(1970,1,1)</f>
        <v>40997.208333333336</v>
      </c>
      <c r="P808" t="b">
        <v>0</v>
      </c>
      <c r="Q808" t="b">
        <v>1</v>
      </c>
      <c r="R808" t="s">
        <v>53</v>
      </c>
      <c r="S808" t="str">
        <f>LEFT(R808,FIND("/",R808)-1)</f>
        <v>film &amp; video</v>
      </c>
      <c r="T808" t="str">
        <f>RIGHT(R808,LEN(R808)-FIND("/",R808))</f>
        <v>drama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>ROUNDUP(SUM($E809/$D809)*100, 0)</f>
        <v>264</v>
      </c>
      <c r="G809" t="s">
        <v>20</v>
      </c>
      <c r="H809">
        <v>43</v>
      </c>
      <c r="I809">
        <f>ROUNDUP(E809/H809, 0)</f>
        <v>43</v>
      </c>
      <c r="J809" t="s">
        <v>21</v>
      </c>
      <c r="K809" t="s">
        <v>22</v>
      </c>
      <c r="L809">
        <v>1571115600</v>
      </c>
      <c r="M809">
        <v>1574920800</v>
      </c>
      <c r="N809" s="7">
        <f>(((L809/60)/60)/24)+DATE(1970,1,1)</f>
        <v>43753.208333333328</v>
      </c>
      <c r="O809" s="7">
        <f>(((M809/60)/60)/24)+DATE(1970,1,1)</f>
        <v>43797.25</v>
      </c>
      <c r="P809" t="b">
        <v>0</v>
      </c>
      <c r="Q809" t="b">
        <v>1</v>
      </c>
      <c r="R809" t="s">
        <v>33</v>
      </c>
      <c r="S809" t="str">
        <f>LEFT(R809,FIND("/",R809)-1)</f>
        <v>theater</v>
      </c>
      <c r="T809" t="str">
        <f>RIGHT(R809,LEN(R809)-FIND("/",R809))</f>
        <v>plays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>ROUNDUP(SUM($E810/$D810)*100, 0)</f>
        <v>31</v>
      </c>
      <c r="G810" t="s">
        <v>14</v>
      </c>
      <c r="H810">
        <v>19</v>
      </c>
      <c r="I810">
        <f>ROUNDUP(E810/H810, 0)</f>
        <v>84</v>
      </c>
      <c r="J810" t="s">
        <v>21</v>
      </c>
      <c r="K810" t="s">
        <v>22</v>
      </c>
      <c r="L810">
        <v>1463461200</v>
      </c>
      <c r="M810">
        <v>1464930000</v>
      </c>
      <c r="N810" s="7">
        <f>(((L810/60)/60)/24)+DATE(1970,1,1)</f>
        <v>42507.208333333328</v>
      </c>
      <c r="O810" s="7">
        <f>(((M810/60)/60)/24)+DATE(1970,1,1)</f>
        <v>42524.208333333328</v>
      </c>
      <c r="P810" t="b">
        <v>0</v>
      </c>
      <c r="Q810" t="b">
        <v>0</v>
      </c>
      <c r="R810" t="s">
        <v>17</v>
      </c>
      <c r="S810" t="str">
        <f>LEFT(R810,FIND("/",R810)-1)</f>
        <v>food</v>
      </c>
      <c r="T810" t="str">
        <f>RIGHT(R810,LEN(R810)-FIND("/",R810))</f>
        <v>food trucks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>ROUNDUP(SUM($E811/$D811)*100, 0)</f>
        <v>63</v>
      </c>
      <c r="G811" t="s">
        <v>14</v>
      </c>
      <c r="H811">
        <v>2108</v>
      </c>
      <c r="I811">
        <f>ROUNDUP(E811/H811, 0)</f>
        <v>42</v>
      </c>
      <c r="J811" t="s">
        <v>98</v>
      </c>
      <c r="K811" t="s">
        <v>99</v>
      </c>
      <c r="L811">
        <v>1344920400</v>
      </c>
      <c r="M811">
        <v>1345006800</v>
      </c>
      <c r="N811" s="7">
        <f>(((L811/60)/60)/24)+DATE(1970,1,1)</f>
        <v>41135.208333333336</v>
      </c>
      <c r="O811" s="7">
        <f>(((M811/60)/60)/24)+DATE(1970,1,1)</f>
        <v>41136.208333333336</v>
      </c>
      <c r="P811" t="b">
        <v>0</v>
      </c>
      <c r="Q811" t="b">
        <v>0</v>
      </c>
      <c r="R811" t="s">
        <v>42</v>
      </c>
      <c r="S811" t="str">
        <f>LEFT(R811,FIND("/",R811)-1)</f>
        <v>film &amp; video</v>
      </c>
      <c r="T811" t="str">
        <f>RIGHT(R811,LEN(R811)-FIND("/",R811))</f>
        <v>documentary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>ROUNDUP(SUM($E812/$D812)*100, 0)</f>
        <v>194</v>
      </c>
      <c r="G812" t="s">
        <v>20</v>
      </c>
      <c r="H812">
        <v>221</v>
      </c>
      <c r="I812">
        <f>ROUNDUP(E812/H812, 0)</f>
        <v>56</v>
      </c>
      <c r="J812" t="s">
        <v>21</v>
      </c>
      <c r="K812" t="s">
        <v>22</v>
      </c>
      <c r="L812">
        <v>1511848800</v>
      </c>
      <c r="M812">
        <v>1512712800</v>
      </c>
      <c r="N812" s="7">
        <f>(((L812/60)/60)/24)+DATE(1970,1,1)</f>
        <v>43067.25</v>
      </c>
      <c r="O812" s="7">
        <f>(((M812/60)/60)/24)+DATE(1970,1,1)</f>
        <v>43077.25</v>
      </c>
      <c r="P812" t="b">
        <v>0</v>
      </c>
      <c r="Q812" t="b">
        <v>1</v>
      </c>
      <c r="R812" t="s">
        <v>33</v>
      </c>
      <c r="S812" t="str">
        <f>LEFT(R812,FIND("/",R812)-1)</f>
        <v>theater</v>
      </c>
      <c r="T812" t="str">
        <f>RIGHT(R812,LEN(R812)-FIND("/",R812))</f>
        <v>plays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>ROUNDUP(SUM($E813/$D813)*100, 0)</f>
        <v>78</v>
      </c>
      <c r="G813" t="s">
        <v>14</v>
      </c>
      <c r="H813">
        <v>679</v>
      </c>
      <c r="I813">
        <f>ROUNDUP(E813/H813, 0)</f>
        <v>106</v>
      </c>
      <c r="J813" t="s">
        <v>21</v>
      </c>
      <c r="K813" t="s">
        <v>22</v>
      </c>
      <c r="L813">
        <v>1452319200</v>
      </c>
      <c r="M813">
        <v>1452492000</v>
      </c>
      <c r="N813" s="7">
        <f>(((L813/60)/60)/24)+DATE(1970,1,1)</f>
        <v>42378.25</v>
      </c>
      <c r="O813" s="7">
        <f>(((M813/60)/60)/24)+DATE(1970,1,1)</f>
        <v>42380.25</v>
      </c>
      <c r="P813" t="b">
        <v>0</v>
      </c>
      <c r="Q813" t="b">
        <v>1</v>
      </c>
      <c r="R813" t="s">
        <v>89</v>
      </c>
      <c r="S813" t="str">
        <f>LEFT(R813,FIND("/",R813)-1)</f>
        <v>games</v>
      </c>
      <c r="T813" t="str">
        <f>RIGHT(R813,LEN(R813)-FIND("/",R813))</f>
        <v>video games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>ROUNDUP(SUM($E814/$D814)*100, 0)</f>
        <v>226</v>
      </c>
      <c r="G814" t="s">
        <v>20</v>
      </c>
      <c r="H814">
        <v>2805</v>
      </c>
      <c r="I814">
        <f>ROUNDUP(E814/H814, 0)</f>
        <v>48</v>
      </c>
      <c r="J814" t="s">
        <v>15</v>
      </c>
      <c r="K814" t="s">
        <v>16</v>
      </c>
      <c r="L814">
        <v>1523854800</v>
      </c>
      <c r="M814">
        <v>1524286800</v>
      </c>
      <c r="N814" s="7">
        <f>(((L814/60)/60)/24)+DATE(1970,1,1)</f>
        <v>43206.208333333328</v>
      </c>
      <c r="O814" s="7">
        <f>(((M814/60)/60)/24)+DATE(1970,1,1)</f>
        <v>43211.208333333328</v>
      </c>
      <c r="P814" t="b">
        <v>0</v>
      </c>
      <c r="Q814" t="b">
        <v>0</v>
      </c>
      <c r="R814" t="s">
        <v>68</v>
      </c>
      <c r="S814" t="str">
        <f>LEFT(R814,FIND("/",R814)-1)</f>
        <v>publishing</v>
      </c>
      <c r="T814" t="str">
        <f>RIGHT(R814,LEN(R814)-FIND("/",R814))</f>
        <v>nonfiction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>ROUNDUP(SUM($E815/$D815)*100, 0)</f>
        <v>240</v>
      </c>
      <c r="G815" t="s">
        <v>20</v>
      </c>
      <c r="H815">
        <v>68</v>
      </c>
      <c r="I815">
        <f>ROUNDUP(E815/H815, 0)</f>
        <v>113</v>
      </c>
      <c r="J815" t="s">
        <v>21</v>
      </c>
      <c r="K815" t="s">
        <v>22</v>
      </c>
      <c r="L815">
        <v>1346043600</v>
      </c>
      <c r="M815">
        <v>1346907600</v>
      </c>
      <c r="N815" s="7">
        <f>(((L815/60)/60)/24)+DATE(1970,1,1)</f>
        <v>41148.208333333336</v>
      </c>
      <c r="O815" s="7">
        <f>(((M815/60)/60)/24)+DATE(1970,1,1)</f>
        <v>41158.208333333336</v>
      </c>
      <c r="P815" t="b">
        <v>0</v>
      </c>
      <c r="Q815" t="b">
        <v>0</v>
      </c>
      <c r="R815" t="s">
        <v>89</v>
      </c>
      <c r="S815" t="str">
        <f>LEFT(R815,FIND("/",R815)-1)</f>
        <v>games</v>
      </c>
      <c r="T815" t="str">
        <f>RIGHT(R815,LEN(R815)-FIND("/",R815))</f>
        <v>video games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>ROUNDUP(SUM($E816/$D816)*100, 0)</f>
        <v>93</v>
      </c>
      <c r="G816" t="s">
        <v>14</v>
      </c>
      <c r="H816">
        <v>36</v>
      </c>
      <c r="I816">
        <f>ROUNDUP(E816/H816, 0)</f>
        <v>82</v>
      </c>
      <c r="J816" t="s">
        <v>36</v>
      </c>
      <c r="K816" t="s">
        <v>37</v>
      </c>
      <c r="L816">
        <v>1464325200</v>
      </c>
      <c r="M816">
        <v>1464498000</v>
      </c>
      <c r="N816" s="7">
        <f>(((L816/60)/60)/24)+DATE(1970,1,1)</f>
        <v>42517.208333333328</v>
      </c>
      <c r="O816" s="7">
        <f>(((M816/60)/60)/24)+DATE(1970,1,1)</f>
        <v>42519.208333333328</v>
      </c>
      <c r="P816" t="b">
        <v>0</v>
      </c>
      <c r="Q816" t="b">
        <v>1</v>
      </c>
      <c r="R816" t="s">
        <v>23</v>
      </c>
      <c r="S816" t="str">
        <f>LEFT(R816,FIND("/",R816)-1)</f>
        <v>music</v>
      </c>
      <c r="T816" t="str">
        <f>RIGHT(R816,LEN(R816)-FIND("/",R816))</f>
        <v>rock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>ROUNDUP(SUM($E817/$D817)*100, 0)</f>
        <v>131</v>
      </c>
      <c r="G817" t="s">
        <v>20</v>
      </c>
      <c r="H817">
        <v>183</v>
      </c>
      <c r="I817">
        <f>ROUNDUP(E817/H817, 0)</f>
        <v>65</v>
      </c>
      <c r="J817" t="s">
        <v>15</v>
      </c>
      <c r="K817" t="s">
        <v>16</v>
      </c>
      <c r="L817">
        <v>1511935200</v>
      </c>
      <c r="M817">
        <v>1514181600</v>
      </c>
      <c r="N817" s="7">
        <f>(((L817/60)/60)/24)+DATE(1970,1,1)</f>
        <v>43068.25</v>
      </c>
      <c r="O817" s="7">
        <f>(((M817/60)/60)/24)+DATE(1970,1,1)</f>
        <v>43094.25</v>
      </c>
      <c r="P817" t="b">
        <v>0</v>
      </c>
      <c r="Q817" t="b">
        <v>0</v>
      </c>
      <c r="R817" t="s">
        <v>23</v>
      </c>
      <c r="S817" t="str">
        <f>LEFT(R817,FIND("/",R817)-1)</f>
        <v>music</v>
      </c>
      <c r="T817" t="str">
        <f>RIGHT(R817,LEN(R817)-FIND("/",R817))</f>
        <v>rock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>ROUNDUP(SUM($E818/$D818)*100, 0)</f>
        <v>616</v>
      </c>
      <c r="G818" t="s">
        <v>20</v>
      </c>
      <c r="H818">
        <v>133</v>
      </c>
      <c r="I818">
        <f>ROUNDUP(E818/H818, 0)</f>
        <v>107</v>
      </c>
      <c r="J818" t="s">
        <v>21</v>
      </c>
      <c r="K818" t="s">
        <v>22</v>
      </c>
      <c r="L818">
        <v>1392012000</v>
      </c>
      <c r="M818">
        <v>1392184800</v>
      </c>
      <c r="N818" s="7">
        <f>(((L818/60)/60)/24)+DATE(1970,1,1)</f>
        <v>41680.25</v>
      </c>
      <c r="O818" s="7">
        <f>(((M818/60)/60)/24)+DATE(1970,1,1)</f>
        <v>41682.25</v>
      </c>
      <c r="P818" t="b">
        <v>1</v>
      </c>
      <c r="Q818" t="b">
        <v>1</v>
      </c>
      <c r="R818" t="s">
        <v>33</v>
      </c>
      <c r="S818" t="str">
        <f>LEFT(R818,FIND("/",R818)-1)</f>
        <v>theater</v>
      </c>
      <c r="T818" t="str">
        <f>RIGHT(R818,LEN(R818)-FIND("/",R818))</f>
        <v>plays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>ROUNDUP(SUM($E819/$D819)*100, 0)</f>
        <v>369</v>
      </c>
      <c r="G819" t="s">
        <v>20</v>
      </c>
      <c r="H819">
        <v>2489</v>
      </c>
      <c r="I819">
        <f>ROUNDUP(E819/H819, 0)</f>
        <v>77</v>
      </c>
      <c r="J819" t="s">
        <v>107</v>
      </c>
      <c r="K819" t="s">
        <v>108</v>
      </c>
      <c r="L819">
        <v>1556946000</v>
      </c>
      <c r="M819">
        <v>1559365200</v>
      </c>
      <c r="N819" s="7">
        <f>(((L819/60)/60)/24)+DATE(1970,1,1)</f>
        <v>43589.208333333328</v>
      </c>
      <c r="O819" s="7">
        <f>(((M819/60)/60)/24)+DATE(1970,1,1)</f>
        <v>43617.208333333328</v>
      </c>
      <c r="P819" t="b">
        <v>0</v>
      </c>
      <c r="Q819" t="b">
        <v>1</v>
      </c>
      <c r="R819" t="s">
        <v>68</v>
      </c>
      <c r="S819" t="str">
        <f>LEFT(R819,FIND("/",R819)-1)</f>
        <v>publishing</v>
      </c>
      <c r="T819" t="str">
        <f>RIGHT(R819,LEN(R819)-FIND("/",R819))</f>
        <v>nonfiction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>ROUNDUP(SUM($E820/$D820)*100, 0)</f>
        <v>1095</v>
      </c>
      <c r="G820" t="s">
        <v>20</v>
      </c>
      <c r="H820">
        <v>69</v>
      </c>
      <c r="I820">
        <f>ROUNDUP(E820/H820, 0)</f>
        <v>112</v>
      </c>
      <c r="J820" t="s">
        <v>21</v>
      </c>
      <c r="K820" t="s">
        <v>22</v>
      </c>
      <c r="L820">
        <v>1548050400</v>
      </c>
      <c r="M820">
        <v>1549173600</v>
      </c>
      <c r="N820" s="7">
        <f>(((L820/60)/60)/24)+DATE(1970,1,1)</f>
        <v>43486.25</v>
      </c>
      <c r="O820" s="7">
        <f>(((M820/60)/60)/24)+DATE(1970,1,1)</f>
        <v>43499.25</v>
      </c>
      <c r="P820" t="b">
        <v>0</v>
      </c>
      <c r="Q820" t="b">
        <v>1</v>
      </c>
      <c r="R820" t="s">
        <v>33</v>
      </c>
      <c r="S820" t="str">
        <f>LEFT(R820,FIND("/",R820)-1)</f>
        <v>theater</v>
      </c>
      <c r="T820" t="str">
        <f>RIGHT(R820,LEN(R820)-FIND("/",R820))</f>
        <v>plays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>ROUNDUP(SUM($E821/$D821)*100, 0)</f>
        <v>51</v>
      </c>
      <c r="G821" t="s">
        <v>14</v>
      </c>
      <c r="H821">
        <v>47</v>
      </c>
      <c r="I821">
        <f>ROUNDUP(E821/H821, 0)</f>
        <v>96</v>
      </c>
      <c r="J821" t="s">
        <v>21</v>
      </c>
      <c r="K821" t="s">
        <v>22</v>
      </c>
      <c r="L821">
        <v>1353736800</v>
      </c>
      <c r="M821">
        <v>1355032800</v>
      </c>
      <c r="N821" s="7">
        <f>(((L821/60)/60)/24)+DATE(1970,1,1)</f>
        <v>41237.25</v>
      </c>
      <c r="O821" s="7">
        <f>(((M821/60)/60)/24)+DATE(1970,1,1)</f>
        <v>41252.25</v>
      </c>
      <c r="P821" t="b">
        <v>1</v>
      </c>
      <c r="Q821" t="b">
        <v>0</v>
      </c>
      <c r="R821" t="s">
        <v>89</v>
      </c>
      <c r="S821" t="str">
        <f>LEFT(R821,FIND("/",R821)-1)</f>
        <v>games</v>
      </c>
      <c r="T821" t="str">
        <f>RIGHT(R821,LEN(R821)-FIND("/",R821))</f>
        <v>video games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>ROUNDUP(SUM($E822/$D822)*100, 0)</f>
        <v>801</v>
      </c>
      <c r="G822" t="s">
        <v>20</v>
      </c>
      <c r="H822">
        <v>279</v>
      </c>
      <c r="I822">
        <f>ROUNDUP(E822/H822, 0)</f>
        <v>44</v>
      </c>
      <c r="J822" t="s">
        <v>40</v>
      </c>
      <c r="K822" t="s">
        <v>41</v>
      </c>
      <c r="L822">
        <v>1532840400</v>
      </c>
      <c r="M822">
        <v>1533963600</v>
      </c>
      <c r="N822" s="7">
        <f>(((L822/60)/60)/24)+DATE(1970,1,1)</f>
        <v>43310.208333333328</v>
      </c>
      <c r="O822" s="7">
        <f>(((M822/60)/60)/24)+DATE(1970,1,1)</f>
        <v>43323.208333333328</v>
      </c>
      <c r="P822" t="b">
        <v>0</v>
      </c>
      <c r="Q822" t="b">
        <v>1</v>
      </c>
      <c r="R822" t="s">
        <v>23</v>
      </c>
      <c r="S822" t="str">
        <f>LEFT(R822,FIND("/",R822)-1)</f>
        <v>music</v>
      </c>
      <c r="T822" t="str">
        <f>RIGHT(R822,LEN(R822)-FIND("/",R822))</f>
        <v>rock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>ROUNDUP(SUM($E823/$D823)*100, 0)</f>
        <v>292</v>
      </c>
      <c r="G823" t="s">
        <v>20</v>
      </c>
      <c r="H823">
        <v>210</v>
      </c>
      <c r="I823">
        <f>ROUNDUP(E823/H823, 0)</f>
        <v>68</v>
      </c>
      <c r="J823" t="s">
        <v>21</v>
      </c>
      <c r="K823" t="s">
        <v>22</v>
      </c>
      <c r="L823">
        <v>1488261600</v>
      </c>
      <c r="M823">
        <v>1489381200</v>
      </c>
      <c r="N823" s="7">
        <f>(((L823/60)/60)/24)+DATE(1970,1,1)</f>
        <v>42794.25</v>
      </c>
      <c r="O823" s="7">
        <f>(((M823/60)/60)/24)+DATE(1970,1,1)</f>
        <v>42807.208333333328</v>
      </c>
      <c r="P823" t="b">
        <v>0</v>
      </c>
      <c r="Q823" t="b">
        <v>0</v>
      </c>
      <c r="R823" t="s">
        <v>42</v>
      </c>
      <c r="S823" t="str">
        <f>LEFT(R823,FIND("/",R823)-1)</f>
        <v>film &amp; video</v>
      </c>
      <c r="T823" t="str">
        <f>RIGHT(R823,LEN(R823)-FIND("/",R823))</f>
        <v>documentary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>ROUNDUP(SUM($E824/$D824)*100, 0)</f>
        <v>350</v>
      </c>
      <c r="G824" t="s">
        <v>20</v>
      </c>
      <c r="H824">
        <v>2100</v>
      </c>
      <c r="I824">
        <f>ROUNDUP(E824/H824, 0)</f>
        <v>90</v>
      </c>
      <c r="J824" t="s">
        <v>21</v>
      </c>
      <c r="K824" t="s">
        <v>22</v>
      </c>
      <c r="L824">
        <v>1393567200</v>
      </c>
      <c r="M824">
        <v>1395032400</v>
      </c>
      <c r="N824" s="7">
        <f>(((L824/60)/60)/24)+DATE(1970,1,1)</f>
        <v>41698.25</v>
      </c>
      <c r="O824" s="7">
        <f>(((M824/60)/60)/24)+DATE(1970,1,1)</f>
        <v>41715.208333333336</v>
      </c>
      <c r="P824" t="b">
        <v>0</v>
      </c>
      <c r="Q824" t="b">
        <v>0</v>
      </c>
      <c r="R824" t="s">
        <v>23</v>
      </c>
      <c r="S824" t="str">
        <f>LEFT(R824,FIND("/",R824)-1)</f>
        <v>music</v>
      </c>
      <c r="T824" t="str">
        <f>RIGHT(R824,LEN(R824)-FIND("/",R824))</f>
        <v>rock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>ROUNDUP(SUM($E825/$D825)*100, 0)</f>
        <v>358</v>
      </c>
      <c r="G825" t="s">
        <v>20</v>
      </c>
      <c r="H825">
        <v>252</v>
      </c>
      <c r="I825">
        <f>ROUNDUP(E825/H825, 0)</f>
        <v>59</v>
      </c>
      <c r="J825" t="s">
        <v>21</v>
      </c>
      <c r="K825" t="s">
        <v>22</v>
      </c>
      <c r="L825">
        <v>1410325200</v>
      </c>
      <c r="M825">
        <v>1412485200</v>
      </c>
      <c r="N825" s="7">
        <f>(((L825/60)/60)/24)+DATE(1970,1,1)</f>
        <v>41892.208333333336</v>
      </c>
      <c r="O825" s="7">
        <f>(((M825/60)/60)/24)+DATE(1970,1,1)</f>
        <v>41917.208333333336</v>
      </c>
      <c r="P825" t="b">
        <v>1</v>
      </c>
      <c r="Q825" t="b">
        <v>1</v>
      </c>
      <c r="R825" t="s">
        <v>23</v>
      </c>
      <c r="S825" t="str">
        <f>LEFT(R825,FIND("/",R825)-1)</f>
        <v>music</v>
      </c>
      <c r="T825" t="str">
        <f>RIGHT(R825,LEN(R825)-FIND("/",R825))</f>
        <v>rock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>ROUNDUP(SUM($E826/$D826)*100, 0)</f>
        <v>127</v>
      </c>
      <c r="G826" t="s">
        <v>20</v>
      </c>
      <c r="H826">
        <v>1280</v>
      </c>
      <c r="I826">
        <f>ROUNDUP(E826/H826, 0)</f>
        <v>84</v>
      </c>
      <c r="J826" t="s">
        <v>21</v>
      </c>
      <c r="K826" t="s">
        <v>22</v>
      </c>
      <c r="L826">
        <v>1276923600</v>
      </c>
      <c r="M826">
        <v>1279688400</v>
      </c>
      <c r="N826" s="7">
        <f>(((L826/60)/60)/24)+DATE(1970,1,1)</f>
        <v>40348.208333333336</v>
      </c>
      <c r="O826" s="7">
        <f>(((M826/60)/60)/24)+DATE(1970,1,1)</f>
        <v>40380.208333333336</v>
      </c>
      <c r="P826" t="b">
        <v>0</v>
      </c>
      <c r="Q826" t="b">
        <v>1</v>
      </c>
      <c r="R826" t="s">
        <v>68</v>
      </c>
      <c r="S826" t="str">
        <f>LEFT(R826,FIND("/",R826)-1)</f>
        <v>publishing</v>
      </c>
      <c r="T826" t="str">
        <f>RIGHT(R826,LEN(R826)-FIND("/",R826))</f>
        <v>nonfiction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>ROUNDUP(SUM($E827/$D827)*100, 0)</f>
        <v>388</v>
      </c>
      <c r="G827" t="s">
        <v>20</v>
      </c>
      <c r="H827">
        <v>157</v>
      </c>
      <c r="I827">
        <f>ROUNDUP(E827/H827, 0)</f>
        <v>89</v>
      </c>
      <c r="J827" t="s">
        <v>40</v>
      </c>
      <c r="K827" t="s">
        <v>41</v>
      </c>
      <c r="L827">
        <v>1500958800</v>
      </c>
      <c r="M827">
        <v>1501995600</v>
      </c>
      <c r="N827" s="7">
        <f>(((L827/60)/60)/24)+DATE(1970,1,1)</f>
        <v>42941.208333333328</v>
      </c>
      <c r="O827" s="7">
        <f>(((M827/60)/60)/24)+DATE(1970,1,1)</f>
        <v>42953.208333333328</v>
      </c>
      <c r="P827" t="b">
        <v>0</v>
      </c>
      <c r="Q827" t="b">
        <v>0</v>
      </c>
      <c r="R827" t="s">
        <v>100</v>
      </c>
      <c r="S827" t="str">
        <f>LEFT(R827,FIND("/",R827)-1)</f>
        <v>film &amp; video</v>
      </c>
      <c r="T827" t="str">
        <f>RIGHT(R827,LEN(R827)-FIND("/",R827))</f>
        <v>shorts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>ROUNDUP(SUM($E828/$D828)*100, 0)</f>
        <v>458</v>
      </c>
      <c r="G828" t="s">
        <v>20</v>
      </c>
      <c r="H828">
        <v>194</v>
      </c>
      <c r="I828">
        <f>ROUNDUP(E828/H828, 0)</f>
        <v>66</v>
      </c>
      <c r="J828" t="s">
        <v>21</v>
      </c>
      <c r="K828" t="s">
        <v>22</v>
      </c>
      <c r="L828">
        <v>1292220000</v>
      </c>
      <c r="M828">
        <v>1294639200</v>
      </c>
      <c r="N828" s="7">
        <f>(((L828/60)/60)/24)+DATE(1970,1,1)</f>
        <v>40525.25</v>
      </c>
      <c r="O828" s="7">
        <f>(((M828/60)/60)/24)+DATE(1970,1,1)</f>
        <v>40553.25</v>
      </c>
      <c r="P828" t="b">
        <v>0</v>
      </c>
      <c r="Q828" t="b">
        <v>1</v>
      </c>
      <c r="R828" t="s">
        <v>33</v>
      </c>
      <c r="S828" t="str">
        <f>LEFT(R828,FIND("/",R828)-1)</f>
        <v>theater</v>
      </c>
      <c r="T828" t="str">
        <f>RIGHT(R828,LEN(R828)-FIND("/",R828))</f>
        <v>plays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>ROUNDUP(SUM($E829/$D829)*100, 0)</f>
        <v>267</v>
      </c>
      <c r="G829" t="s">
        <v>20</v>
      </c>
      <c r="H829">
        <v>82</v>
      </c>
      <c r="I829">
        <f>ROUNDUP(E829/H829, 0)</f>
        <v>75</v>
      </c>
      <c r="J829" t="s">
        <v>26</v>
      </c>
      <c r="K829" t="s">
        <v>27</v>
      </c>
      <c r="L829">
        <v>1304398800</v>
      </c>
      <c r="M829">
        <v>1305435600</v>
      </c>
      <c r="N829" s="7">
        <f>(((L829/60)/60)/24)+DATE(1970,1,1)</f>
        <v>40666.208333333336</v>
      </c>
      <c r="O829" s="7">
        <f>(((M829/60)/60)/24)+DATE(1970,1,1)</f>
        <v>40678.208333333336</v>
      </c>
      <c r="P829" t="b">
        <v>0</v>
      </c>
      <c r="Q829" t="b">
        <v>1</v>
      </c>
      <c r="R829" t="s">
        <v>53</v>
      </c>
      <c r="S829" t="str">
        <f>LEFT(R829,FIND("/",R829)-1)</f>
        <v>film &amp; video</v>
      </c>
      <c r="T829" t="str">
        <f>RIGHT(R829,LEN(R829)-FIND("/",R829))</f>
        <v>drama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>ROUNDUP(SUM($E830/$D830)*100, 0)</f>
        <v>69</v>
      </c>
      <c r="G830" t="s">
        <v>14</v>
      </c>
      <c r="H830">
        <v>70</v>
      </c>
      <c r="I830">
        <f>ROUNDUP(E830/H830, 0)</f>
        <v>70</v>
      </c>
      <c r="J830" t="s">
        <v>21</v>
      </c>
      <c r="K830" t="s">
        <v>22</v>
      </c>
      <c r="L830">
        <v>1535432400</v>
      </c>
      <c r="M830">
        <v>1537592400</v>
      </c>
      <c r="N830" s="7">
        <f>(((L830/60)/60)/24)+DATE(1970,1,1)</f>
        <v>43340.208333333328</v>
      </c>
      <c r="O830" s="7">
        <f>(((M830/60)/60)/24)+DATE(1970,1,1)</f>
        <v>43365.208333333328</v>
      </c>
      <c r="P830" t="b">
        <v>0</v>
      </c>
      <c r="Q830" t="b">
        <v>0</v>
      </c>
      <c r="R830" t="s">
        <v>33</v>
      </c>
      <c r="S830" t="str">
        <f>LEFT(R830,FIND("/",R830)-1)</f>
        <v>theater</v>
      </c>
      <c r="T830" t="str">
        <f>RIGHT(R830,LEN(R830)-FIND("/",R830))</f>
        <v>plays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>ROUNDUP(SUM($E831/$D831)*100, 0)</f>
        <v>52</v>
      </c>
      <c r="G831" t="s">
        <v>14</v>
      </c>
      <c r="H831">
        <v>154</v>
      </c>
      <c r="I831">
        <f>ROUNDUP(E831/H831, 0)</f>
        <v>33</v>
      </c>
      <c r="J831" t="s">
        <v>21</v>
      </c>
      <c r="K831" t="s">
        <v>22</v>
      </c>
      <c r="L831">
        <v>1433826000</v>
      </c>
      <c r="M831">
        <v>1435122000</v>
      </c>
      <c r="N831" s="7">
        <f>(((L831/60)/60)/24)+DATE(1970,1,1)</f>
        <v>42164.208333333328</v>
      </c>
      <c r="O831" s="7">
        <f>(((M831/60)/60)/24)+DATE(1970,1,1)</f>
        <v>42179.208333333328</v>
      </c>
      <c r="P831" t="b">
        <v>0</v>
      </c>
      <c r="Q831" t="b">
        <v>0</v>
      </c>
      <c r="R831" t="s">
        <v>33</v>
      </c>
      <c r="S831" t="str">
        <f>LEFT(R831,FIND("/",R831)-1)</f>
        <v>theater</v>
      </c>
      <c r="T831" t="str">
        <f>RIGHT(R831,LEN(R831)-FIND("/",R831))</f>
        <v>plays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>ROUNDUP(SUM($E832/$D832)*100, 0)</f>
        <v>2</v>
      </c>
      <c r="G832" t="s">
        <v>14</v>
      </c>
      <c r="H832">
        <v>22</v>
      </c>
      <c r="I832">
        <f>ROUNDUP(E832/H832, 0)</f>
        <v>65</v>
      </c>
      <c r="J832" t="s">
        <v>21</v>
      </c>
      <c r="K832" t="s">
        <v>22</v>
      </c>
      <c r="L832">
        <v>1514959200</v>
      </c>
      <c r="M832">
        <v>1520056800</v>
      </c>
      <c r="N832" s="7">
        <f>(((L832/60)/60)/24)+DATE(1970,1,1)</f>
        <v>43103.25</v>
      </c>
      <c r="O832" s="7">
        <f>(((M832/60)/60)/24)+DATE(1970,1,1)</f>
        <v>43162.25</v>
      </c>
      <c r="P832" t="b">
        <v>0</v>
      </c>
      <c r="Q832" t="b">
        <v>0</v>
      </c>
      <c r="R832" t="s">
        <v>33</v>
      </c>
      <c r="S832" t="str">
        <f>LEFT(R832,FIND("/",R832)-1)</f>
        <v>theater</v>
      </c>
      <c r="T832" t="str">
        <f>RIGHT(R832,LEN(R832)-FIND("/",R832))</f>
        <v>plays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>ROUNDUP(SUM($E833/$D833)*100, 0)</f>
        <v>109</v>
      </c>
      <c r="G833" t="s">
        <v>20</v>
      </c>
      <c r="H833">
        <v>4233</v>
      </c>
      <c r="I833">
        <f>ROUNDUP(E833/H833, 0)</f>
        <v>25</v>
      </c>
      <c r="J833" t="s">
        <v>21</v>
      </c>
      <c r="K833" t="s">
        <v>22</v>
      </c>
      <c r="L833">
        <v>1332738000</v>
      </c>
      <c r="M833">
        <v>1335675600</v>
      </c>
      <c r="N833" s="7">
        <f>(((L833/60)/60)/24)+DATE(1970,1,1)</f>
        <v>40994.208333333336</v>
      </c>
      <c r="O833" s="7">
        <f>(((M833/60)/60)/24)+DATE(1970,1,1)</f>
        <v>41028.208333333336</v>
      </c>
      <c r="P833" t="b">
        <v>0</v>
      </c>
      <c r="Q833" t="b">
        <v>0</v>
      </c>
      <c r="R833" t="s">
        <v>122</v>
      </c>
      <c r="S833" t="str">
        <f>LEFT(R833,FIND("/",R833)-1)</f>
        <v>photography</v>
      </c>
      <c r="T833" t="str">
        <f>RIGHT(R833,LEN(R833)-FIND("/",R833))</f>
        <v>photography books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>ROUNDUP(SUM($E834/$D834)*100, 0)</f>
        <v>316</v>
      </c>
      <c r="G834" t="s">
        <v>20</v>
      </c>
      <c r="H834">
        <v>1297</v>
      </c>
      <c r="I834">
        <f>ROUNDUP(E834/H834, 0)</f>
        <v>105</v>
      </c>
      <c r="J834" t="s">
        <v>36</v>
      </c>
      <c r="K834" t="s">
        <v>37</v>
      </c>
      <c r="L834">
        <v>1445490000</v>
      </c>
      <c r="M834">
        <v>1448431200</v>
      </c>
      <c r="N834" s="7">
        <f>(((L834/60)/60)/24)+DATE(1970,1,1)</f>
        <v>42299.208333333328</v>
      </c>
      <c r="O834" s="7">
        <f>(((M834/60)/60)/24)+DATE(1970,1,1)</f>
        <v>42333.25</v>
      </c>
      <c r="P834" t="b">
        <v>1</v>
      </c>
      <c r="Q834" t="b">
        <v>0</v>
      </c>
      <c r="R834" t="s">
        <v>206</v>
      </c>
      <c r="S834" t="str">
        <f>LEFT(R834,FIND("/",R834)-1)</f>
        <v>publishing</v>
      </c>
      <c r="T834" t="str">
        <f>RIGHT(R834,LEN(R834)-FIND("/",R834))</f>
        <v>translations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>ROUNDUP(SUM($E835/$D835)*100, 0)</f>
        <v>158</v>
      </c>
      <c r="G835" t="s">
        <v>20</v>
      </c>
      <c r="H835">
        <v>165</v>
      </c>
      <c r="I835">
        <f>ROUNDUP(E835/H835, 0)</f>
        <v>65</v>
      </c>
      <c r="J835" t="s">
        <v>36</v>
      </c>
      <c r="K835" t="s">
        <v>37</v>
      </c>
      <c r="L835">
        <v>1297663200</v>
      </c>
      <c r="M835">
        <v>1298613600</v>
      </c>
      <c r="N835" s="7">
        <f>(((L835/60)/60)/24)+DATE(1970,1,1)</f>
        <v>40588.25</v>
      </c>
      <c r="O835" s="7">
        <f>(((M835/60)/60)/24)+DATE(1970,1,1)</f>
        <v>40599.25</v>
      </c>
      <c r="P835" t="b">
        <v>0</v>
      </c>
      <c r="Q835" t="b">
        <v>0</v>
      </c>
      <c r="R835" t="s">
        <v>206</v>
      </c>
      <c r="S835" t="str">
        <f>LEFT(R835,FIND("/",R835)-1)</f>
        <v>publishing</v>
      </c>
      <c r="T835" t="str">
        <f>RIGHT(R835,LEN(R835)-FIND("/",R835))</f>
        <v>translations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>ROUNDUP(SUM($E836/$D836)*100, 0)</f>
        <v>154</v>
      </c>
      <c r="G836" t="s">
        <v>20</v>
      </c>
      <c r="H836">
        <v>119</v>
      </c>
      <c r="I836">
        <f>ROUNDUP(E836/H836, 0)</f>
        <v>95</v>
      </c>
      <c r="J836" t="s">
        <v>21</v>
      </c>
      <c r="K836" t="s">
        <v>22</v>
      </c>
      <c r="L836">
        <v>1371963600</v>
      </c>
      <c r="M836">
        <v>1372482000</v>
      </c>
      <c r="N836" s="7">
        <f>(((L836/60)/60)/24)+DATE(1970,1,1)</f>
        <v>41448.208333333336</v>
      </c>
      <c r="O836" s="7">
        <f>(((M836/60)/60)/24)+DATE(1970,1,1)</f>
        <v>41454.208333333336</v>
      </c>
      <c r="P836" t="b">
        <v>0</v>
      </c>
      <c r="Q836" t="b">
        <v>0</v>
      </c>
      <c r="R836" t="s">
        <v>33</v>
      </c>
      <c r="S836" t="str">
        <f>LEFT(R836,FIND("/",R836)-1)</f>
        <v>theater</v>
      </c>
      <c r="T836" t="str">
        <f>RIGHT(R836,LEN(R836)-FIND("/",R836))</f>
        <v>plays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>ROUNDUP(SUM($E837/$D837)*100, 0)</f>
        <v>90</v>
      </c>
      <c r="G837" t="s">
        <v>14</v>
      </c>
      <c r="H837">
        <v>1758</v>
      </c>
      <c r="I837">
        <f>ROUNDUP(E837/H837, 0)</f>
        <v>45</v>
      </c>
      <c r="J837" t="s">
        <v>21</v>
      </c>
      <c r="K837" t="s">
        <v>22</v>
      </c>
      <c r="L837">
        <v>1425103200</v>
      </c>
      <c r="M837">
        <v>1425621600</v>
      </c>
      <c r="N837" s="7">
        <f>(((L837/60)/60)/24)+DATE(1970,1,1)</f>
        <v>42063.25</v>
      </c>
      <c r="O837" s="7">
        <f>(((M837/60)/60)/24)+DATE(1970,1,1)</f>
        <v>42069.25</v>
      </c>
      <c r="P837" t="b">
        <v>0</v>
      </c>
      <c r="Q837" t="b">
        <v>0</v>
      </c>
      <c r="R837" t="s">
        <v>28</v>
      </c>
      <c r="S837" t="str">
        <f>LEFT(R837,FIND("/",R837)-1)</f>
        <v>technology</v>
      </c>
      <c r="T837" t="str">
        <f>RIGHT(R837,LEN(R837)-FIND("/",R837))</f>
        <v>web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>ROUNDUP(SUM($E838/$D838)*100, 0)</f>
        <v>76</v>
      </c>
      <c r="G838" t="s">
        <v>14</v>
      </c>
      <c r="H838">
        <v>94</v>
      </c>
      <c r="I838">
        <f>ROUNDUP(E838/H838, 0)</f>
        <v>65</v>
      </c>
      <c r="J838" t="s">
        <v>21</v>
      </c>
      <c r="K838" t="s">
        <v>22</v>
      </c>
      <c r="L838">
        <v>1265349600</v>
      </c>
      <c r="M838">
        <v>1266300000</v>
      </c>
      <c r="N838" s="7">
        <f>(((L838/60)/60)/24)+DATE(1970,1,1)</f>
        <v>40214.25</v>
      </c>
      <c r="O838" s="7">
        <f>(((M838/60)/60)/24)+DATE(1970,1,1)</f>
        <v>40225.25</v>
      </c>
      <c r="P838" t="b">
        <v>0</v>
      </c>
      <c r="Q838" t="b">
        <v>0</v>
      </c>
      <c r="R838" t="s">
        <v>60</v>
      </c>
      <c r="S838" t="str">
        <f>LEFT(R838,FIND("/",R838)-1)</f>
        <v>music</v>
      </c>
      <c r="T838" t="str">
        <f>RIGHT(R838,LEN(R838)-FIND("/",R838))</f>
        <v>indie rock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>ROUNDUP(SUM($E839/$D839)*100, 0)</f>
        <v>853</v>
      </c>
      <c r="G839" t="s">
        <v>20</v>
      </c>
      <c r="H839">
        <v>1797</v>
      </c>
      <c r="I839">
        <f>ROUNDUP(E839/H839, 0)</f>
        <v>85</v>
      </c>
      <c r="J839" t="s">
        <v>21</v>
      </c>
      <c r="K839" t="s">
        <v>22</v>
      </c>
      <c r="L839">
        <v>1301202000</v>
      </c>
      <c r="M839">
        <v>1305867600</v>
      </c>
      <c r="N839" s="7">
        <f>(((L839/60)/60)/24)+DATE(1970,1,1)</f>
        <v>40629.208333333336</v>
      </c>
      <c r="O839" s="7">
        <f>(((M839/60)/60)/24)+DATE(1970,1,1)</f>
        <v>40683.208333333336</v>
      </c>
      <c r="P839" t="b">
        <v>0</v>
      </c>
      <c r="Q839" t="b">
        <v>0</v>
      </c>
      <c r="R839" t="s">
        <v>159</v>
      </c>
      <c r="S839" t="str">
        <f>LEFT(R839,FIND("/",R839)-1)</f>
        <v>music</v>
      </c>
      <c r="T839" t="str">
        <f>RIGHT(R839,LEN(R839)-FIND("/",R839))</f>
        <v>jazz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>ROUNDUP(SUM($E840/$D840)*100, 0)</f>
        <v>139</v>
      </c>
      <c r="G840" t="s">
        <v>20</v>
      </c>
      <c r="H840">
        <v>261</v>
      </c>
      <c r="I840">
        <f>ROUNDUP(E840/H840, 0)</f>
        <v>35</v>
      </c>
      <c r="J840" t="s">
        <v>21</v>
      </c>
      <c r="K840" t="s">
        <v>22</v>
      </c>
      <c r="L840">
        <v>1538024400</v>
      </c>
      <c r="M840">
        <v>1538802000</v>
      </c>
      <c r="N840" s="7">
        <f>(((L840/60)/60)/24)+DATE(1970,1,1)</f>
        <v>43370.208333333328</v>
      </c>
      <c r="O840" s="7">
        <f>(((M840/60)/60)/24)+DATE(1970,1,1)</f>
        <v>43379.208333333328</v>
      </c>
      <c r="P840" t="b">
        <v>0</v>
      </c>
      <c r="Q840" t="b">
        <v>0</v>
      </c>
      <c r="R840" t="s">
        <v>33</v>
      </c>
      <c r="S840" t="str">
        <f>LEFT(R840,FIND("/",R840)-1)</f>
        <v>theater</v>
      </c>
      <c r="T840" t="str">
        <f>RIGHT(R840,LEN(R840)-FIND("/",R840))</f>
        <v>plays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>ROUNDUP(SUM($E841/$D841)*100, 0)</f>
        <v>191</v>
      </c>
      <c r="G841" t="s">
        <v>20</v>
      </c>
      <c r="H841">
        <v>157</v>
      </c>
      <c r="I841">
        <f>ROUNDUP(E841/H841, 0)</f>
        <v>94</v>
      </c>
      <c r="J841" t="s">
        <v>21</v>
      </c>
      <c r="K841" t="s">
        <v>22</v>
      </c>
      <c r="L841">
        <v>1395032400</v>
      </c>
      <c r="M841">
        <v>1398920400</v>
      </c>
      <c r="N841" s="7">
        <f>(((L841/60)/60)/24)+DATE(1970,1,1)</f>
        <v>41715.208333333336</v>
      </c>
      <c r="O841" s="7">
        <f>(((M841/60)/60)/24)+DATE(1970,1,1)</f>
        <v>41760.208333333336</v>
      </c>
      <c r="P841" t="b">
        <v>0</v>
      </c>
      <c r="Q841" t="b">
        <v>1</v>
      </c>
      <c r="R841" t="s">
        <v>42</v>
      </c>
      <c r="S841" t="str">
        <f>LEFT(R841,FIND("/",R841)-1)</f>
        <v>film &amp; video</v>
      </c>
      <c r="T841" t="str">
        <f>RIGHT(R841,LEN(R841)-FIND("/",R841))</f>
        <v>documentary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>ROUNDUP(SUM($E842/$D842)*100, 0)</f>
        <v>101</v>
      </c>
      <c r="G842" t="s">
        <v>20</v>
      </c>
      <c r="H842">
        <v>3533</v>
      </c>
      <c r="I842">
        <f>ROUNDUP(E842/H842, 0)</f>
        <v>33</v>
      </c>
      <c r="J842" t="s">
        <v>21</v>
      </c>
      <c r="K842" t="s">
        <v>22</v>
      </c>
      <c r="L842">
        <v>1405486800</v>
      </c>
      <c r="M842">
        <v>1405659600</v>
      </c>
      <c r="N842" s="7">
        <f>(((L842/60)/60)/24)+DATE(1970,1,1)</f>
        <v>41836.208333333336</v>
      </c>
      <c r="O842" s="7">
        <f>(((M842/60)/60)/24)+DATE(1970,1,1)</f>
        <v>41838.208333333336</v>
      </c>
      <c r="P842" t="b">
        <v>0</v>
      </c>
      <c r="Q842" t="b">
        <v>1</v>
      </c>
      <c r="R842" t="s">
        <v>33</v>
      </c>
      <c r="S842" t="str">
        <f>LEFT(R842,FIND("/",R842)-1)</f>
        <v>theater</v>
      </c>
      <c r="T842" t="str">
        <f>RIGHT(R842,LEN(R842)-FIND("/",R842))</f>
        <v>plays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>ROUNDUP(SUM($E843/$D843)*100, 0)</f>
        <v>143</v>
      </c>
      <c r="G843" t="s">
        <v>20</v>
      </c>
      <c r="H843">
        <v>155</v>
      </c>
      <c r="I843">
        <f>ROUNDUP(E843/H843, 0)</f>
        <v>84</v>
      </c>
      <c r="J843" t="s">
        <v>21</v>
      </c>
      <c r="K843" t="s">
        <v>22</v>
      </c>
      <c r="L843">
        <v>1455861600</v>
      </c>
      <c r="M843">
        <v>1457244000</v>
      </c>
      <c r="N843" s="7">
        <f>(((L843/60)/60)/24)+DATE(1970,1,1)</f>
        <v>42419.25</v>
      </c>
      <c r="O843" s="7">
        <f>(((M843/60)/60)/24)+DATE(1970,1,1)</f>
        <v>42435.25</v>
      </c>
      <c r="P843" t="b">
        <v>0</v>
      </c>
      <c r="Q843" t="b">
        <v>0</v>
      </c>
      <c r="R843" t="s">
        <v>28</v>
      </c>
      <c r="S843" t="str">
        <f>LEFT(R843,FIND("/",R843)-1)</f>
        <v>technology</v>
      </c>
      <c r="T843" t="str">
        <f>RIGHT(R843,LEN(R843)-FIND("/",R843))</f>
        <v>web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>ROUNDUP(SUM($E844/$D844)*100, 0)</f>
        <v>564</v>
      </c>
      <c r="G844" t="s">
        <v>20</v>
      </c>
      <c r="H844">
        <v>132</v>
      </c>
      <c r="I844">
        <f>ROUNDUP(E844/H844, 0)</f>
        <v>64</v>
      </c>
      <c r="J844" t="s">
        <v>107</v>
      </c>
      <c r="K844" t="s">
        <v>108</v>
      </c>
      <c r="L844">
        <v>1529038800</v>
      </c>
      <c r="M844">
        <v>1529298000</v>
      </c>
      <c r="N844" s="7">
        <f>(((L844/60)/60)/24)+DATE(1970,1,1)</f>
        <v>43266.208333333328</v>
      </c>
      <c r="O844" s="7">
        <f>(((M844/60)/60)/24)+DATE(1970,1,1)</f>
        <v>43269.208333333328</v>
      </c>
      <c r="P844" t="b">
        <v>0</v>
      </c>
      <c r="Q844" t="b">
        <v>0</v>
      </c>
      <c r="R844" t="s">
        <v>65</v>
      </c>
      <c r="S844" t="str">
        <f>LEFT(R844,FIND("/",R844)-1)</f>
        <v>technology</v>
      </c>
      <c r="T844" t="str">
        <f>RIGHT(R844,LEN(R844)-FIND("/",R844))</f>
        <v>wearables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>ROUNDUP(SUM($E845/$D845)*100, 0)</f>
        <v>31</v>
      </c>
      <c r="G845" t="s">
        <v>14</v>
      </c>
      <c r="H845">
        <v>33</v>
      </c>
      <c r="I845">
        <f>ROUNDUP(E845/H845, 0)</f>
        <v>82</v>
      </c>
      <c r="J845" t="s">
        <v>21</v>
      </c>
      <c r="K845" t="s">
        <v>22</v>
      </c>
      <c r="L845">
        <v>1535259600</v>
      </c>
      <c r="M845">
        <v>1535778000</v>
      </c>
      <c r="N845" s="7">
        <f>(((L845/60)/60)/24)+DATE(1970,1,1)</f>
        <v>43338.208333333328</v>
      </c>
      <c r="O845" s="7">
        <f>(((M845/60)/60)/24)+DATE(1970,1,1)</f>
        <v>43344.208333333328</v>
      </c>
      <c r="P845" t="b">
        <v>0</v>
      </c>
      <c r="Q845" t="b">
        <v>0</v>
      </c>
      <c r="R845" t="s">
        <v>122</v>
      </c>
      <c r="S845" t="str">
        <f>LEFT(R845,FIND("/",R845)-1)</f>
        <v>photography</v>
      </c>
      <c r="T845" t="str">
        <f>RIGHT(R845,LEN(R845)-FIND("/",R845))</f>
        <v>photography books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>ROUNDUP(SUM($E846/$D846)*100, 0)</f>
        <v>100</v>
      </c>
      <c r="G846" t="s">
        <v>74</v>
      </c>
      <c r="H846">
        <v>94</v>
      </c>
      <c r="I846">
        <f>ROUNDUP(E846/H846, 0)</f>
        <v>94</v>
      </c>
      <c r="J846" t="s">
        <v>21</v>
      </c>
      <c r="K846" t="s">
        <v>22</v>
      </c>
      <c r="L846">
        <v>1327212000</v>
      </c>
      <c r="M846">
        <v>1327471200</v>
      </c>
      <c r="N846" s="7">
        <f>(((L846/60)/60)/24)+DATE(1970,1,1)</f>
        <v>40930.25</v>
      </c>
      <c r="O846" s="7">
        <f>(((M846/60)/60)/24)+DATE(1970,1,1)</f>
        <v>40933.25</v>
      </c>
      <c r="P846" t="b">
        <v>0</v>
      </c>
      <c r="Q846" t="b">
        <v>0</v>
      </c>
      <c r="R846" t="s">
        <v>42</v>
      </c>
      <c r="S846" t="str">
        <f>LEFT(R846,FIND("/",R846)-1)</f>
        <v>film &amp; video</v>
      </c>
      <c r="T846" t="str">
        <f>RIGHT(R846,LEN(R846)-FIND("/",R846))</f>
        <v>documentary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>ROUNDUP(SUM($E847/$D847)*100, 0)</f>
        <v>198</v>
      </c>
      <c r="G847" t="s">
        <v>20</v>
      </c>
      <c r="H847">
        <v>1354</v>
      </c>
      <c r="I847">
        <f>ROUNDUP(E847/H847, 0)</f>
        <v>102</v>
      </c>
      <c r="J847" t="s">
        <v>40</v>
      </c>
      <c r="K847" t="s">
        <v>41</v>
      </c>
      <c r="L847">
        <v>1526360400</v>
      </c>
      <c r="M847">
        <v>1529557200</v>
      </c>
      <c r="N847" s="7">
        <f>(((L847/60)/60)/24)+DATE(1970,1,1)</f>
        <v>43235.208333333328</v>
      </c>
      <c r="O847" s="7">
        <f>(((M847/60)/60)/24)+DATE(1970,1,1)</f>
        <v>43272.208333333328</v>
      </c>
      <c r="P847" t="b">
        <v>0</v>
      </c>
      <c r="Q847" t="b">
        <v>0</v>
      </c>
      <c r="R847" t="s">
        <v>28</v>
      </c>
      <c r="S847" t="str">
        <f>LEFT(R847,FIND("/",R847)-1)</f>
        <v>technology</v>
      </c>
      <c r="T847" t="str">
        <f>RIGHT(R847,LEN(R847)-FIND("/",R847))</f>
        <v>web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>ROUNDUP(SUM($E848/$D848)*100, 0)</f>
        <v>509</v>
      </c>
      <c r="G848" t="s">
        <v>20</v>
      </c>
      <c r="H848">
        <v>48</v>
      </c>
      <c r="I848">
        <f>ROUNDUP(E848/H848, 0)</f>
        <v>106</v>
      </c>
      <c r="J848" t="s">
        <v>21</v>
      </c>
      <c r="K848" t="s">
        <v>22</v>
      </c>
      <c r="L848">
        <v>1532149200</v>
      </c>
      <c r="M848">
        <v>1535259600</v>
      </c>
      <c r="N848" s="7">
        <f>(((L848/60)/60)/24)+DATE(1970,1,1)</f>
        <v>43302.208333333328</v>
      </c>
      <c r="O848" s="7">
        <f>(((M848/60)/60)/24)+DATE(1970,1,1)</f>
        <v>43338.208333333328</v>
      </c>
      <c r="P848" t="b">
        <v>1</v>
      </c>
      <c r="Q848" t="b">
        <v>1</v>
      </c>
      <c r="R848" t="s">
        <v>28</v>
      </c>
      <c r="S848" t="str">
        <f>LEFT(R848,FIND("/",R848)-1)</f>
        <v>technology</v>
      </c>
      <c r="T848" t="str">
        <f>RIGHT(R848,LEN(R848)-FIND("/",R848))</f>
        <v>web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>ROUNDUP(SUM($E849/$D849)*100, 0)</f>
        <v>238</v>
      </c>
      <c r="G849" t="s">
        <v>20</v>
      </c>
      <c r="H849">
        <v>110</v>
      </c>
      <c r="I849">
        <f>ROUNDUP(E849/H849, 0)</f>
        <v>102</v>
      </c>
      <c r="J849" t="s">
        <v>21</v>
      </c>
      <c r="K849" t="s">
        <v>22</v>
      </c>
      <c r="L849">
        <v>1515304800</v>
      </c>
      <c r="M849">
        <v>1515564000</v>
      </c>
      <c r="N849" s="7">
        <f>(((L849/60)/60)/24)+DATE(1970,1,1)</f>
        <v>43107.25</v>
      </c>
      <c r="O849" s="7">
        <f>(((M849/60)/60)/24)+DATE(1970,1,1)</f>
        <v>43110.25</v>
      </c>
      <c r="P849" t="b">
        <v>0</v>
      </c>
      <c r="Q849" t="b">
        <v>0</v>
      </c>
      <c r="R849" t="s">
        <v>17</v>
      </c>
      <c r="S849" t="str">
        <f>LEFT(R849,FIND("/",R849)-1)</f>
        <v>food</v>
      </c>
      <c r="T849" t="str">
        <f>RIGHT(R849,LEN(R849)-FIND("/",R849))</f>
        <v>food trucks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>ROUNDUP(SUM($E850/$D850)*100, 0)</f>
        <v>339</v>
      </c>
      <c r="G850" t="s">
        <v>20</v>
      </c>
      <c r="H850">
        <v>172</v>
      </c>
      <c r="I850">
        <f>ROUNDUP(E850/H850, 0)</f>
        <v>63</v>
      </c>
      <c r="J850" t="s">
        <v>21</v>
      </c>
      <c r="K850" t="s">
        <v>22</v>
      </c>
      <c r="L850">
        <v>1276318800</v>
      </c>
      <c r="M850">
        <v>1277096400</v>
      </c>
      <c r="N850" s="7">
        <f>(((L850/60)/60)/24)+DATE(1970,1,1)</f>
        <v>40341.208333333336</v>
      </c>
      <c r="O850" s="7">
        <f>(((M850/60)/60)/24)+DATE(1970,1,1)</f>
        <v>40350.208333333336</v>
      </c>
      <c r="P850" t="b">
        <v>0</v>
      </c>
      <c r="Q850" t="b">
        <v>0</v>
      </c>
      <c r="R850" t="s">
        <v>53</v>
      </c>
      <c r="S850" t="str">
        <f>LEFT(R850,FIND("/",R850)-1)</f>
        <v>film &amp; video</v>
      </c>
      <c r="T850" t="str">
        <f>RIGHT(R850,LEN(R850)-FIND("/",R850))</f>
        <v>drama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>ROUNDUP(SUM($E851/$D851)*100, 0)</f>
        <v>134</v>
      </c>
      <c r="G851" t="s">
        <v>20</v>
      </c>
      <c r="H851">
        <v>307</v>
      </c>
      <c r="I851">
        <f>ROUNDUP(E851/H851, 0)</f>
        <v>30</v>
      </c>
      <c r="J851" t="s">
        <v>21</v>
      </c>
      <c r="K851" t="s">
        <v>22</v>
      </c>
      <c r="L851">
        <v>1328767200</v>
      </c>
      <c r="M851">
        <v>1329026400</v>
      </c>
      <c r="N851" s="7">
        <f>(((L851/60)/60)/24)+DATE(1970,1,1)</f>
        <v>40948.25</v>
      </c>
      <c r="O851" s="7">
        <f>(((M851/60)/60)/24)+DATE(1970,1,1)</f>
        <v>40951.25</v>
      </c>
      <c r="P851" t="b">
        <v>0</v>
      </c>
      <c r="Q851" t="b">
        <v>1</v>
      </c>
      <c r="R851" t="s">
        <v>60</v>
      </c>
      <c r="S851" t="str">
        <f>LEFT(R851,FIND("/",R851)-1)</f>
        <v>music</v>
      </c>
      <c r="T851" t="str">
        <f>RIGHT(R851,LEN(R851)-FIND("/",R851))</f>
        <v>indie rock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>ROUNDUP(SUM($E852/$D852)*100, 0)</f>
        <v>1</v>
      </c>
      <c r="G852" t="s">
        <v>14</v>
      </c>
      <c r="H852">
        <v>1</v>
      </c>
      <c r="I852">
        <f>ROUNDUP(E852/H852, 0)</f>
        <v>1</v>
      </c>
      <c r="J852" t="s">
        <v>21</v>
      </c>
      <c r="K852" t="s">
        <v>22</v>
      </c>
      <c r="L852">
        <v>1321682400</v>
      </c>
      <c r="M852">
        <v>1322978400</v>
      </c>
      <c r="N852" s="7">
        <f>(((L852/60)/60)/24)+DATE(1970,1,1)</f>
        <v>40866.25</v>
      </c>
      <c r="O852" s="7">
        <f>(((M852/60)/60)/24)+DATE(1970,1,1)</f>
        <v>40881.25</v>
      </c>
      <c r="P852" t="b">
        <v>1</v>
      </c>
      <c r="Q852" t="b">
        <v>0</v>
      </c>
      <c r="R852" t="s">
        <v>23</v>
      </c>
      <c r="S852" t="str">
        <f>LEFT(R852,FIND("/",R852)-1)</f>
        <v>music</v>
      </c>
      <c r="T852" t="str">
        <f>RIGHT(R852,LEN(R852)-FIND("/",R852))</f>
        <v>rock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>ROUNDUP(SUM($E853/$D853)*100, 0)</f>
        <v>208</v>
      </c>
      <c r="G853" t="s">
        <v>20</v>
      </c>
      <c r="H853">
        <v>160</v>
      </c>
      <c r="I853">
        <f>ROUNDUP(E853/H853, 0)</f>
        <v>78</v>
      </c>
      <c r="J853" t="s">
        <v>21</v>
      </c>
      <c r="K853" t="s">
        <v>22</v>
      </c>
      <c r="L853">
        <v>1335934800</v>
      </c>
      <c r="M853">
        <v>1338786000</v>
      </c>
      <c r="N853" s="7">
        <f>(((L853/60)/60)/24)+DATE(1970,1,1)</f>
        <v>41031.208333333336</v>
      </c>
      <c r="O853" s="7">
        <f>(((M853/60)/60)/24)+DATE(1970,1,1)</f>
        <v>41064.208333333336</v>
      </c>
      <c r="P853" t="b">
        <v>0</v>
      </c>
      <c r="Q853" t="b">
        <v>0</v>
      </c>
      <c r="R853" t="s">
        <v>50</v>
      </c>
      <c r="S853" t="str">
        <f>LEFT(R853,FIND("/",R853)-1)</f>
        <v>music</v>
      </c>
      <c r="T853" t="str">
        <f>RIGHT(R853,LEN(R853)-FIND("/",R853))</f>
        <v>electric music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>ROUNDUP(SUM($E854/$D854)*100, 0)</f>
        <v>52</v>
      </c>
      <c r="G854" t="s">
        <v>14</v>
      </c>
      <c r="H854">
        <v>31</v>
      </c>
      <c r="I854">
        <f>ROUNDUP(E854/H854, 0)</f>
        <v>81</v>
      </c>
      <c r="J854" t="s">
        <v>21</v>
      </c>
      <c r="K854" t="s">
        <v>22</v>
      </c>
      <c r="L854">
        <v>1310792400</v>
      </c>
      <c r="M854">
        <v>1311656400</v>
      </c>
      <c r="N854" s="7">
        <f>(((L854/60)/60)/24)+DATE(1970,1,1)</f>
        <v>40740.208333333336</v>
      </c>
      <c r="O854" s="7">
        <f>(((M854/60)/60)/24)+DATE(1970,1,1)</f>
        <v>40750.208333333336</v>
      </c>
      <c r="P854" t="b">
        <v>0</v>
      </c>
      <c r="Q854" t="b">
        <v>1</v>
      </c>
      <c r="R854" t="s">
        <v>89</v>
      </c>
      <c r="S854" t="str">
        <f>LEFT(R854,FIND("/",R854)-1)</f>
        <v>games</v>
      </c>
      <c r="T854" t="str">
        <f>RIGHT(R854,LEN(R854)-FIND("/",R854))</f>
        <v>video games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>ROUNDUP(SUM($E855/$D855)*100, 0)</f>
        <v>653</v>
      </c>
      <c r="G855" t="s">
        <v>20</v>
      </c>
      <c r="H855">
        <v>1467</v>
      </c>
      <c r="I855">
        <f>ROUNDUP(E855/H855, 0)</f>
        <v>77</v>
      </c>
      <c r="J855" t="s">
        <v>15</v>
      </c>
      <c r="K855" t="s">
        <v>16</v>
      </c>
      <c r="L855">
        <v>1308546000</v>
      </c>
      <c r="M855">
        <v>1308978000</v>
      </c>
      <c r="N855" s="7">
        <f>(((L855/60)/60)/24)+DATE(1970,1,1)</f>
        <v>40714.208333333336</v>
      </c>
      <c r="O855" s="7">
        <f>(((M855/60)/60)/24)+DATE(1970,1,1)</f>
        <v>40719.208333333336</v>
      </c>
      <c r="P855" t="b">
        <v>0</v>
      </c>
      <c r="Q855" t="b">
        <v>1</v>
      </c>
      <c r="R855" t="s">
        <v>60</v>
      </c>
      <c r="S855" t="str">
        <f>LEFT(R855,FIND("/",R855)-1)</f>
        <v>music</v>
      </c>
      <c r="T855" t="str">
        <f>RIGHT(R855,LEN(R855)-FIND("/",R855))</f>
        <v>indie rock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>ROUNDUP(SUM($E856/$D856)*100, 0)</f>
        <v>114</v>
      </c>
      <c r="G856" t="s">
        <v>20</v>
      </c>
      <c r="H856">
        <v>2662</v>
      </c>
      <c r="I856">
        <f>ROUNDUP(E856/H856, 0)</f>
        <v>73</v>
      </c>
      <c r="J856" t="s">
        <v>15</v>
      </c>
      <c r="K856" t="s">
        <v>16</v>
      </c>
      <c r="L856">
        <v>1574056800</v>
      </c>
      <c r="M856">
        <v>1576389600</v>
      </c>
      <c r="N856" s="7">
        <f>(((L856/60)/60)/24)+DATE(1970,1,1)</f>
        <v>43787.25</v>
      </c>
      <c r="O856" s="7">
        <f>(((M856/60)/60)/24)+DATE(1970,1,1)</f>
        <v>43814.25</v>
      </c>
      <c r="P856" t="b">
        <v>0</v>
      </c>
      <c r="Q856" t="b">
        <v>0</v>
      </c>
      <c r="R856" t="s">
        <v>119</v>
      </c>
      <c r="S856" t="str">
        <f>LEFT(R856,FIND("/",R856)-1)</f>
        <v>publishing</v>
      </c>
      <c r="T856" t="str">
        <f>RIGHT(R856,LEN(R856)-FIND("/",R856))</f>
        <v>fiction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>ROUNDUP(SUM($E857/$D857)*100, 0)</f>
        <v>103</v>
      </c>
      <c r="G857" t="s">
        <v>20</v>
      </c>
      <c r="H857">
        <v>452</v>
      </c>
      <c r="I857">
        <f>ROUNDUP(E857/H857, 0)</f>
        <v>53</v>
      </c>
      <c r="J857" t="s">
        <v>26</v>
      </c>
      <c r="K857" t="s">
        <v>27</v>
      </c>
      <c r="L857">
        <v>1308373200</v>
      </c>
      <c r="M857">
        <v>1311051600</v>
      </c>
      <c r="N857" s="7">
        <f>(((L857/60)/60)/24)+DATE(1970,1,1)</f>
        <v>40712.208333333336</v>
      </c>
      <c r="O857" s="7">
        <f>(((M857/60)/60)/24)+DATE(1970,1,1)</f>
        <v>40743.208333333336</v>
      </c>
      <c r="P857" t="b">
        <v>0</v>
      </c>
      <c r="Q857" t="b">
        <v>0</v>
      </c>
      <c r="R857" t="s">
        <v>33</v>
      </c>
      <c r="S857" t="str">
        <f>LEFT(R857,FIND("/",R857)-1)</f>
        <v>theater</v>
      </c>
      <c r="T857" t="str">
        <f>RIGHT(R857,LEN(R857)-FIND("/",R857))</f>
        <v>plays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>ROUNDUP(SUM($E858/$D858)*100, 0)</f>
        <v>357</v>
      </c>
      <c r="G858" t="s">
        <v>20</v>
      </c>
      <c r="H858">
        <v>158</v>
      </c>
      <c r="I858">
        <f>ROUNDUP(E858/H858, 0)</f>
        <v>55</v>
      </c>
      <c r="J858" t="s">
        <v>21</v>
      </c>
      <c r="K858" t="s">
        <v>22</v>
      </c>
      <c r="L858">
        <v>1335243600</v>
      </c>
      <c r="M858">
        <v>1336712400</v>
      </c>
      <c r="N858" s="7">
        <f>(((L858/60)/60)/24)+DATE(1970,1,1)</f>
        <v>41023.208333333336</v>
      </c>
      <c r="O858" s="7">
        <f>(((M858/60)/60)/24)+DATE(1970,1,1)</f>
        <v>41040.208333333336</v>
      </c>
      <c r="P858" t="b">
        <v>0</v>
      </c>
      <c r="Q858" t="b">
        <v>0</v>
      </c>
      <c r="R858" t="s">
        <v>17</v>
      </c>
      <c r="S858" t="str">
        <f>LEFT(R858,FIND("/",R858)-1)</f>
        <v>food</v>
      </c>
      <c r="T858" t="str">
        <f>RIGHT(R858,LEN(R858)-FIND("/",R858))</f>
        <v>food trucks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>ROUNDUP(SUM($E859/$D859)*100, 0)</f>
        <v>140</v>
      </c>
      <c r="G859" t="s">
        <v>20</v>
      </c>
      <c r="H859">
        <v>225</v>
      </c>
      <c r="I859">
        <f>ROUNDUP(E859/H859, 0)</f>
        <v>33</v>
      </c>
      <c r="J859" t="s">
        <v>98</v>
      </c>
      <c r="K859" t="s">
        <v>99</v>
      </c>
      <c r="L859">
        <v>1328421600</v>
      </c>
      <c r="M859">
        <v>1330408800</v>
      </c>
      <c r="N859" s="7">
        <f>(((L859/60)/60)/24)+DATE(1970,1,1)</f>
        <v>40944.25</v>
      </c>
      <c r="O859" s="7">
        <f>(((M859/60)/60)/24)+DATE(1970,1,1)</f>
        <v>40967.25</v>
      </c>
      <c r="P859" t="b">
        <v>1</v>
      </c>
      <c r="Q859" t="b">
        <v>0</v>
      </c>
      <c r="R859" t="s">
        <v>100</v>
      </c>
      <c r="S859" t="str">
        <f>LEFT(R859,FIND("/",R859)-1)</f>
        <v>film &amp; video</v>
      </c>
      <c r="T859" t="str">
        <f>RIGHT(R859,LEN(R859)-FIND("/",R859))</f>
        <v>shorts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>ROUNDUP(SUM($E860/$D860)*100, 0)</f>
        <v>70</v>
      </c>
      <c r="G860" t="s">
        <v>14</v>
      </c>
      <c r="H860">
        <v>35</v>
      </c>
      <c r="I860">
        <f>ROUNDUP(E860/H860, 0)</f>
        <v>80</v>
      </c>
      <c r="J860" t="s">
        <v>21</v>
      </c>
      <c r="K860" t="s">
        <v>22</v>
      </c>
      <c r="L860">
        <v>1524286800</v>
      </c>
      <c r="M860">
        <v>1524891600</v>
      </c>
      <c r="N860" s="7">
        <f>(((L860/60)/60)/24)+DATE(1970,1,1)</f>
        <v>43211.208333333328</v>
      </c>
      <c r="O860" s="7">
        <f>(((M860/60)/60)/24)+DATE(1970,1,1)</f>
        <v>43218.208333333328</v>
      </c>
      <c r="P860" t="b">
        <v>1</v>
      </c>
      <c r="Q860" t="b">
        <v>0</v>
      </c>
      <c r="R860" t="s">
        <v>17</v>
      </c>
      <c r="S860" t="str">
        <f>LEFT(R860,FIND("/",R860)-1)</f>
        <v>food</v>
      </c>
      <c r="T860" t="str">
        <f>RIGHT(R860,LEN(R860)-FIND("/",R860))</f>
        <v>food trucks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>ROUNDUP(SUM($E861/$D861)*100, 0)</f>
        <v>36</v>
      </c>
      <c r="G861" t="s">
        <v>14</v>
      </c>
      <c r="H861">
        <v>63</v>
      </c>
      <c r="I861">
        <f>ROUNDUP(E861/H861, 0)</f>
        <v>42</v>
      </c>
      <c r="J861" t="s">
        <v>21</v>
      </c>
      <c r="K861" t="s">
        <v>22</v>
      </c>
      <c r="L861">
        <v>1362117600</v>
      </c>
      <c r="M861">
        <v>1363669200</v>
      </c>
      <c r="N861" s="7">
        <f>(((L861/60)/60)/24)+DATE(1970,1,1)</f>
        <v>41334.25</v>
      </c>
      <c r="O861" s="7">
        <f>(((M861/60)/60)/24)+DATE(1970,1,1)</f>
        <v>41352.208333333336</v>
      </c>
      <c r="P861" t="b">
        <v>0</v>
      </c>
      <c r="Q861" t="b">
        <v>1</v>
      </c>
      <c r="R861" t="s">
        <v>33</v>
      </c>
      <c r="S861" t="str">
        <f>LEFT(R861,FIND("/",R861)-1)</f>
        <v>theater</v>
      </c>
      <c r="T861" t="str">
        <f>RIGHT(R861,LEN(R861)-FIND("/",R861))</f>
        <v>plays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>ROUNDUP(SUM($E862/$D862)*100, 0)</f>
        <v>252</v>
      </c>
      <c r="G862" t="s">
        <v>20</v>
      </c>
      <c r="H862">
        <v>65</v>
      </c>
      <c r="I862">
        <f>ROUNDUP(E862/H862, 0)</f>
        <v>78</v>
      </c>
      <c r="J862" t="s">
        <v>21</v>
      </c>
      <c r="K862" t="s">
        <v>22</v>
      </c>
      <c r="L862">
        <v>1550556000</v>
      </c>
      <c r="M862">
        <v>1551420000</v>
      </c>
      <c r="N862" s="7">
        <f>(((L862/60)/60)/24)+DATE(1970,1,1)</f>
        <v>43515.25</v>
      </c>
      <c r="O862" s="7">
        <f>(((M862/60)/60)/24)+DATE(1970,1,1)</f>
        <v>43525.25</v>
      </c>
      <c r="P862" t="b">
        <v>0</v>
      </c>
      <c r="Q862" t="b">
        <v>1</v>
      </c>
      <c r="R862" t="s">
        <v>65</v>
      </c>
      <c r="S862" t="str">
        <f>LEFT(R862,FIND("/",R862)-1)</f>
        <v>technology</v>
      </c>
      <c r="T862" t="str">
        <f>RIGHT(R862,LEN(R862)-FIND("/",R862))</f>
        <v>wearables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>ROUNDUP(SUM($E863/$D863)*100, 0)</f>
        <v>106</v>
      </c>
      <c r="G863" t="s">
        <v>20</v>
      </c>
      <c r="H863">
        <v>163</v>
      </c>
      <c r="I863">
        <f>ROUNDUP(E863/H863, 0)</f>
        <v>58</v>
      </c>
      <c r="J863" t="s">
        <v>21</v>
      </c>
      <c r="K863" t="s">
        <v>22</v>
      </c>
      <c r="L863">
        <v>1269147600</v>
      </c>
      <c r="M863">
        <v>1269838800</v>
      </c>
      <c r="N863" s="7">
        <f>(((L863/60)/60)/24)+DATE(1970,1,1)</f>
        <v>40258.208333333336</v>
      </c>
      <c r="O863" s="7">
        <f>(((M863/60)/60)/24)+DATE(1970,1,1)</f>
        <v>40266.208333333336</v>
      </c>
      <c r="P863" t="b">
        <v>0</v>
      </c>
      <c r="Q863" t="b">
        <v>0</v>
      </c>
      <c r="R863" t="s">
        <v>33</v>
      </c>
      <c r="S863" t="str">
        <f>LEFT(R863,FIND("/",R863)-1)</f>
        <v>theater</v>
      </c>
      <c r="T863" t="str">
        <f>RIGHT(R863,LEN(R863)-FIND("/",R863))</f>
        <v>plays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>ROUNDUP(SUM($E864/$D864)*100, 0)</f>
        <v>188</v>
      </c>
      <c r="G864" t="s">
        <v>20</v>
      </c>
      <c r="H864">
        <v>85</v>
      </c>
      <c r="I864">
        <f>ROUNDUP(E864/H864, 0)</f>
        <v>78</v>
      </c>
      <c r="J864" t="s">
        <v>21</v>
      </c>
      <c r="K864" t="s">
        <v>22</v>
      </c>
      <c r="L864">
        <v>1312174800</v>
      </c>
      <c r="M864">
        <v>1312520400</v>
      </c>
      <c r="N864" s="7">
        <f>(((L864/60)/60)/24)+DATE(1970,1,1)</f>
        <v>40756.208333333336</v>
      </c>
      <c r="O864" s="7">
        <f>(((M864/60)/60)/24)+DATE(1970,1,1)</f>
        <v>40760.208333333336</v>
      </c>
      <c r="P864" t="b">
        <v>0</v>
      </c>
      <c r="Q864" t="b">
        <v>0</v>
      </c>
      <c r="R864" t="s">
        <v>33</v>
      </c>
      <c r="S864" t="str">
        <f>LEFT(R864,FIND("/",R864)-1)</f>
        <v>theater</v>
      </c>
      <c r="T864" t="str">
        <f>RIGHT(R864,LEN(R864)-FIND("/",R864))</f>
        <v>plays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>ROUNDUP(SUM($E865/$D865)*100, 0)</f>
        <v>387</v>
      </c>
      <c r="G865" t="s">
        <v>20</v>
      </c>
      <c r="H865">
        <v>217</v>
      </c>
      <c r="I865">
        <f>ROUNDUP(E865/H865, 0)</f>
        <v>25</v>
      </c>
      <c r="J865" t="s">
        <v>21</v>
      </c>
      <c r="K865" t="s">
        <v>22</v>
      </c>
      <c r="L865">
        <v>1434517200</v>
      </c>
      <c r="M865">
        <v>1436504400</v>
      </c>
      <c r="N865" s="7">
        <f>(((L865/60)/60)/24)+DATE(1970,1,1)</f>
        <v>42172.208333333328</v>
      </c>
      <c r="O865" s="7">
        <f>(((M865/60)/60)/24)+DATE(1970,1,1)</f>
        <v>42195.208333333328</v>
      </c>
      <c r="P865" t="b">
        <v>0</v>
      </c>
      <c r="Q865" t="b">
        <v>1</v>
      </c>
      <c r="R865" t="s">
        <v>269</v>
      </c>
      <c r="S865" t="str">
        <f>LEFT(R865,FIND("/",R865)-1)</f>
        <v>film &amp; video</v>
      </c>
      <c r="T865" t="str">
        <f>RIGHT(R865,LEN(R865)-FIND("/",R865))</f>
        <v>television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>ROUNDUP(SUM($E866/$D866)*100, 0)</f>
        <v>348</v>
      </c>
      <c r="G866" t="s">
        <v>20</v>
      </c>
      <c r="H866">
        <v>150</v>
      </c>
      <c r="I866">
        <f>ROUNDUP(E866/H866, 0)</f>
        <v>98</v>
      </c>
      <c r="J866" t="s">
        <v>21</v>
      </c>
      <c r="K866" t="s">
        <v>22</v>
      </c>
      <c r="L866">
        <v>1471582800</v>
      </c>
      <c r="M866">
        <v>1472014800</v>
      </c>
      <c r="N866" s="7">
        <f>(((L866/60)/60)/24)+DATE(1970,1,1)</f>
        <v>42601.208333333328</v>
      </c>
      <c r="O866" s="7">
        <f>(((M866/60)/60)/24)+DATE(1970,1,1)</f>
        <v>42606.208333333328</v>
      </c>
      <c r="P866" t="b">
        <v>0</v>
      </c>
      <c r="Q866" t="b">
        <v>0</v>
      </c>
      <c r="R866" t="s">
        <v>100</v>
      </c>
      <c r="S866" t="str">
        <f>LEFT(R866,FIND("/",R866)-1)</f>
        <v>film &amp; video</v>
      </c>
      <c r="T866" t="str">
        <f>RIGHT(R866,LEN(R866)-FIND("/",R866))</f>
        <v>shorts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>ROUNDUP(SUM($E867/$D867)*100, 0)</f>
        <v>186</v>
      </c>
      <c r="G867" t="s">
        <v>20</v>
      </c>
      <c r="H867">
        <v>3272</v>
      </c>
      <c r="I867">
        <f>ROUNDUP(E867/H867, 0)</f>
        <v>47</v>
      </c>
      <c r="J867" t="s">
        <v>21</v>
      </c>
      <c r="K867" t="s">
        <v>22</v>
      </c>
      <c r="L867">
        <v>1410757200</v>
      </c>
      <c r="M867">
        <v>1411534800</v>
      </c>
      <c r="N867" s="7">
        <f>(((L867/60)/60)/24)+DATE(1970,1,1)</f>
        <v>41897.208333333336</v>
      </c>
      <c r="O867" s="7">
        <f>(((M867/60)/60)/24)+DATE(1970,1,1)</f>
        <v>41906.208333333336</v>
      </c>
      <c r="P867" t="b">
        <v>0</v>
      </c>
      <c r="Q867" t="b">
        <v>0</v>
      </c>
      <c r="R867" t="s">
        <v>33</v>
      </c>
      <c r="S867" t="str">
        <f>LEFT(R867,FIND("/",R867)-1)</f>
        <v>theater</v>
      </c>
      <c r="T867" t="str">
        <f>RIGHT(R867,LEN(R867)-FIND("/",R867))</f>
        <v>plays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>ROUNDUP(SUM($E868/$D868)*100, 0)</f>
        <v>44</v>
      </c>
      <c r="G868" t="s">
        <v>74</v>
      </c>
      <c r="H868">
        <v>898</v>
      </c>
      <c r="I868">
        <f>ROUNDUP(E868/H868, 0)</f>
        <v>89</v>
      </c>
      <c r="J868" t="s">
        <v>21</v>
      </c>
      <c r="K868" t="s">
        <v>22</v>
      </c>
      <c r="L868">
        <v>1304830800</v>
      </c>
      <c r="M868">
        <v>1304917200</v>
      </c>
      <c r="N868" s="7">
        <f>(((L868/60)/60)/24)+DATE(1970,1,1)</f>
        <v>40671.208333333336</v>
      </c>
      <c r="O868" s="7">
        <f>(((M868/60)/60)/24)+DATE(1970,1,1)</f>
        <v>40672.208333333336</v>
      </c>
      <c r="P868" t="b">
        <v>0</v>
      </c>
      <c r="Q868" t="b">
        <v>0</v>
      </c>
      <c r="R868" t="s">
        <v>122</v>
      </c>
      <c r="S868" t="str">
        <f>LEFT(R868,FIND("/",R868)-1)</f>
        <v>photography</v>
      </c>
      <c r="T868" t="str">
        <f>RIGHT(R868,LEN(R868)-FIND("/",R868))</f>
        <v>photography books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>ROUNDUP(SUM($E869/$D869)*100, 0)</f>
        <v>163</v>
      </c>
      <c r="G869" t="s">
        <v>20</v>
      </c>
      <c r="H869">
        <v>300</v>
      </c>
      <c r="I869">
        <f>ROUNDUP(E869/H869, 0)</f>
        <v>26</v>
      </c>
      <c r="J869" t="s">
        <v>21</v>
      </c>
      <c r="K869" t="s">
        <v>22</v>
      </c>
      <c r="L869">
        <v>1539061200</v>
      </c>
      <c r="M869">
        <v>1539579600</v>
      </c>
      <c r="N869" s="7">
        <f>(((L869/60)/60)/24)+DATE(1970,1,1)</f>
        <v>43382.208333333328</v>
      </c>
      <c r="O869" s="7">
        <f>(((M869/60)/60)/24)+DATE(1970,1,1)</f>
        <v>43388.208333333328</v>
      </c>
      <c r="P869" t="b">
        <v>0</v>
      </c>
      <c r="Q869" t="b">
        <v>0</v>
      </c>
      <c r="R869" t="s">
        <v>17</v>
      </c>
      <c r="S869" t="str">
        <f>LEFT(R869,FIND("/",R869)-1)</f>
        <v>food</v>
      </c>
      <c r="T869" t="str">
        <f>RIGHT(R869,LEN(R869)-FIND("/",R869))</f>
        <v>food trucks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>ROUNDUP(SUM($E870/$D870)*100, 0)</f>
        <v>185</v>
      </c>
      <c r="G870" t="s">
        <v>20</v>
      </c>
      <c r="H870">
        <v>126</v>
      </c>
      <c r="I870">
        <f>ROUNDUP(E870/H870, 0)</f>
        <v>103</v>
      </c>
      <c r="J870" t="s">
        <v>21</v>
      </c>
      <c r="K870" t="s">
        <v>22</v>
      </c>
      <c r="L870">
        <v>1381554000</v>
      </c>
      <c r="M870">
        <v>1382504400</v>
      </c>
      <c r="N870" s="7">
        <f>(((L870/60)/60)/24)+DATE(1970,1,1)</f>
        <v>41559.208333333336</v>
      </c>
      <c r="O870" s="7">
        <f>(((M870/60)/60)/24)+DATE(1970,1,1)</f>
        <v>41570.208333333336</v>
      </c>
      <c r="P870" t="b">
        <v>0</v>
      </c>
      <c r="Q870" t="b">
        <v>0</v>
      </c>
      <c r="R870" t="s">
        <v>33</v>
      </c>
      <c r="S870" t="str">
        <f>LEFT(R870,FIND("/",R870)-1)</f>
        <v>theater</v>
      </c>
      <c r="T870" t="str">
        <f>RIGHT(R870,LEN(R870)-FIND("/",R870))</f>
        <v>plays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>ROUNDUP(SUM($E871/$D871)*100, 0)</f>
        <v>24</v>
      </c>
      <c r="G871" t="s">
        <v>14</v>
      </c>
      <c r="H871">
        <v>526</v>
      </c>
      <c r="I871">
        <f>ROUNDUP(E871/H871, 0)</f>
        <v>73</v>
      </c>
      <c r="J871" t="s">
        <v>21</v>
      </c>
      <c r="K871" t="s">
        <v>22</v>
      </c>
      <c r="L871">
        <v>1277096400</v>
      </c>
      <c r="M871">
        <v>1278306000</v>
      </c>
      <c r="N871" s="7">
        <f>(((L871/60)/60)/24)+DATE(1970,1,1)</f>
        <v>40350.208333333336</v>
      </c>
      <c r="O871" s="7">
        <f>(((M871/60)/60)/24)+DATE(1970,1,1)</f>
        <v>40364.208333333336</v>
      </c>
      <c r="P871" t="b">
        <v>0</v>
      </c>
      <c r="Q871" t="b">
        <v>0</v>
      </c>
      <c r="R871" t="s">
        <v>53</v>
      </c>
      <c r="S871" t="str">
        <f>LEFT(R871,FIND("/",R871)-1)</f>
        <v>film &amp; video</v>
      </c>
      <c r="T871" t="str">
        <f>RIGHT(R871,LEN(R871)-FIND("/",R871))</f>
        <v>drama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>ROUNDUP(SUM($E872/$D872)*100, 0)</f>
        <v>90</v>
      </c>
      <c r="G872" t="s">
        <v>14</v>
      </c>
      <c r="H872">
        <v>121</v>
      </c>
      <c r="I872">
        <f>ROUNDUP(E872/H872, 0)</f>
        <v>58</v>
      </c>
      <c r="J872" t="s">
        <v>21</v>
      </c>
      <c r="K872" t="s">
        <v>22</v>
      </c>
      <c r="L872">
        <v>1440392400</v>
      </c>
      <c r="M872">
        <v>1442552400</v>
      </c>
      <c r="N872" s="7">
        <f>(((L872/60)/60)/24)+DATE(1970,1,1)</f>
        <v>42240.208333333328</v>
      </c>
      <c r="O872" s="7">
        <f>(((M872/60)/60)/24)+DATE(1970,1,1)</f>
        <v>42265.208333333328</v>
      </c>
      <c r="P872" t="b">
        <v>0</v>
      </c>
      <c r="Q872" t="b">
        <v>0</v>
      </c>
      <c r="R872" t="s">
        <v>33</v>
      </c>
      <c r="S872" t="str">
        <f>LEFT(R872,FIND("/",R872)-1)</f>
        <v>theater</v>
      </c>
      <c r="T872" t="str">
        <f>RIGHT(R872,LEN(R872)-FIND("/",R872))</f>
        <v>plays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>ROUNDUP(SUM($E873/$D873)*100, 0)</f>
        <v>273</v>
      </c>
      <c r="G873" t="s">
        <v>20</v>
      </c>
      <c r="H873">
        <v>2320</v>
      </c>
      <c r="I873">
        <f>ROUNDUP(E873/H873, 0)</f>
        <v>85</v>
      </c>
      <c r="J873" t="s">
        <v>21</v>
      </c>
      <c r="K873" t="s">
        <v>22</v>
      </c>
      <c r="L873">
        <v>1509512400</v>
      </c>
      <c r="M873">
        <v>1511071200</v>
      </c>
      <c r="N873" s="7">
        <f>(((L873/60)/60)/24)+DATE(1970,1,1)</f>
        <v>43040.208333333328</v>
      </c>
      <c r="O873" s="7">
        <f>(((M873/60)/60)/24)+DATE(1970,1,1)</f>
        <v>43058.25</v>
      </c>
      <c r="P873" t="b">
        <v>0</v>
      </c>
      <c r="Q873" t="b">
        <v>1</v>
      </c>
      <c r="R873" t="s">
        <v>33</v>
      </c>
      <c r="S873" t="str">
        <f>LEFT(R873,FIND("/",R873)-1)</f>
        <v>theater</v>
      </c>
      <c r="T873" t="str">
        <f>RIGHT(R873,LEN(R873)-FIND("/",R873))</f>
        <v>plays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>ROUNDUP(SUM($E874/$D874)*100, 0)</f>
        <v>171</v>
      </c>
      <c r="G874" t="s">
        <v>20</v>
      </c>
      <c r="H874">
        <v>81</v>
      </c>
      <c r="I874">
        <f>ROUNDUP(E874/H874, 0)</f>
        <v>99</v>
      </c>
      <c r="J874" t="s">
        <v>26</v>
      </c>
      <c r="K874" t="s">
        <v>27</v>
      </c>
      <c r="L874">
        <v>1535950800</v>
      </c>
      <c r="M874">
        <v>1536382800</v>
      </c>
      <c r="N874" s="7">
        <f>(((L874/60)/60)/24)+DATE(1970,1,1)</f>
        <v>43346.208333333328</v>
      </c>
      <c r="O874" s="7">
        <f>(((M874/60)/60)/24)+DATE(1970,1,1)</f>
        <v>43351.208333333328</v>
      </c>
      <c r="P874" t="b">
        <v>0</v>
      </c>
      <c r="Q874" t="b">
        <v>0</v>
      </c>
      <c r="R874" t="s">
        <v>474</v>
      </c>
      <c r="S874" t="str">
        <f>LEFT(R874,FIND("/",R874)-1)</f>
        <v>film &amp; video</v>
      </c>
      <c r="T874" t="str">
        <f>RIGHT(R874,LEN(R874)-FIND("/",R874))</f>
        <v>science fiction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>ROUNDUP(SUM($E875/$D875)*100, 0)</f>
        <v>189</v>
      </c>
      <c r="G875" t="s">
        <v>20</v>
      </c>
      <c r="H875">
        <v>1887</v>
      </c>
      <c r="I875">
        <f>ROUNDUP(E875/H875, 0)</f>
        <v>43</v>
      </c>
      <c r="J875" t="s">
        <v>21</v>
      </c>
      <c r="K875" t="s">
        <v>22</v>
      </c>
      <c r="L875">
        <v>1389160800</v>
      </c>
      <c r="M875">
        <v>1389592800</v>
      </c>
      <c r="N875" s="7">
        <f>(((L875/60)/60)/24)+DATE(1970,1,1)</f>
        <v>41647.25</v>
      </c>
      <c r="O875" s="7">
        <f>(((M875/60)/60)/24)+DATE(1970,1,1)</f>
        <v>41652.25</v>
      </c>
      <c r="P875" t="b">
        <v>0</v>
      </c>
      <c r="Q875" t="b">
        <v>0</v>
      </c>
      <c r="R875" t="s">
        <v>122</v>
      </c>
      <c r="S875" t="str">
        <f>LEFT(R875,FIND("/",R875)-1)</f>
        <v>photography</v>
      </c>
      <c r="T875" t="str">
        <f>RIGHT(R875,LEN(R875)-FIND("/",R875))</f>
        <v>photography books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>ROUNDUP(SUM($E876/$D876)*100, 0)</f>
        <v>347</v>
      </c>
      <c r="G876" t="s">
        <v>20</v>
      </c>
      <c r="H876">
        <v>4358</v>
      </c>
      <c r="I876">
        <f>ROUNDUP(E876/H876, 0)</f>
        <v>33</v>
      </c>
      <c r="J876" t="s">
        <v>21</v>
      </c>
      <c r="K876" t="s">
        <v>22</v>
      </c>
      <c r="L876">
        <v>1271998800</v>
      </c>
      <c r="M876">
        <v>1275282000</v>
      </c>
      <c r="N876" s="7">
        <f>(((L876/60)/60)/24)+DATE(1970,1,1)</f>
        <v>40291.208333333336</v>
      </c>
      <c r="O876" s="7">
        <f>(((M876/60)/60)/24)+DATE(1970,1,1)</f>
        <v>40329.208333333336</v>
      </c>
      <c r="P876" t="b">
        <v>0</v>
      </c>
      <c r="Q876" t="b">
        <v>1</v>
      </c>
      <c r="R876" t="s">
        <v>122</v>
      </c>
      <c r="S876" t="str">
        <f>LEFT(R876,FIND("/",R876)-1)</f>
        <v>photography</v>
      </c>
      <c r="T876" t="str">
        <f>RIGHT(R876,LEN(R876)-FIND("/",R876))</f>
        <v>photography books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>ROUNDUP(SUM($E877/$D877)*100, 0)</f>
        <v>70</v>
      </c>
      <c r="G877" t="s">
        <v>14</v>
      </c>
      <c r="H877">
        <v>67</v>
      </c>
      <c r="I877">
        <f>ROUNDUP(E877/H877, 0)</f>
        <v>82</v>
      </c>
      <c r="J877" t="s">
        <v>21</v>
      </c>
      <c r="K877" t="s">
        <v>22</v>
      </c>
      <c r="L877">
        <v>1294898400</v>
      </c>
      <c r="M877">
        <v>1294984800</v>
      </c>
      <c r="N877" s="7">
        <f>(((L877/60)/60)/24)+DATE(1970,1,1)</f>
        <v>40556.25</v>
      </c>
      <c r="O877" s="7">
        <f>(((M877/60)/60)/24)+DATE(1970,1,1)</f>
        <v>40557.25</v>
      </c>
      <c r="P877" t="b">
        <v>0</v>
      </c>
      <c r="Q877" t="b">
        <v>0</v>
      </c>
      <c r="R877" t="s">
        <v>23</v>
      </c>
      <c r="S877" t="str">
        <f>LEFT(R877,FIND("/",R877)-1)</f>
        <v>music</v>
      </c>
      <c r="T877" t="str">
        <f>RIGHT(R877,LEN(R877)-FIND("/",R877))</f>
        <v>rock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>ROUNDUP(SUM($E878/$D878)*100, 0)</f>
        <v>26</v>
      </c>
      <c r="G878" t="s">
        <v>14</v>
      </c>
      <c r="H878">
        <v>57</v>
      </c>
      <c r="I878">
        <f>ROUNDUP(E878/H878, 0)</f>
        <v>38</v>
      </c>
      <c r="J878" t="s">
        <v>15</v>
      </c>
      <c r="K878" t="s">
        <v>16</v>
      </c>
      <c r="L878">
        <v>1559970000</v>
      </c>
      <c r="M878">
        <v>1562043600</v>
      </c>
      <c r="N878" s="7">
        <f>(((L878/60)/60)/24)+DATE(1970,1,1)</f>
        <v>43624.208333333328</v>
      </c>
      <c r="O878" s="7">
        <f>(((M878/60)/60)/24)+DATE(1970,1,1)</f>
        <v>43648.208333333328</v>
      </c>
      <c r="P878" t="b">
        <v>0</v>
      </c>
      <c r="Q878" t="b">
        <v>0</v>
      </c>
      <c r="R878" t="s">
        <v>122</v>
      </c>
      <c r="S878" t="str">
        <f>LEFT(R878,FIND("/",R878)-1)</f>
        <v>photography</v>
      </c>
      <c r="T878" t="str">
        <f>RIGHT(R878,LEN(R878)-FIND("/",R878))</f>
        <v>photography books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>ROUNDUP(SUM($E879/$D879)*100, 0)</f>
        <v>78</v>
      </c>
      <c r="G879" t="s">
        <v>14</v>
      </c>
      <c r="H879">
        <v>1229</v>
      </c>
      <c r="I879">
        <f>ROUNDUP(E879/H879, 0)</f>
        <v>104</v>
      </c>
      <c r="J879" t="s">
        <v>21</v>
      </c>
      <c r="K879" t="s">
        <v>22</v>
      </c>
      <c r="L879">
        <v>1469509200</v>
      </c>
      <c r="M879">
        <v>1469595600</v>
      </c>
      <c r="N879" s="7">
        <f>(((L879/60)/60)/24)+DATE(1970,1,1)</f>
        <v>42577.208333333328</v>
      </c>
      <c r="O879" s="7">
        <f>(((M879/60)/60)/24)+DATE(1970,1,1)</f>
        <v>42578.208333333328</v>
      </c>
      <c r="P879" t="b">
        <v>0</v>
      </c>
      <c r="Q879" t="b">
        <v>0</v>
      </c>
      <c r="R879" t="s">
        <v>17</v>
      </c>
      <c r="S879" t="str">
        <f>LEFT(R879,FIND("/",R879)-1)</f>
        <v>food</v>
      </c>
      <c r="T879" t="str">
        <f>RIGHT(R879,LEN(R879)-FIND("/",R879))</f>
        <v>food trucks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>ROUNDUP(SUM($E880/$D880)*100, 0)</f>
        <v>38</v>
      </c>
      <c r="G880" t="s">
        <v>14</v>
      </c>
      <c r="H880">
        <v>12</v>
      </c>
      <c r="I880">
        <f>ROUNDUP(E880/H880, 0)</f>
        <v>85</v>
      </c>
      <c r="J880" t="s">
        <v>107</v>
      </c>
      <c r="K880" t="s">
        <v>108</v>
      </c>
      <c r="L880">
        <v>1579068000</v>
      </c>
      <c r="M880">
        <v>1581141600</v>
      </c>
      <c r="N880" s="7">
        <f>(((L880/60)/60)/24)+DATE(1970,1,1)</f>
        <v>43845.25</v>
      </c>
      <c r="O880" s="7">
        <f>(((M880/60)/60)/24)+DATE(1970,1,1)</f>
        <v>43869.25</v>
      </c>
      <c r="P880" t="b">
        <v>0</v>
      </c>
      <c r="Q880" t="b">
        <v>0</v>
      </c>
      <c r="R880" t="s">
        <v>148</v>
      </c>
      <c r="S880" t="str">
        <f>LEFT(R880,FIND("/",R880)-1)</f>
        <v>music</v>
      </c>
      <c r="T880" t="str">
        <f>RIGHT(R880,LEN(R880)-FIND("/",R880))</f>
        <v>metal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>ROUNDUP(SUM($E881/$D881)*100, 0)</f>
        <v>544</v>
      </c>
      <c r="G881" t="s">
        <v>20</v>
      </c>
      <c r="H881">
        <v>53</v>
      </c>
      <c r="I881">
        <f>ROUNDUP(E881/H881, 0)</f>
        <v>103</v>
      </c>
      <c r="J881" t="s">
        <v>21</v>
      </c>
      <c r="K881" t="s">
        <v>22</v>
      </c>
      <c r="L881">
        <v>1487743200</v>
      </c>
      <c r="M881">
        <v>1488520800</v>
      </c>
      <c r="N881" s="7">
        <f>(((L881/60)/60)/24)+DATE(1970,1,1)</f>
        <v>42788.25</v>
      </c>
      <c r="O881" s="7">
        <f>(((M881/60)/60)/24)+DATE(1970,1,1)</f>
        <v>42797.25</v>
      </c>
      <c r="P881" t="b">
        <v>0</v>
      </c>
      <c r="Q881" t="b">
        <v>0</v>
      </c>
      <c r="R881" t="s">
        <v>68</v>
      </c>
      <c r="S881" t="str">
        <f>LEFT(R881,FIND("/",R881)-1)</f>
        <v>publishing</v>
      </c>
      <c r="T881" t="str">
        <f>RIGHT(R881,LEN(R881)-FIND("/",R881))</f>
        <v>nonfiction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>ROUNDUP(SUM($E882/$D882)*100, 0)</f>
        <v>229</v>
      </c>
      <c r="G882" t="s">
        <v>20</v>
      </c>
      <c r="H882">
        <v>2414</v>
      </c>
      <c r="I882">
        <f>ROUNDUP(E882/H882, 0)</f>
        <v>80</v>
      </c>
      <c r="J882" t="s">
        <v>21</v>
      </c>
      <c r="K882" t="s">
        <v>22</v>
      </c>
      <c r="L882">
        <v>1563685200</v>
      </c>
      <c r="M882">
        <v>1563858000</v>
      </c>
      <c r="N882" s="7">
        <f>(((L882/60)/60)/24)+DATE(1970,1,1)</f>
        <v>43667.208333333328</v>
      </c>
      <c r="O882" s="7">
        <f>(((M882/60)/60)/24)+DATE(1970,1,1)</f>
        <v>43669.208333333328</v>
      </c>
      <c r="P882" t="b">
        <v>0</v>
      </c>
      <c r="Q882" t="b">
        <v>0</v>
      </c>
      <c r="R882" t="s">
        <v>50</v>
      </c>
      <c r="S882" t="str">
        <f>LEFT(R882,FIND("/",R882)-1)</f>
        <v>music</v>
      </c>
      <c r="T882" t="str">
        <f>RIGHT(R882,LEN(R882)-FIND("/",R882))</f>
        <v>electric music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>ROUNDUP(SUM($E883/$D883)*100, 0)</f>
        <v>39</v>
      </c>
      <c r="G883" t="s">
        <v>14</v>
      </c>
      <c r="H883">
        <v>452</v>
      </c>
      <c r="I883">
        <f>ROUNDUP(E883/H883, 0)</f>
        <v>71</v>
      </c>
      <c r="J883" t="s">
        <v>21</v>
      </c>
      <c r="K883" t="s">
        <v>22</v>
      </c>
      <c r="L883">
        <v>1436418000</v>
      </c>
      <c r="M883">
        <v>1438923600</v>
      </c>
      <c r="N883" s="7">
        <f>(((L883/60)/60)/24)+DATE(1970,1,1)</f>
        <v>42194.208333333328</v>
      </c>
      <c r="O883" s="7">
        <f>(((M883/60)/60)/24)+DATE(1970,1,1)</f>
        <v>42223.208333333328</v>
      </c>
      <c r="P883" t="b">
        <v>0</v>
      </c>
      <c r="Q883" t="b">
        <v>1</v>
      </c>
      <c r="R883" t="s">
        <v>33</v>
      </c>
      <c r="S883" t="str">
        <f>LEFT(R883,FIND("/",R883)-1)</f>
        <v>theater</v>
      </c>
      <c r="T883" t="str">
        <f>RIGHT(R883,LEN(R883)-FIND("/",R883))</f>
        <v>plays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>ROUNDUP(SUM($E884/$D884)*100, 0)</f>
        <v>370</v>
      </c>
      <c r="G884" t="s">
        <v>20</v>
      </c>
      <c r="H884">
        <v>80</v>
      </c>
      <c r="I884">
        <f>ROUNDUP(E884/H884, 0)</f>
        <v>37</v>
      </c>
      <c r="J884" t="s">
        <v>21</v>
      </c>
      <c r="K884" t="s">
        <v>22</v>
      </c>
      <c r="L884">
        <v>1421820000</v>
      </c>
      <c r="M884">
        <v>1422165600</v>
      </c>
      <c r="N884" s="7">
        <f>(((L884/60)/60)/24)+DATE(1970,1,1)</f>
        <v>42025.25</v>
      </c>
      <c r="O884" s="7">
        <f>(((M884/60)/60)/24)+DATE(1970,1,1)</f>
        <v>42029.25</v>
      </c>
      <c r="P884" t="b">
        <v>0</v>
      </c>
      <c r="Q884" t="b">
        <v>0</v>
      </c>
      <c r="R884" t="s">
        <v>33</v>
      </c>
      <c r="S884" t="str">
        <f>LEFT(R884,FIND("/",R884)-1)</f>
        <v>theater</v>
      </c>
      <c r="T884" t="str">
        <f>RIGHT(R884,LEN(R884)-FIND("/",R884))</f>
        <v>plays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>ROUNDUP(SUM($E885/$D885)*100, 0)</f>
        <v>238</v>
      </c>
      <c r="G885" t="s">
        <v>20</v>
      </c>
      <c r="H885">
        <v>193</v>
      </c>
      <c r="I885">
        <f>ROUNDUP(E885/H885, 0)</f>
        <v>42</v>
      </c>
      <c r="J885" t="s">
        <v>21</v>
      </c>
      <c r="K885" t="s">
        <v>22</v>
      </c>
      <c r="L885">
        <v>1274763600</v>
      </c>
      <c r="M885">
        <v>1277874000</v>
      </c>
      <c r="N885" s="7">
        <f>(((L885/60)/60)/24)+DATE(1970,1,1)</f>
        <v>40323.208333333336</v>
      </c>
      <c r="O885" s="7">
        <f>(((M885/60)/60)/24)+DATE(1970,1,1)</f>
        <v>40359.208333333336</v>
      </c>
      <c r="P885" t="b">
        <v>0</v>
      </c>
      <c r="Q885" t="b">
        <v>0</v>
      </c>
      <c r="R885" t="s">
        <v>100</v>
      </c>
      <c r="S885" t="str">
        <f>LEFT(R885,FIND("/",R885)-1)</f>
        <v>film &amp; video</v>
      </c>
      <c r="T885" t="str">
        <f>RIGHT(R885,LEN(R885)-FIND("/",R885))</f>
        <v>shorts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>ROUNDUP(SUM($E886/$D886)*100, 0)</f>
        <v>65</v>
      </c>
      <c r="G886" t="s">
        <v>14</v>
      </c>
      <c r="H886">
        <v>1886</v>
      </c>
      <c r="I886">
        <f>ROUNDUP(E886/H886, 0)</f>
        <v>58</v>
      </c>
      <c r="J886" t="s">
        <v>21</v>
      </c>
      <c r="K886" t="s">
        <v>22</v>
      </c>
      <c r="L886">
        <v>1399179600</v>
      </c>
      <c r="M886">
        <v>1399352400</v>
      </c>
      <c r="N886" s="7">
        <f>(((L886/60)/60)/24)+DATE(1970,1,1)</f>
        <v>41763.208333333336</v>
      </c>
      <c r="O886" s="7">
        <f>(((M886/60)/60)/24)+DATE(1970,1,1)</f>
        <v>41765.208333333336</v>
      </c>
      <c r="P886" t="b">
        <v>0</v>
      </c>
      <c r="Q886" t="b">
        <v>1</v>
      </c>
      <c r="R886" t="s">
        <v>33</v>
      </c>
      <c r="S886" t="str">
        <f>LEFT(R886,FIND("/",R886)-1)</f>
        <v>theater</v>
      </c>
      <c r="T886" t="str">
        <f>RIGHT(R886,LEN(R886)-FIND("/",R886))</f>
        <v>plays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>ROUNDUP(SUM($E887/$D887)*100, 0)</f>
        <v>119</v>
      </c>
      <c r="G887" t="s">
        <v>20</v>
      </c>
      <c r="H887">
        <v>52</v>
      </c>
      <c r="I887">
        <f>ROUNDUP(E887/H887, 0)</f>
        <v>41</v>
      </c>
      <c r="J887" t="s">
        <v>21</v>
      </c>
      <c r="K887" t="s">
        <v>22</v>
      </c>
      <c r="L887">
        <v>1275800400</v>
      </c>
      <c r="M887">
        <v>1279083600</v>
      </c>
      <c r="N887" s="7">
        <f>(((L887/60)/60)/24)+DATE(1970,1,1)</f>
        <v>40335.208333333336</v>
      </c>
      <c r="O887" s="7">
        <f>(((M887/60)/60)/24)+DATE(1970,1,1)</f>
        <v>40373.208333333336</v>
      </c>
      <c r="P887" t="b">
        <v>0</v>
      </c>
      <c r="Q887" t="b">
        <v>0</v>
      </c>
      <c r="R887" t="s">
        <v>33</v>
      </c>
      <c r="S887" t="str">
        <f>LEFT(R887,FIND("/",R887)-1)</f>
        <v>theater</v>
      </c>
      <c r="T887" t="str">
        <f>RIGHT(R887,LEN(R887)-FIND("/",R887))</f>
        <v>plays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>ROUNDUP(SUM($E888/$D888)*100, 0)</f>
        <v>85</v>
      </c>
      <c r="G888" t="s">
        <v>14</v>
      </c>
      <c r="H888">
        <v>1825</v>
      </c>
      <c r="I888">
        <f>ROUNDUP(E888/H888, 0)</f>
        <v>70</v>
      </c>
      <c r="J888" t="s">
        <v>21</v>
      </c>
      <c r="K888" t="s">
        <v>22</v>
      </c>
      <c r="L888">
        <v>1282798800</v>
      </c>
      <c r="M888">
        <v>1284354000</v>
      </c>
      <c r="N888" s="7">
        <f>(((L888/60)/60)/24)+DATE(1970,1,1)</f>
        <v>40416.208333333336</v>
      </c>
      <c r="O888" s="7">
        <f>(((M888/60)/60)/24)+DATE(1970,1,1)</f>
        <v>40434.208333333336</v>
      </c>
      <c r="P888" t="b">
        <v>0</v>
      </c>
      <c r="Q888" t="b">
        <v>0</v>
      </c>
      <c r="R888" t="s">
        <v>60</v>
      </c>
      <c r="S888" t="str">
        <f>LEFT(R888,FIND("/",R888)-1)</f>
        <v>music</v>
      </c>
      <c r="T888" t="str">
        <f>RIGHT(R888,LEN(R888)-FIND("/",R888))</f>
        <v>indie rock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>ROUNDUP(SUM($E889/$D889)*100, 0)</f>
        <v>30</v>
      </c>
      <c r="G889" t="s">
        <v>14</v>
      </c>
      <c r="H889">
        <v>31</v>
      </c>
      <c r="I889">
        <f>ROUNDUP(E889/H889, 0)</f>
        <v>74</v>
      </c>
      <c r="J889" t="s">
        <v>21</v>
      </c>
      <c r="K889" t="s">
        <v>22</v>
      </c>
      <c r="L889">
        <v>1437109200</v>
      </c>
      <c r="M889">
        <v>1441170000</v>
      </c>
      <c r="N889" s="7">
        <f>(((L889/60)/60)/24)+DATE(1970,1,1)</f>
        <v>42202.208333333328</v>
      </c>
      <c r="O889" s="7">
        <f>(((M889/60)/60)/24)+DATE(1970,1,1)</f>
        <v>42249.208333333328</v>
      </c>
      <c r="P889" t="b">
        <v>0</v>
      </c>
      <c r="Q889" t="b">
        <v>1</v>
      </c>
      <c r="R889" t="s">
        <v>33</v>
      </c>
      <c r="S889" t="str">
        <f>LEFT(R889,FIND("/",R889)-1)</f>
        <v>theater</v>
      </c>
      <c r="T889" t="str">
        <f>RIGHT(R889,LEN(R889)-FIND("/",R889))</f>
        <v>plays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>ROUNDUP(SUM($E890/$D890)*100, 0)</f>
        <v>210</v>
      </c>
      <c r="G890" t="s">
        <v>20</v>
      </c>
      <c r="H890">
        <v>290</v>
      </c>
      <c r="I890">
        <f>ROUNDUP(E890/H890, 0)</f>
        <v>42</v>
      </c>
      <c r="J890" t="s">
        <v>21</v>
      </c>
      <c r="K890" t="s">
        <v>22</v>
      </c>
      <c r="L890">
        <v>1491886800</v>
      </c>
      <c r="M890">
        <v>1493528400</v>
      </c>
      <c r="N890" s="7">
        <f>(((L890/60)/60)/24)+DATE(1970,1,1)</f>
        <v>42836.208333333328</v>
      </c>
      <c r="O890" s="7">
        <f>(((M890/60)/60)/24)+DATE(1970,1,1)</f>
        <v>42855.208333333328</v>
      </c>
      <c r="P890" t="b">
        <v>0</v>
      </c>
      <c r="Q890" t="b">
        <v>0</v>
      </c>
      <c r="R890" t="s">
        <v>33</v>
      </c>
      <c r="S890" t="str">
        <f>LEFT(R890,FIND("/",R890)-1)</f>
        <v>theater</v>
      </c>
      <c r="T890" t="str">
        <f>RIGHT(R890,LEN(R890)-FIND("/",R890))</f>
        <v>plays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>ROUNDUP(SUM($E891/$D891)*100, 0)</f>
        <v>170</v>
      </c>
      <c r="G891" t="s">
        <v>20</v>
      </c>
      <c r="H891">
        <v>122</v>
      </c>
      <c r="I891">
        <f>ROUNDUP(E891/H891, 0)</f>
        <v>78</v>
      </c>
      <c r="J891" t="s">
        <v>21</v>
      </c>
      <c r="K891" t="s">
        <v>22</v>
      </c>
      <c r="L891">
        <v>1394600400</v>
      </c>
      <c r="M891">
        <v>1395205200</v>
      </c>
      <c r="N891" s="7">
        <f>(((L891/60)/60)/24)+DATE(1970,1,1)</f>
        <v>41710.208333333336</v>
      </c>
      <c r="O891" s="7">
        <f>(((M891/60)/60)/24)+DATE(1970,1,1)</f>
        <v>41717.208333333336</v>
      </c>
      <c r="P891" t="b">
        <v>0</v>
      </c>
      <c r="Q891" t="b">
        <v>1</v>
      </c>
      <c r="R891" t="s">
        <v>50</v>
      </c>
      <c r="S891" t="str">
        <f>LEFT(R891,FIND("/",R891)-1)</f>
        <v>music</v>
      </c>
      <c r="T891" t="str">
        <f>RIGHT(R891,LEN(R891)-FIND("/",R891))</f>
        <v>electric music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>ROUNDUP(SUM($E892/$D892)*100, 0)</f>
        <v>116</v>
      </c>
      <c r="G892" t="s">
        <v>20</v>
      </c>
      <c r="H892">
        <v>1470</v>
      </c>
      <c r="I892">
        <f>ROUNDUP(E892/H892, 0)</f>
        <v>107</v>
      </c>
      <c r="J892" t="s">
        <v>21</v>
      </c>
      <c r="K892" t="s">
        <v>22</v>
      </c>
      <c r="L892">
        <v>1561352400</v>
      </c>
      <c r="M892">
        <v>1561438800</v>
      </c>
      <c r="N892" s="7">
        <f>(((L892/60)/60)/24)+DATE(1970,1,1)</f>
        <v>43640.208333333328</v>
      </c>
      <c r="O892" s="7">
        <f>(((M892/60)/60)/24)+DATE(1970,1,1)</f>
        <v>43641.208333333328</v>
      </c>
      <c r="P892" t="b">
        <v>0</v>
      </c>
      <c r="Q892" t="b">
        <v>0</v>
      </c>
      <c r="R892" t="s">
        <v>60</v>
      </c>
      <c r="S892" t="str">
        <f>LEFT(R892,FIND("/",R892)-1)</f>
        <v>music</v>
      </c>
      <c r="T892" t="str">
        <f>RIGHT(R892,LEN(R892)-FIND("/",R892))</f>
        <v>indie rock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>ROUNDUP(SUM($E893/$D893)*100, 0)</f>
        <v>259</v>
      </c>
      <c r="G893" t="s">
        <v>20</v>
      </c>
      <c r="H893">
        <v>165</v>
      </c>
      <c r="I893">
        <f>ROUNDUP(E893/H893, 0)</f>
        <v>48</v>
      </c>
      <c r="J893" t="s">
        <v>15</v>
      </c>
      <c r="K893" t="s">
        <v>16</v>
      </c>
      <c r="L893">
        <v>1322892000</v>
      </c>
      <c r="M893">
        <v>1326693600</v>
      </c>
      <c r="N893" s="7">
        <f>(((L893/60)/60)/24)+DATE(1970,1,1)</f>
        <v>40880.25</v>
      </c>
      <c r="O893" s="7">
        <f>(((M893/60)/60)/24)+DATE(1970,1,1)</f>
        <v>40924.25</v>
      </c>
      <c r="P893" t="b">
        <v>0</v>
      </c>
      <c r="Q893" t="b">
        <v>0</v>
      </c>
      <c r="R893" t="s">
        <v>42</v>
      </c>
      <c r="S893" t="str">
        <f>LEFT(R893,FIND("/",R893)-1)</f>
        <v>film &amp; video</v>
      </c>
      <c r="T893" t="str">
        <f>RIGHT(R893,LEN(R893)-FIND("/",R893))</f>
        <v>documentary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>ROUNDUP(SUM($E894/$D894)*100, 0)</f>
        <v>231</v>
      </c>
      <c r="G894" t="s">
        <v>20</v>
      </c>
      <c r="H894">
        <v>182</v>
      </c>
      <c r="I894">
        <f>ROUNDUP(E894/H894, 0)</f>
        <v>77</v>
      </c>
      <c r="J894" t="s">
        <v>21</v>
      </c>
      <c r="K894" t="s">
        <v>22</v>
      </c>
      <c r="L894">
        <v>1274418000</v>
      </c>
      <c r="M894">
        <v>1277960400</v>
      </c>
      <c r="N894" s="7">
        <f>(((L894/60)/60)/24)+DATE(1970,1,1)</f>
        <v>40319.208333333336</v>
      </c>
      <c r="O894" s="7">
        <f>(((M894/60)/60)/24)+DATE(1970,1,1)</f>
        <v>40360.208333333336</v>
      </c>
      <c r="P894" t="b">
        <v>0</v>
      </c>
      <c r="Q894" t="b">
        <v>0</v>
      </c>
      <c r="R894" t="s">
        <v>206</v>
      </c>
      <c r="S894" t="str">
        <f>LEFT(R894,FIND("/",R894)-1)</f>
        <v>publishing</v>
      </c>
      <c r="T894" t="str">
        <f>RIGHT(R894,LEN(R894)-FIND("/",R894))</f>
        <v>translations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>ROUNDUP(SUM($E895/$D895)*100, 0)</f>
        <v>129</v>
      </c>
      <c r="G895" t="s">
        <v>20</v>
      </c>
      <c r="H895">
        <v>199</v>
      </c>
      <c r="I895">
        <f>ROUNDUP(E895/H895, 0)</f>
        <v>55</v>
      </c>
      <c r="J895" t="s">
        <v>107</v>
      </c>
      <c r="K895" t="s">
        <v>108</v>
      </c>
      <c r="L895">
        <v>1434344400</v>
      </c>
      <c r="M895">
        <v>1434690000</v>
      </c>
      <c r="N895" s="7">
        <f>(((L895/60)/60)/24)+DATE(1970,1,1)</f>
        <v>42170.208333333328</v>
      </c>
      <c r="O895" s="7">
        <f>(((M895/60)/60)/24)+DATE(1970,1,1)</f>
        <v>42174.208333333328</v>
      </c>
      <c r="P895" t="b">
        <v>0</v>
      </c>
      <c r="Q895" t="b">
        <v>1</v>
      </c>
      <c r="R895" t="s">
        <v>42</v>
      </c>
      <c r="S895" t="str">
        <f>LEFT(R895,FIND("/",R895)-1)</f>
        <v>film &amp; video</v>
      </c>
      <c r="T895" t="str">
        <f>RIGHT(R895,LEN(R895)-FIND("/",R895))</f>
        <v>documentary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>ROUNDUP(SUM($E896/$D896)*100, 0)</f>
        <v>189</v>
      </c>
      <c r="G896" t="s">
        <v>20</v>
      </c>
      <c r="H896">
        <v>56</v>
      </c>
      <c r="I896">
        <f>ROUNDUP(E896/H896, 0)</f>
        <v>58</v>
      </c>
      <c r="J896" t="s">
        <v>40</v>
      </c>
      <c r="K896" t="s">
        <v>41</v>
      </c>
      <c r="L896">
        <v>1373518800</v>
      </c>
      <c r="M896">
        <v>1376110800</v>
      </c>
      <c r="N896" s="7">
        <f>(((L896/60)/60)/24)+DATE(1970,1,1)</f>
        <v>41466.208333333336</v>
      </c>
      <c r="O896" s="7">
        <f>(((M896/60)/60)/24)+DATE(1970,1,1)</f>
        <v>41496.208333333336</v>
      </c>
      <c r="P896" t="b">
        <v>0</v>
      </c>
      <c r="Q896" t="b">
        <v>1</v>
      </c>
      <c r="R896" t="s">
        <v>269</v>
      </c>
      <c r="S896" t="str">
        <f>LEFT(R896,FIND("/",R896)-1)</f>
        <v>film &amp; video</v>
      </c>
      <c r="T896" t="str">
        <f>RIGHT(R896,LEN(R896)-FIND("/",R896))</f>
        <v>television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>ROUNDUP(SUM($E897/$D897)*100, 0)</f>
        <v>7</v>
      </c>
      <c r="G897" t="s">
        <v>14</v>
      </c>
      <c r="H897">
        <v>107</v>
      </c>
      <c r="I897">
        <f>ROUNDUP(E897/H897, 0)</f>
        <v>104</v>
      </c>
      <c r="J897" t="s">
        <v>21</v>
      </c>
      <c r="K897" t="s">
        <v>22</v>
      </c>
      <c r="L897">
        <v>1517637600</v>
      </c>
      <c r="M897">
        <v>1518415200</v>
      </c>
      <c r="N897" s="7">
        <f>(((L897/60)/60)/24)+DATE(1970,1,1)</f>
        <v>43134.25</v>
      </c>
      <c r="O897" s="7">
        <f>(((M897/60)/60)/24)+DATE(1970,1,1)</f>
        <v>43143.25</v>
      </c>
      <c r="P897" t="b">
        <v>0</v>
      </c>
      <c r="Q897" t="b">
        <v>0</v>
      </c>
      <c r="R897" t="s">
        <v>33</v>
      </c>
      <c r="S897" t="str">
        <f>LEFT(R897,FIND("/",R897)-1)</f>
        <v>theater</v>
      </c>
      <c r="T897" t="str">
        <f>RIGHT(R897,LEN(R897)-FIND("/",R897))</f>
        <v>plays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>ROUNDUP(SUM($E898/$D898)*100, 0)</f>
        <v>775</v>
      </c>
      <c r="G898" t="s">
        <v>20</v>
      </c>
      <c r="H898">
        <v>1460</v>
      </c>
      <c r="I898">
        <f>ROUNDUP(E898/H898, 0)</f>
        <v>106</v>
      </c>
      <c r="J898" t="s">
        <v>26</v>
      </c>
      <c r="K898" t="s">
        <v>27</v>
      </c>
      <c r="L898">
        <v>1310619600</v>
      </c>
      <c r="M898">
        <v>1310878800</v>
      </c>
      <c r="N898" s="7">
        <f>(((L898/60)/60)/24)+DATE(1970,1,1)</f>
        <v>40738.208333333336</v>
      </c>
      <c r="O898" s="7">
        <f>(((M898/60)/60)/24)+DATE(1970,1,1)</f>
        <v>40741.208333333336</v>
      </c>
      <c r="P898" t="b">
        <v>0</v>
      </c>
      <c r="Q898" t="b">
        <v>1</v>
      </c>
      <c r="R898" t="s">
        <v>17</v>
      </c>
      <c r="S898" t="str">
        <f>LEFT(R898,FIND("/",R898)-1)</f>
        <v>food</v>
      </c>
      <c r="T898" t="str">
        <f>RIGHT(R898,LEN(R898)-FIND("/",R898))</f>
        <v>food trucks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>ROUNDUP(SUM($E899/$D899)*100, 0)</f>
        <v>28</v>
      </c>
      <c r="G899" t="s">
        <v>14</v>
      </c>
      <c r="H899">
        <v>27</v>
      </c>
      <c r="I899">
        <f>ROUNDUP(E899/H899, 0)</f>
        <v>91</v>
      </c>
      <c r="J899" t="s">
        <v>21</v>
      </c>
      <c r="K899" t="s">
        <v>22</v>
      </c>
      <c r="L899">
        <v>1556427600</v>
      </c>
      <c r="M899">
        <v>1556600400</v>
      </c>
      <c r="N899" s="7">
        <f>(((L899/60)/60)/24)+DATE(1970,1,1)</f>
        <v>43583.208333333328</v>
      </c>
      <c r="O899" s="7">
        <f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>LEFT(R899,FIND("/",R899)-1)</f>
        <v>theater</v>
      </c>
      <c r="T899" t="str">
        <f>RIGHT(R899,LEN(R899)-FIND("/",R899))</f>
        <v>plays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>ROUNDUP(SUM($E900/$D900)*100, 0)</f>
        <v>53</v>
      </c>
      <c r="G900" t="s">
        <v>14</v>
      </c>
      <c r="H900">
        <v>1221</v>
      </c>
      <c r="I900">
        <f>ROUNDUP(E900/H900, 0)</f>
        <v>77</v>
      </c>
      <c r="J900" t="s">
        <v>21</v>
      </c>
      <c r="K900" t="s">
        <v>22</v>
      </c>
      <c r="L900">
        <v>1576476000</v>
      </c>
      <c r="M900">
        <v>1576994400</v>
      </c>
      <c r="N900" s="7">
        <f>(((L900/60)/60)/24)+DATE(1970,1,1)</f>
        <v>43815.25</v>
      </c>
      <c r="O900" s="7">
        <f>(((M900/60)/60)/24)+DATE(1970,1,1)</f>
        <v>43821.25</v>
      </c>
      <c r="P900" t="b">
        <v>0</v>
      </c>
      <c r="Q900" t="b">
        <v>0</v>
      </c>
      <c r="R900" t="s">
        <v>42</v>
      </c>
      <c r="S900" t="str">
        <f>LEFT(R900,FIND("/",R900)-1)</f>
        <v>film &amp; video</v>
      </c>
      <c r="T900" t="str">
        <f>RIGHT(R900,LEN(R900)-FIND("/",R900))</f>
        <v>documentary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>ROUNDUP(SUM($E901/$D901)*100, 0)</f>
        <v>408</v>
      </c>
      <c r="G901" t="s">
        <v>20</v>
      </c>
      <c r="H901">
        <v>123</v>
      </c>
      <c r="I901">
        <f>ROUNDUP(E901/H901, 0)</f>
        <v>103</v>
      </c>
      <c r="J901" t="s">
        <v>98</v>
      </c>
      <c r="K901" t="s">
        <v>99</v>
      </c>
      <c r="L901">
        <v>1381122000</v>
      </c>
      <c r="M901">
        <v>1382677200</v>
      </c>
      <c r="N901" s="7">
        <f>(((L901/60)/60)/24)+DATE(1970,1,1)</f>
        <v>41554.208333333336</v>
      </c>
      <c r="O901" s="7">
        <f>(((M901/60)/60)/24)+DATE(1970,1,1)</f>
        <v>41572.208333333336</v>
      </c>
      <c r="P901" t="b">
        <v>0</v>
      </c>
      <c r="Q901" t="b">
        <v>0</v>
      </c>
      <c r="R901" t="s">
        <v>159</v>
      </c>
      <c r="S901" t="str">
        <f>LEFT(R901,FIND("/",R901)-1)</f>
        <v>music</v>
      </c>
      <c r="T901" t="str">
        <f>RIGHT(R901,LEN(R901)-FIND("/",R901))</f>
        <v>jazz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>ROUNDUP(SUM($E902/$D902)*100, 0)</f>
        <v>2</v>
      </c>
      <c r="G902" t="s">
        <v>14</v>
      </c>
      <c r="H902">
        <v>1</v>
      </c>
      <c r="I902">
        <f>ROUNDUP(E902/H902, 0)</f>
        <v>2</v>
      </c>
      <c r="J902" t="s">
        <v>21</v>
      </c>
      <c r="K902" t="s">
        <v>22</v>
      </c>
      <c r="L902">
        <v>1411102800</v>
      </c>
      <c r="M902">
        <v>1411189200</v>
      </c>
      <c r="N902" s="7">
        <f>(((L902/60)/60)/24)+DATE(1970,1,1)</f>
        <v>41901.208333333336</v>
      </c>
      <c r="O902" s="7">
        <f>(((M902/60)/60)/24)+DATE(1970,1,1)</f>
        <v>41902.208333333336</v>
      </c>
      <c r="P902" t="b">
        <v>0</v>
      </c>
      <c r="Q902" t="b">
        <v>1</v>
      </c>
      <c r="R902" t="s">
        <v>28</v>
      </c>
      <c r="S902" t="str">
        <f>LEFT(R902,FIND("/",R902)-1)</f>
        <v>technology</v>
      </c>
      <c r="T902" t="str">
        <f>RIGHT(R902,LEN(R902)-FIND("/",R902))</f>
        <v>web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>ROUNDUP(SUM($E903/$D903)*100, 0)</f>
        <v>157</v>
      </c>
      <c r="G903" t="s">
        <v>20</v>
      </c>
      <c r="H903">
        <v>159</v>
      </c>
      <c r="I903">
        <f>ROUNDUP(E903/H903, 0)</f>
        <v>56</v>
      </c>
      <c r="J903" t="s">
        <v>21</v>
      </c>
      <c r="K903" t="s">
        <v>22</v>
      </c>
      <c r="L903">
        <v>1531803600</v>
      </c>
      <c r="M903">
        <v>1534654800</v>
      </c>
      <c r="N903" s="7">
        <f>(((L903/60)/60)/24)+DATE(1970,1,1)</f>
        <v>43298.208333333328</v>
      </c>
      <c r="O903" s="7">
        <f>(((M903/60)/60)/24)+DATE(1970,1,1)</f>
        <v>43331.208333333328</v>
      </c>
      <c r="P903" t="b">
        <v>0</v>
      </c>
      <c r="Q903" t="b">
        <v>1</v>
      </c>
      <c r="R903" t="s">
        <v>23</v>
      </c>
      <c r="S903" t="str">
        <f>LEFT(R903,FIND("/",R903)-1)</f>
        <v>music</v>
      </c>
      <c r="T903" t="str">
        <f>RIGHT(R903,LEN(R903)-FIND("/",R903))</f>
        <v>rock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>ROUNDUP(SUM($E904/$D904)*100, 0)</f>
        <v>253</v>
      </c>
      <c r="G904" t="s">
        <v>20</v>
      </c>
      <c r="H904">
        <v>110</v>
      </c>
      <c r="I904">
        <f>ROUNDUP(E904/H904, 0)</f>
        <v>33</v>
      </c>
      <c r="J904" t="s">
        <v>21</v>
      </c>
      <c r="K904" t="s">
        <v>22</v>
      </c>
      <c r="L904">
        <v>1454133600</v>
      </c>
      <c r="M904">
        <v>1457762400</v>
      </c>
      <c r="N904" s="7">
        <f>(((L904/60)/60)/24)+DATE(1970,1,1)</f>
        <v>42399.25</v>
      </c>
      <c r="O904" s="7">
        <f>(((M904/60)/60)/24)+DATE(1970,1,1)</f>
        <v>42441.25</v>
      </c>
      <c r="P904" t="b">
        <v>0</v>
      </c>
      <c r="Q904" t="b">
        <v>0</v>
      </c>
      <c r="R904" t="s">
        <v>28</v>
      </c>
      <c r="S904" t="str">
        <f>LEFT(R904,FIND("/",R904)-1)</f>
        <v>technology</v>
      </c>
      <c r="T904" t="str">
        <f>RIGHT(R904,LEN(R904)-FIND("/",R904))</f>
        <v>web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>ROUNDUP(SUM($E905/$D905)*100, 0)</f>
        <v>2</v>
      </c>
      <c r="G905" t="s">
        <v>47</v>
      </c>
      <c r="H905">
        <v>14</v>
      </c>
      <c r="I905">
        <f>ROUNDUP(E905/H905, 0)</f>
        <v>51</v>
      </c>
      <c r="J905" t="s">
        <v>21</v>
      </c>
      <c r="K905" t="s">
        <v>22</v>
      </c>
      <c r="L905">
        <v>1336194000</v>
      </c>
      <c r="M905">
        <v>1337490000</v>
      </c>
      <c r="N905" s="7">
        <f>(((L905/60)/60)/24)+DATE(1970,1,1)</f>
        <v>41034.208333333336</v>
      </c>
      <c r="O905" s="7">
        <f>(((M905/60)/60)/24)+DATE(1970,1,1)</f>
        <v>41049.208333333336</v>
      </c>
      <c r="P905" t="b">
        <v>0</v>
      </c>
      <c r="Q905" t="b">
        <v>1</v>
      </c>
      <c r="R905" t="s">
        <v>68</v>
      </c>
      <c r="S905" t="str">
        <f>LEFT(R905,FIND("/",R905)-1)</f>
        <v>publishing</v>
      </c>
      <c r="T905" t="str">
        <f>RIGHT(R905,LEN(R905)-FIND("/",R905))</f>
        <v>nonfiction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>ROUNDUP(SUM($E906/$D906)*100, 0)</f>
        <v>13</v>
      </c>
      <c r="G906" t="s">
        <v>14</v>
      </c>
      <c r="H906">
        <v>16</v>
      </c>
      <c r="I906">
        <f>ROUNDUP(E906/H906, 0)</f>
        <v>50</v>
      </c>
      <c r="J906" t="s">
        <v>21</v>
      </c>
      <c r="K906" t="s">
        <v>22</v>
      </c>
      <c r="L906">
        <v>1349326800</v>
      </c>
      <c r="M906">
        <v>1349672400</v>
      </c>
      <c r="N906" s="7">
        <f>(((L906/60)/60)/24)+DATE(1970,1,1)</f>
        <v>41186.208333333336</v>
      </c>
      <c r="O906" s="7">
        <f>(((M906/60)/60)/24)+DATE(1970,1,1)</f>
        <v>41190.208333333336</v>
      </c>
      <c r="P906" t="b">
        <v>0</v>
      </c>
      <c r="Q906" t="b">
        <v>0</v>
      </c>
      <c r="R906" t="s">
        <v>133</v>
      </c>
      <c r="S906" t="str">
        <f>LEFT(R906,FIND("/",R906)-1)</f>
        <v>publishing</v>
      </c>
      <c r="T906" t="str">
        <f>RIGHT(R906,LEN(R906)-FIND("/",R906))</f>
        <v>radio &amp; podcasts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>ROUNDUP(SUM($E907/$D907)*100, 0)</f>
        <v>164</v>
      </c>
      <c r="G907" t="s">
        <v>20</v>
      </c>
      <c r="H907">
        <v>236</v>
      </c>
      <c r="I907">
        <f>ROUNDUP(E907/H907, 0)</f>
        <v>55</v>
      </c>
      <c r="J907" t="s">
        <v>21</v>
      </c>
      <c r="K907" t="s">
        <v>22</v>
      </c>
      <c r="L907">
        <v>1379566800</v>
      </c>
      <c r="M907">
        <v>1379826000</v>
      </c>
      <c r="N907" s="7">
        <f>(((L907/60)/60)/24)+DATE(1970,1,1)</f>
        <v>41536.208333333336</v>
      </c>
      <c r="O907" s="7">
        <f>(((M907/60)/60)/24)+DATE(1970,1,1)</f>
        <v>41539.208333333336</v>
      </c>
      <c r="P907" t="b">
        <v>0</v>
      </c>
      <c r="Q907" t="b">
        <v>0</v>
      </c>
      <c r="R907" t="s">
        <v>33</v>
      </c>
      <c r="S907" t="str">
        <f>LEFT(R907,FIND("/",R907)-1)</f>
        <v>theater</v>
      </c>
      <c r="T907" t="str">
        <f>RIGHT(R907,LEN(R907)-FIND("/",R907))</f>
        <v>plays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>ROUNDUP(SUM($E908/$D908)*100, 0)</f>
        <v>163</v>
      </c>
      <c r="G908" t="s">
        <v>20</v>
      </c>
      <c r="H908">
        <v>191</v>
      </c>
      <c r="I908">
        <f>ROUNDUP(E908/H908, 0)</f>
        <v>47</v>
      </c>
      <c r="J908" t="s">
        <v>21</v>
      </c>
      <c r="K908" t="s">
        <v>22</v>
      </c>
      <c r="L908">
        <v>1494651600</v>
      </c>
      <c r="M908">
        <v>1497762000</v>
      </c>
      <c r="N908" s="7">
        <f>(((L908/60)/60)/24)+DATE(1970,1,1)</f>
        <v>42868.208333333328</v>
      </c>
      <c r="O908" s="7">
        <f>(((M908/60)/60)/24)+DATE(1970,1,1)</f>
        <v>42904.208333333328</v>
      </c>
      <c r="P908" t="b">
        <v>1</v>
      </c>
      <c r="Q908" t="b">
        <v>1</v>
      </c>
      <c r="R908" t="s">
        <v>42</v>
      </c>
      <c r="S908" t="str">
        <f>LEFT(R908,FIND("/",R908)-1)</f>
        <v>film &amp; video</v>
      </c>
      <c r="T908" t="str">
        <f>RIGHT(R908,LEN(R908)-FIND("/",R908))</f>
        <v>documentary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>ROUNDUP(SUM($E909/$D909)*100, 0)</f>
        <v>21</v>
      </c>
      <c r="G909" t="s">
        <v>14</v>
      </c>
      <c r="H909">
        <v>41</v>
      </c>
      <c r="I909">
        <f>ROUNDUP(E909/H909, 0)</f>
        <v>45</v>
      </c>
      <c r="J909" t="s">
        <v>21</v>
      </c>
      <c r="K909" t="s">
        <v>22</v>
      </c>
      <c r="L909">
        <v>1303880400</v>
      </c>
      <c r="M909">
        <v>1304485200</v>
      </c>
      <c r="N909" s="7">
        <f>(((L909/60)/60)/24)+DATE(1970,1,1)</f>
        <v>40660.208333333336</v>
      </c>
      <c r="O909" s="7">
        <f>(((M909/60)/60)/24)+DATE(1970,1,1)</f>
        <v>40667.208333333336</v>
      </c>
      <c r="P909" t="b">
        <v>0</v>
      </c>
      <c r="Q909" t="b">
        <v>0</v>
      </c>
      <c r="R909" t="s">
        <v>33</v>
      </c>
      <c r="S909" t="str">
        <f>LEFT(R909,FIND("/",R909)-1)</f>
        <v>theater</v>
      </c>
      <c r="T909" t="str">
        <f>RIGHT(R909,LEN(R909)-FIND("/",R909))</f>
        <v>plays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>ROUNDUP(SUM($E910/$D910)*100, 0)</f>
        <v>320</v>
      </c>
      <c r="G910" t="s">
        <v>20</v>
      </c>
      <c r="H910">
        <v>3934</v>
      </c>
      <c r="I910">
        <f>ROUNDUP(E910/H910, 0)</f>
        <v>31</v>
      </c>
      <c r="J910" t="s">
        <v>21</v>
      </c>
      <c r="K910" t="s">
        <v>22</v>
      </c>
      <c r="L910">
        <v>1335934800</v>
      </c>
      <c r="M910">
        <v>1336885200</v>
      </c>
      <c r="N910" s="7">
        <f>(((L910/60)/60)/24)+DATE(1970,1,1)</f>
        <v>41031.208333333336</v>
      </c>
      <c r="O910" s="7">
        <f>(((M910/60)/60)/24)+DATE(1970,1,1)</f>
        <v>41042.208333333336</v>
      </c>
      <c r="P910" t="b">
        <v>0</v>
      </c>
      <c r="Q910" t="b">
        <v>0</v>
      </c>
      <c r="R910" t="s">
        <v>89</v>
      </c>
      <c r="S910" t="str">
        <f>LEFT(R910,FIND("/",R910)-1)</f>
        <v>games</v>
      </c>
      <c r="T910" t="str">
        <f>RIGHT(R910,LEN(R910)-FIND("/",R910))</f>
        <v>video games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>ROUNDUP(SUM($E911/$D911)*100, 0)</f>
        <v>479</v>
      </c>
      <c r="G911" t="s">
        <v>20</v>
      </c>
      <c r="H911">
        <v>80</v>
      </c>
      <c r="I911">
        <f>ROUNDUP(E911/H911, 0)</f>
        <v>108</v>
      </c>
      <c r="J911" t="s">
        <v>15</v>
      </c>
      <c r="K911" t="s">
        <v>16</v>
      </c>
      <c r="L911">
        <v>1528088400</v>
      </c>
      <c r="M911">
        <v>1530421200</v>
      </c>
      <c r="N911" s="7">
        <f>(((L911/60)/60)/24)+DATE(1970,1,1)</f>
        <v>43255.208333333328</v>
      </c>
      <c r="O911" s="7">
        <f>(((M911/60)/60)/24)+DATE(1970,1,1)</f>
        <v>43282.208333333328</v>
      </c>
      <c r="P911" t="b">
        <v>0</v>
      </c>
      <c r="Q911" t="b">
        <v>1</v>
      </c>
      <c r="R911" t="s">
        <v>33</v>
      </c>
      <c r="S911" t="str">
        <f>LEFT(R911,FIND("/",R911)-1)</f>
        <v>theater</v>
      </c>
      <c r="T911" t="str">
        <f>RIGHT(R911,LEN(R911)-FIND("/",R911))</f>
        <v>plays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>ROUNDUP(SUM($E912/$D912)*100, 0)</f>
        <v>20</v>
      </c>
      <c r="G912" t="s">
        <v>74</v>
      </c>
      <c r="H912">
        <v>296</v>
      </c>
      <c r="I912">
        <f>ROUNDUP(E912/H912, 0)</f>
        <v>103</v>
      </c>
      <c r="J912" t="s">
        <v>21</v>
      </c>
      <c r="K912" t="s">
        <v>22</v>
      </c>
      <c r="L912">
        <v>1421906400</v>
      </c>
      <c r="M912">
        <v>1421992800</v>
      </c>
      <c r="N912" s="7">
        <f>(((L912/60)/60)/24)+DATE(1970,1,1)</f>
        <v>42026.25</v>
      </c>
      <c r="O912" s="7">
        <f>(((M912/60)/60)/24)+DATE(1970,1,1)</f>
        <v>42027.25</v>
      </c>
      <c r="P912" t="b">
        <v>0</v>
      </c>
      <c r="Q912" t="b">
        <v>0</v>
      </c>
      <c r="R912" t="s">
        <v>33</v>
      </c>
      <c r="S912" t="str">
        <f>LEFT(R912,FIND("/",R912)-1)</f>
        <v>theater</v>
      </c>
      <c r="T912" t="str">
        <f>RIGHT(R912,LEN(R912)-FIND("/",R912))</f>
        <v>plays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>ROUNDUP(SUM($E913/$D913)*100, 0)</f>
        <v>199</v>
      </c>
      <c r="G913" t="s">
        <v>20</v>
      </c>
      <c r="H913">
        <v>462</v>
      </c>
      <c r="I913">
        <f>ROUNDUP(E913/H913, 0)</f>
        <v>25</v>
      </c>
      <c r="J913" t="s">
        <v>21</v>
      </c>
      <c r="K913" t="s">
        <v>22</v>
      </c>
      <c r="L913">
        <v>1568005200</v>
      </c>
      <c r="M913">
        <v>1568178000</v>
      </c>
      <c r="N913" s="7">
        <f>(((L913/60)/60)/24)+DATE(1970,1,1)</f>
        <v>43717.208333333328</v>
      </c>
      <c r="O913" s="7">
        <f>(((M913/60)/60)/24)+DATE(1970,1,1)</f>
        <v>43719.208333333328</v>
      </c>
      <c r="P913" t="b">
        <v>1</v>
      </c>
      <c r="Q913" t="b">
        <v>0</v>
      </c>
      <c r="R913" t="s">
        <v>28</v>
      </c>
      <c r="S913" t="str">
        <f>LEFT(R913,FIND("/",R913)-1)</f>
        <v>technology</v>
      </c>
      <c r="T913" t="str">
        <f>RIGHT(R913,LEN(R913)-FIND("/",R913))</f>
        <v>web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>ROUNDUP(SUM($E914/$D914)*100, 0)</f>
        <v>795</v>
      </c>
      <c r="G914" t="s">
        <v>20</v>
      </c>
      <c r="H914">
        <v>179</v>
      </c>
      <c r="I914">
        <f>ROUNDUP(E914/H914, 0)</f>
        <v>80</v>
      </c>
      <c r="J914" t="s">
        <v>21</v>
      </c>
      <c r="K914" t="s">
        <v>22</v>
      </c>
      <c r="L914">
        <v>1346821200</v>
      </c>
      <c r="M914">
        <v>1347944400</v>
      </c>
      <c r="N914" s="7">
        <f>(((L914/60)/60)/24)+DATE(1970,1,1)</f>
        <v>41157.208333333336</v>
      </c>
      <c r="O914" s="7">
        <f>(((M914/60)/60)/24)+DATE(1970,1,1)</f>
        <v>41170.208333333336</v>
      </c>
      <c r="P914" t="b">
        <v>1</v>
      </c>
      <c r="Q914" t="b">
        <v>0</v>
      </c>
      <c r="R914" t="s">
        <v>53</v>
      </c>
      <c r="S914" t="str">
        <f>LEFT(R914,FIND("/",R914)-1)</f>
        <v>film &amp; video</v>
      </c>
      <c r="T914" t="str">
        <f>RIGHT(R914,LEN(R914)-FIND("/",R914))</f>
        <v>drama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>ROUNDUP(SUM($E915/$D915)*100, 0)</f>
        <v>51</v>
      </c>
      <c r="G915" t="s">
        <v>14</v>
      </c>
      <c r="H915">
        <v>523</v>
      </c>
      <c r="I915">
        <f>ROUNDUP(E915/H915, 0)</f>
        <v>68</v>
      </c>
      <c r="J915" t="s">
        <v>26</v>
      </c>
      <c r="K915" t="s">
        <v>27</v>
      </c>
      <c r="L915">
        <v>1557637200</v>
      </c>
      <c r="M915">
        <v>1558760400</v>
      </c>
      <c r="N915" s="7">
        <f>(((L915/60)/60)/24)+DATE(1970,1,1)</f>
        <v>43597.208333333328</v>
      </c>
      <c r="O915" s="7">
        <f>(((M915/60)/60)/24)+DATE(1970,1,1)</f>
        <v>43610.208333333328</v>
      </c>
      <c r="P915" t="b">
        <v>0</v>
      </c>
      <c r="Q915" t="b">
        <v>0</v>
      </c>
      <c r="R915" t="s">
        <v>53</v>
      </c>
      <c r="S915" t="str">
        <f>LEFT(R915,FIND("/",R915)-1)</f>
        <v>film &amp; video</v>
      </c>
      <c r="T915" t="str">
        <f>RIGHT(R915,LEN(R915)-FIND("/",R915))</f>
        <v>drama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>ROUNDUP(SUM($E916/$D916)*100, 0)</f>
        <v>58</v>
      </c>
      <c r="G916" t="s">
        <v>14</v>
      </c>
      <c r="H916">
        <v>141</v>
      </c>
      <c r="I916">
        <f>ROUNDUP(E916/H916, 0)</f>
        <v>27</v>
      </c>
      <c r="J916" t="s">
        <v>40</v>
      </c>
      <c r="K916" t="s">
        <v>41</v>
      </c>
      <c r="L916">
        <v>1375592400</v>
      </c>
      <c r="M916">
        <v>1376629200</v>
      </c>
      <c r="N916" s="7">
        <f>(((L916/60)/60)/24)+DATE(1970,1,1)</f>
        <v>41490.208333333336</v>
      </c>
      <c r="O916" s="7">
        <f>(((M916/60)/60)/24)+DATE(1970,1,1)</f>
        <v>41502.208333333336</v>
      </c>
      <c r="P916" t="b">
        <v>0</v>
      </c>
      <c r="Q916" t="b">
        <v>0</v>
      </c>
      <c r="R916" t="s">
        <v>33</v>
      </c>
      <c r="S916" t="str">
        <f>LEFT(R916,FIND("/",R916)-1)</f>
        <v>theater</v>
      </c>
      <c r="T916" t="str">
        <f>RIGHT(R916,LEN(R916)-FIND("/",R916))</f>
        <v>plays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>ROUNDUP(SUM($E917/$D917)*100, 0)</f>
        <v>156</v>
      </c>
      <c r="G917" t="s">
        <v>20</v>
      </c>
      <c r="H917">
        <v>1866</v>
      </c>
      <c r="I917">
        <f>ROUNDUP(E917/H917, 0)</f>
        <v>106</v>
      </c>
      <c r="J917" t="s">
        <v>40</v>
      </c>
      <c r="K917" t="s">
        <v>41</v>
      </c>
      <c r="L917">
        <v>1503982800</v>
      </c>
      <c r="M917">
        <v>1504760400</v>
      </c>
      <c r="N917" s="7">
        <f>(((L917/60)/60)/24)+DATE(1970,1,1)</f>
        <v>42976.208333333328</v>
      </c>
      <c r="O917" s="7">
        <f>(((M917/60)/60)/24)+DATE(1970,1,1)</f>
        <v>42985.208333333328</v>
      </c>
      <c r="P917" t="b">
        <v>0</v>
      </c>
      <c r="Q917" t="b">
        <v>0</v>
      </c>
      <c r="R917" t="s">
        <v>269</v>
      </c>
      <c r="S917" t="str">
        <f>LEFT(R917,FIND("/",R917)-1)</f>
        <v>film &amp; video</v>
      </c>
      <c r="T917" t="str">
        <f>RIGHT(R917,LEN(R917)-FIND("/",R917))</f>
        <v>television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>ROUNDUP(SUM($E918/$D918)*100, 0)</f>
        <v>37</v>
      </c>
      <c r="G918" t="s">
        <v>14</v>
      </c>
      <c r="H918">
        <v>52</v>
      </c>
      <c r="I918">
        <f>ROUNDUP(E918/H918, 0)</f>
        <v>26</v>
      </c>
      <c r="J918" t="s">
        <v>21</v>
      </c>
      <c r="K918" t="s">
        <v>22</v>
      </c>
      <c r="L918">
        <v>1418882400</v>
      </c>
      <c r="M918">
        <v>1419660000</v>
      </c>
      <c r="N918" s="7">
        <f>(((L918/60)/60)/24)+DATE(1970,1,1)</f>
        <v>41991.25</v>
      </c>
      <c r="O918" s="7">
        <f>(((M918/60)/60)/24)+DATE(1970,1,1)</f>
        <v>42000.25</v>
      </c>
      <c r="P918" t="b">
        <v>0</v>
      </c>
      <c r="Q918" t="b">
        <v>0</v>
      </c>
      <c r="R918" t="s">
        <v>122</v>
      </c>
      <c r="S918" t="str">
        <f>LEFT(R918,FIND("/",R918)-1)</f>
        <v>photography</v>
      </c>
      <c r="T918" t="str">
        <f>RIGHT(R918,LEN(R918)-FIND("/",R918))</f>
        <v>photography books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>ROUNDUP(SUM($E919/$D919)*100, 0)</f>
        <v>59</v>
      </c>
      <c r="G919" t="s">
        <v>47</v>
      </c>
      <c r="H919">
        <v>27</v>
      </c>
      <c r="I919">
        <f>ROUNDUP(E919/H919, 0)</f>
        <v>78</v>
      </c>
      <c r="J919" t="s">
        <v>40</v>
      </c>
      <c r="K919" t="s">
        <v>41</v>
      </c>
      <c r="L919">
        <v>1309237200</v>
      </c>
      <c r="M919">
        <v>1311310800</v>
      </c>
      <c r="N919" s="7">
        <f>(((L919/60)/60)/24)+DATE(1970,1,1)</f>
        <v>40722.208333333336</v>
      </c>
      <c r="O919" s="7">
        <f>(((M919/60)/60)/24)+DATE(1970,1,1)</f>
        <v>40746.208333333336</v>
      </c>
      <c r="P919" t="b">
        <v>0</v>
      </c>
      <c r="Q919" t="b">
        <v>1</v>
      </c>
      <c r="R919" t="s">
        <v>100</v>
      </c>
      <c r="S919" t="str">
        <f>LEFT(R919,FIND("/",R919)-1)</f>
        <v>film &amp; video</v>
      </c>
      <c r="T919" t="str">
        <f>RIGHT(R919,LEN(R919)-FIND("/",R919))</f>
        <v>shorts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>ROUNDUP(SUM($E920/$D920)*100, 0)</f>
        <v>238</v>
      </c>
      <c r="G920" t="s">
        <v>20</v>
      </c>
      <c r="H920">
        <v>156</v>
      </c>
      <c r="I920">
        <f>ROUNDUP(E920/H920, 0)</f>
        <v>58</v>
      </c>
      <c r="J920" t="s">
        <v>98</v>
      </c>
      <c r="K920" t="s">
        <v>99</v>
      </c>
      <c r="L920">
        <v>1343365200</v>
      </c>
      <c r="M920">
        <v>1344315600</v>
      </c>
      <c r="N920" s="7">
        <f>(((L920/60)/60)/24)+DATE(1970,1,1)</f>
        <v>41117.208333333336</v>
      </c>
      <c r="O920" s="7">
        <f>(((M920/60)/60)/24)+DATE(1970,1,1)</f>
        <v>41128.208333333336</v>
      </c>
      <c r="P920" t="b">
        <v>0</v>
      </c>
      <c r="Q920" t="b">
        <v>0</v>
      </c>
      <c r="R920" t="s">
        <v>133</v>
      </c>
      <c r="S920" t="str">
        <f>LEFT(R920,FIND("/",R920)-1)</f>
        <v>publishing</v>
      </c>
      <c r="T920" t="str">
        <f>RIGHT(R920,LEN(R920)-FIND("/",R920))</f>
        <v>radio &amp; podcasts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>ROUNDUP(SUM($E921/$D921)*100, 0)</f>
        <v>59</v>
      </c>
      <c r="G921" t="s">
        <v>14</v>
      </c>
      <c r="H921">
        <v>225</v>
      </c>
      <c r="I921">
        <f>ROUNDUP(E921/H921, 0)</f>
        <v>93</v>
      </c>
      <c r="J921" t="s">
        <v>26</v>
      </c>
      <c r="K921" t="s">
        <v>27</v>
      </c>
      <c r="L921">
        <v>1507957200</v>
      </c>
      <c r="M921">
        <v>1510725600</v>
      </c>
      <c r="N921" s="7">
        <f>(((L921/60)/60)/24)+DATE(1970,1,1)</f>
        <v>43022.208333333328</v>
      </c>
      <c r="O921" s="7">
        <f>(((M921/60)/60)/24)+DATE(1970,1,1)</f>
        <v>43054.25</v>
      </c>
      <c r="P921" t="b">
        <v>0</v>
      </c>
      <c r="Q921" t="b">
        <v>1</v>
      </c>
      <c r="R921" t="s">
        <v>33</v>
      </c>
      <c r="S921" t="str">
        <f>LEFT(R921,FIND("/",R921)-1)</f>
        <v>theater</v>
      </c>
      <c r="T921" t="str">
        <f>RIGHT(R921,LEN(R921)-FIND("/",R921))</f>
        <v>plays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>ROUNDUP(SUM($E922/$D922)*100, 0)</f>
        <v>183</v>
      </c>
      <c r="G922" t="s">
        <v>20</v>
      </c>
      <c r="H922">
        <v>255</v>
      </c>
      <c r="I922">
        <f>ROUNDUP(E922/H922, 0)</f>
        <v>38</v>
      </c>
      <c r="J922" t="s">
        <v>21</v>
      </c>
      <c r="K922" t="s">
        <v>22</v>
      </c>
      <c r="L922">
        <v>1549519200</v>
      </c>
      <c r="M922">
        <v>1551247200</v>
      </c>
      <c r="N922" s="7">
        <f>(((L922/60)/60)/24)+DATE(1970,1,1)</f>
        <v>43503.25</v>
      </c>
      <c r="O922" s="7">
        <f>(((M922/60)/60)/24)+DATE(1970,1,1)</f>
        <v>43523.25</v>
      </c>
      <c r="P922" t="b">
        <v>1</v>
      </c>
      <c r="Q922" t="b">
        <v>0</v>
      </c>
      <c r="R922" t="s">
        <v>71</v>
      </c>
      <c r="S922" t="str">
        <f>LEFT(R922,FIND("/",R922)-1)</f>
        <v>film &amp; video</v>
      </c>
      <c r="T922" t="str">
        <f>RIGHT(R922,LEN(R922)-FIND("/",R922))</f>
        <v>animation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>ROUNDUP(SUM($E923/$D923)*100, 0)</f>
        <v>1</v>
      </c>
      <c r="G923" t="s">
        <v>14</v>
      </c>
      <c r="H923">
        <v>38</v>
      </c>
      <c r="I923">
        <f>ROUNDUP(E923/H923, 0)</f>
        <v>32</v>
      </c>
      <c r="J923" t="s">
        <v>21</v>
      </c>
      <c r="K923" t="s">
        <v>22</v>
      </c>
      <c r="L923">
        <v>1329026400</v>
      </c>
      <c r="M923">
        <v>1330236000</v>
      </c>
      <c r="N923" s="7">
        <f>(((L923/60)/60)/24)+DATE(1970,1,1)</f>
        <v>40951.25</v>
      </c>
      <c r="O923" s="7">
        <f>(((M923/60)/60)/24)+DATE(1970,1,1)</f>
        <v>40965.25</v>
      </c>
      <c r="P923" t="b">
        <v>0</v>
      </c>
      <c r="Q923" t="b">
        <v>0</v>
      </c>
      <c r="R923" t="s">
        <v>28</v>
      </c>
      <c r="S923" t="str">
        <f>LEFT(R923,FIND("/",R923)-1)</f>
        <v>technology</v>
      </c>
      <c r="T923" t="str">
        <f>RIGHT(R923,LEN(R923)-FIND("/",R923))</f>
        <v>web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>ROUNDUP(SUM($E924/$D924)*100, 0)</f>
        <v>176</v>
      </c>
      <c r="G924" t="s">
        <v>20</v>
      </c>
      <c r="H924">
        <v>2261</v>
      </c>
      <c r="I924">
        <f>ROUNDUP(E924/H924, 0)</f>
        <v>40</v>
      </c>
      <c r="J924" t="s">
        <v>21</v>
      </c>
      <c r="K924" t="s">
        <v>22</v>
      </c>
      <c r="L924">
        <v>1544335200</v>
      </c>
      <c r="M924">
        <v>1545112800</v>
      </c>
      <c r="N924" s="7">
        <f>(((L924/60)/60)/24)+DATE(1970,1,1)</f>
        <v>43443.25</v>
      </c>
      <c r="O924" s="7">
        <f>(((M924/60)/60)/24)+DATE(1970,1,1)</f>
        <v>43452.25</v>
      </c>
      <c r="P924" t="b">
        <v>0</v>
      </c>
      <c r="Q924" t="b">
        <v>1</v>
      </c>
      <c r="R924" t="s">
        <v>319</v>
      </c>
      <c r="S924" t="str">
        <f>LEFT(R924,FIND("/",R924)-1)</f>
        <v>music</v>
      </c>
      <c r="T924" t="str">
        <f>RIGHT(R924,LEN(R924)-FIND("/",R924))</f>
        <v>world music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>ROUNDUP(SUM($E925/$D925)*100, 0)</f>
        <v>238</v>
      </c>
      <c r="G925" t="s">
        <v>20</v>
      </c>
      <c r="H925">
        <v>40</v>
      </c>
      <c r="I925">
        <f>ROUNDUP(E925/H925, 0)</f>
        <v>102</v>
      </c>
      <c r="J925" t="s">
        <v>21</v>
      </c>
      <c r="K925" t="s">
        <v>22</v>
      </c>
      <c r="L925">
        <v>1279083600</v>
      </c>
      <c r="M925">
        <v>1279170000</v>
      </c>
      <c r="N925" s="7">
        <f>(((L925/60)/60)/24)+DATE(1970,1,1)</f>
        <v>40373.208333333336</v>
      </c>
      <c r="O925" s="7">
        <f>(((M925/60)/60)/24)+DATE(1970,1,1)</f>
        <v>40374.208333333336</v>
      </c>
      <c r="P925" t="b">
        <v>0</v>
      </c>
      <c r="Q925" t="b">
        <v>0</v>
      </c>
      <c r="R925" t="s">
        <v>33</v>
      </c>
      <c r="S925" t="str">
        <f>LEFT(R925,FIND("/",R925)-1)</f>
        <v>theater</v>
      </c>
      <c r="T925" t="str">
        <f>RIGHT(R925,LEN(R925)-FIND("/",R925))</f>
        <v>plays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>ROUNDUP(SUM($E926/$D926)*100, 0)</f>
        <v>489</v>
      </c>
      <c r="G926" t="s">
        <v>20</v>
      </c>
      <c r="H926">
        <v>2289</v>
      </c>
      <c r="I926">
        <f>ROUNDUP(E926/H926, 0)</f>
        <v>85</v>
      </c>
      <c r="J926" t="s">
        <v>107</v>
      </c>
      <c r="K926" t="s">
        <v>108</v>
      </c>
      <c r="L926">
        <v>1572498000</v>
      </c>
      <c r="M926">
        <v>1573452000</v>
      </c>
      <c r="N926" s="7">
        <f>(((L926/60)/60)/24)+DATE(1970,1,1)</f>
        <v>43769.208333333328</v>
      </c>
      <c r="O926" s="7">
        <f>(((M926/60)/60)/24)+DATE(1970,1,1)</f>
        <v>43780.25</v>
      </c>
      <c r="P926" t="b">
        <v>0</v>
      </c>
      <c r="Q926" t="b">
        <v>0</v>
      </c>
      <c r="R926" t="s">
        <v>33</v>
      </c>
      <c r="S926" t="str">
        <f>LEFT(R926,FIND("/",R926)-1)</f>
        <v>theater</v>
      </c>
      <c r="T926" t="str">
        <f>RIGHT(R926,LEN(R926)-FIND("/",R926))</f>
        <v>plays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>ROUNDUP(SUM($E927/$D927)*100, 0)</f>
        <v>225</v>
      </c>
      <c r="G927" t="s">
        <v>20</v>
      </c>
      <c r="H927">
        <v>65</v>
      </c>
      <c r="I927">
        <f>ROUNDUP(E927/H927, 0)</f>
        <v>104</v>
      </c>
      <c r="J927" t="s">
        <v>21</v>
      </c>
      <c r="K927" t="s">
        <v>22</v>
      </c>
      <c r="L927">
        <v>1506056400</v>
      </c>
      <c r="M927">
        <v>1507093200</v>
      </c>
      <c r="N927" s="7">
        <f>(((L927/60)/60)/24)+DATE(1970,1,1)</f>
        <v>43000.208333333328</v>
      </c>
      <c r="O927" s="7">
        <f>(((M927/60)/60)/24)+DATE(1970,1,1)</f>
        <v>43012.208333333328</v>
      </c>
      <c r="P927" t="b">
        <v>0</v>
      </c>
      <c r="Q927" t="b">
        <v>0</v>
      </c>
      <c r="R927" t="s">
        <v>33</v>
      </c>
      <c r="S927" t="str">
        <f>LEFT(R927,FIND("/",R927)-1)</f>
        <v>theater</v>
      </c>
      <c r="T927" t="str">
        <f>RIGHT(R927,LEN(R927)-FIND("/",R927))</f>
        <v>plays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>ROUNDUP(SUM($E928/$D928)*100, 0)</f>
        <v>19</v>
      </c>
      <c r="G928" t="s">
        <v>14</v>
      </c>
      <c r="H928">
        <v>15</v>
      </c>
      <c r="I928">
        <f>ROUNDUP(E928/H928, 0)</f>
        <v>106</v>
      </c>
      <c r="J928" t="s">
        <v>21</v>
      </c>
      <c r="K928" t="s">
        <v>22</v>
      </c>
      <c r="L928">
        <v>1463029200</v>
      </c>
      <c r="M928">
        <v>1463374800</v>
      </c>
      <c r="N928" s="7">
        <f>(((L928/60)/60)/24)+DATE(1970,1,1)</f>
        <v>42502.208333333328</v>
      </c>
      <c r="O928" s="7">
        <f>(((M928/60)/60)/24)+DATE(1970,1,1)</f>
        <v>42506.208333333328</v>
      </c>
      <c r="P928" t="b">
        <v>0</v>
      </c>
      <c r="Q928" t="b">
        <v>0</v>
      </c>
      <c r="R928" t="s">
        <v>17</v>
      </c>
      <c r="S928" t="str">
        <f>LEFT(R928,FIND("/",R928)-1)</f>
        <v>food</v>
      </c>
      <c r="T928" t="str">
        <f>RIGHT(R928,LEN(R928)-FIND("/",R928))</f>
        <v>food trucks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>ROUNDUP(SUM($E929/$D929)*100, 0)</f>
        <v>46</v>
      </c>
      <c r="G929" t="s">
        <v>14</v>
      </c>
      <c r="H929">
        <v>37</v>
      </c>
      <c r="I929">
        <f>ROUNDUP(E929/H929, 0)</f>
        <v>90</v>
      </c>
      <c r="J929" t="s">
        <v>21</v>
      </c>
      <c r="K929" t="s">
        <v>22</v>
      </c>
      <c r="L929">
        <v>1342069200</v>
      </c>
      <c r="M929">
        <v>1344574800</v>
      </c>
      <c r="N929" s="7">
        <f>(((L929/60)/60)/24)+DATE(1970,1,1)</f>
        <v>41102.208333333336</v>
      </c>
      <c r="O929" s="7">
        <f>(((M929/60)/60)/24)+DATE(1970,1,1)</f>
        <v>41131.208333333336</v>
      </c>
      <c r="P929" t="b">
        <v>0</v>
      </c>
      <c r="Q929" t="b">
        <v>0</v>
      </c>
      <c r="R929" t="s">
        <v>33</v>
      </c>
      <c r="S929" t="str">
        <f>LEFT(R929,FIND("/",R929)-1)</f>
        <v>theater</v>
      </c>
      <c r="T929" t="str">
        <f>RIGHT(R929,LEN(R929)-FIND("/",R929))</f>
        <v>plays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>ROUNDUP(SUM($E930/$D930)*100, 0)</f>
        <v>118</v>
      </c>
      <c r="G930" t="s">
        <v>20</v>
      </c>
      <c r="H930">
        <v>3777</v>
      </c>
      <c r="I930">
        <f>ROUNDUP(E930/H930, 0)</f>
        <v>52</v>
      </c>
      <c r="J930" t="s">
        <v>107</v>
      </c>
      <c r="K930" t="s">
        <v>108</v>
      </c>
      <c r="L930">
        <v>1388296800</v>
      </c>
      <c r="M930">
        <v>1389074400</v>
      </c>
      <c r="N930" s="7">
        <f>(((L930/60)/60)/24)+DATE(1970,1,1)</f>
        <v>41637.25</v>
      </c>
      <c r="O930" s="7">
        <f>(((M930/60)/60)/24)+DATE(1970,1,1)</f>
        <v>41646.25</v>
      </c>
      <c r="P930" t="b">
        <v>0</v>
      </c>
      <c r="Q930" t="b">
        <v>0</v>
      </c>
      <c r="R930" t="s">
        <v>28</v>
      </c>
      <c r="S930" t="str">
        <f>LEFT(R930,FIND("/",R930)-1)</f>
        <v>technology</v>
      </c>
      <c r="T930" t="str">
        <f>RIGHT(R930,LEN(R930)-FIND("/",R930))</f>
        <v>web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>ROUNDUP(SUM($E931/$D931)*100, 0)</f>
        <v>218</v>
      </c>
      <c r="G931" t="s">
        <v>20</v>
      </c>
      <c r="H931">
        <v>184</v>
      </c>
      <c r="I931">
        <f>ROUNDUP(E931/H931, 0)</f>
        <v>65</v>
      </c>
      <c r="J931" t="s">
        <v>40</v>
      </c>
      <c r="K931" t="s">
        <v>41</v>
      </c>
      <c r="L931">
        <v>1493787600</v>
      </c>
      <c r="M931">
        <v>1494997200</v>
      </c>
      <c r="N931" s="7">
        <f>(((L931/60)/60)/24)+DATE(1970,1,1)</f>
        <v>42858.208333333328</v>
      </c>
      <c r="O931" s="7">
        <f>(((M931/60)/60)/24)+DATE(1970,1,1)</f>
        <v>42872.208333333328</v>
      </c>
      <c r="P931" t="b">
        <v>0</v>
      </c>
      <c r="Q931" t="b">
        <v>0</v>
      </c>
      <c r="R931" t="s">
        <v>33</v>
      </c>
      <c r="S931" t="str">
        <f>LEFT(R931,FIND("/",R931)-1)</f>
        <v>theater</v>
      </c>
      <c r="T931" t="str">
        <f>RIGHT(R931,LEN(R931)-FIND("/",R931))</f>
        <v>plays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>ROUNDUP(SUM($E932/$D932)*100, 0)</f>
        <v>113</v>
      </c>
      <c r="G932" t="s">
        <v>20</v>
      </c>
      <c r="H932">
        <v>85</v>
      </c>
      <c r="I932">
        <f>ROUNDUP(E932/H932, 0)</f>
        <v>47</v>
      </c>
      <c r="J932" t="s">
        <v>21</v>
      </c>
      <c r="K932" t="s">
        <v>22</v>
      </c>
      <c r="L932">
        <v>1424844000</v>
      </c>
      <c r="M932">
        <v>1425448800</v>
      </c>
      <c r="N932" s="7">
        <f>(((L932/60)/60)/24)+DATE(1970,1,1)</f>
        <v>42060.25</v>
      </c>
      <c r="O932" s="7">
        <f>(((M932/60)/60)/24)+DATE(1970,1,1)</f>
        <v>42067.25</v>
      </c>
      <c r="P932" t="b">
        <v>0</v>
      </c>
      <c r="Q932" t="b">
        <v>1</v>
      </c>
      <c r="R932" t="s">
        <v>33</v>
      </c>
      <c r="S932" t="str">
        <f>LEFT(R932,FIND("/",R932)-1)</f>
        <v>theater</v>
      </c>
      <c r="T932" t="str">
        <f>RIGHT(R932,LEN(R932)-FIND("/",R932))</f>
        <v>plays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>ROUNDUP(SUM($E933/$D933)*100, 0)</f>
        <v>73</v>
      </c>
      <c r="G933" t="s">
        <v>14</v>
      </c>
      <c r="H933">
        <v>112</v>
      </c>
      <c r="I933">
        <f>ROUNDUP(E933/H933, 0)</f>
        <v>52</v>
      </c>
      <c r="J933" t="s">
        <v>21</v>
      </c>
      <c r="K933" t="s">
        <v>22</v>
      </c>
      <c r="L933">
        <v>1403931600</v>
      </c>
      <c r="M933">
        <v>1404104400</v>
      </c>
      <c r="N933" s="7">
        <f>(((L933/60)/60)/24)+DATE(1970,1,1)</f>
        <v>41818.208333333336</v>
      </c>
      <c r="O933" s="7">
        <f>(((M933/60)/60)/24)+DATE(1970,1,1)</f>
        <v>41820.208333333336</v>
      </c>
      <c r="P933" t="b">
        <v>0</v>
      </c>
      <c r="Q933" t="b">
        <v>1</v>
      </c>
      <c r="R933" t="s">
        <v>33</v>
      </c>
      <c r="S933" t="str">
        <f>LEFT(R933,FIND("/",R933)-1)</f>
        <v>theater</v>
      </c>
      <c r="T933" t="str">
        <f>RIGHT(R933,LEN(R933)-FIND("/",R933))</f>
        <v>plays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>ROUNDUP(SUM($E934/$D934)*100, 0)</f>
        <v>213</v>
      </c>
      <c r="G934" t="s">
        <v>20</v>
      </c>
      <c r="H934">
        <v>144</v>
      </c>
      <c r="I934">
        <f>ROUNDUP(E934/H934, 0)</f>
        <v>34</v>
      </c>
      <c r="J934" t="s">
        <v>21</v>
      </c>
      <c r="K934" t="s">
        <v>22</v>
      </c>
      <c r="L934">
        <v>1394514000</v>
      </c>
      <c r="M934">
        <v>1394773200</v>
      </c>
      <c r="N934" s="7">
        <f>(((L934/60)/60)/24)+DATE(1970,1,1)</f>
        <v>41709.208333333336</v>
      </c>
      <c r="O934" s="7">
        <f>(((M934/60)/60)/24)+DATE(1970,1,1)</f>
        <v>41712.208333333336</v>
      </c>
      <c r="P934" t="b">
        <v>0</v>
      </c>
      <c r="Q934" t="b">
        <v>0</v>
      </c>
      <c r="R934" t="s">
        <v>23</v>
      </c>
      <c r="S934" t="str">
        <f>LEFT(R934,FIND("/",R934)-1)</f>
        <v>music</v>
      </c>
      <c r="T934" t="str">
        <f>RIGHT(R934,LEN(R934)-FIND("/",R934))</f>
        <v>rock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>ROUNDUP(SUM($E935/$D935)*100, 0)</f>
        <v>240</v>
      </c>
      <c r="G935" t="s">
        <v>20</v>
      </c>
      <c r="H935">
        <v>1902</v>
      </c>
      <c r="I935">
        <f>ROUNDUP(E935/H935, 0)</f>
        <v>93</v>
      </c>
      <c r="J935" t="s">
        <v>21</v>
      </c>
      <c r="K935" t="s">
        <v>22</v>
      </c>
      <c r="L935">
        <v>1365397200</v>
      </c>
      <c r="M935">
        <v>1366520400</v>
      </c>
      <c r="N935" s="7">
        <f>(((L935/60)/60)/24)+DATE(1970,1,1)</f>
        <v>41372.208333333336</v>
      </c>
      <c r="O935" s="7">
        <f>(((M935/60)/60)/24)+DATE(1970,1,1)</f>
        <v>41385.208333333336</v>
      </c>
      <c r="P935" t="b">
        <v>0</v>
      </c>
      <c r="Q935" t="b">
        <v>0</v>
      </c>
      <c r="R935" t="s">
        <v>33</v>
      </c>
      <c r="S935" t="str">
        <f>LEFT(R935,FIND("/",R935)-1)</f>
        <v>theater</v>
      </c>
      <c r="T935" t="str">
        <f>RIGHT(R935,LEN(R935)-FIND("/",R935))</f>
        <v>plays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>ROUNDUP(SUM($E936/$D936)*100, 0)</f>
        <v>182</v>
      </c>
      <c r="G936" t="s">
        <v>20</v>
      </c>
      <c r="H936">
        <v>105</v>
      </c>
      <c r="I936">
        <f>ROUNDUP(E936/H936, 0)</f>
        <v>108</v>
      </c>
      <c r="J936" t="s">
        <v>21</v>
      </c>
      <c r="K936" t="s">
        <v>22</v>
      </c>
      <c r="L936">
        <v>1456120800</v>
      </c>
      <c r="M936">
        <v>1456639200</v>
      </c>
      <c r="N936" s="7">
        <f>(((L936/60)/60)/24)+DATE(1970,1,1)</f>
        <v>42422.25</v>
      </c>
      <c r="O936" s="7">
        <f>(((M936/60)/60)/24)+DATE(1970,1,1)</f>
        <v>42428.25</v>
      </c>
      <c r="P936" t="b">
        <v>0</v>
      </c>
      <c r="Q936" t="b">
        <v>0</v>
      </c>
      <c r="R936" t="s">
        <v>33</v>
      </c>
      <c r="S936" t="str">
        <f>LEFT(R936,FIND("/",R936)-1)</f>
        <v>theater</v>
      </c>
      <c r="T936" t="str">
        <f>RIGHT(R936,LEN(R936)-FIND("/",R936))</f>
        <v>plays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>ROUNDUP(SUM($E937/$D937)*100, 0)</f>
        <v>165</v>
      </c>
      <c r="G937" t="s">
        <v>20</v>
      </c>
      <c r="H937">
        <v>132</v>
      </c>
      <c r="I937">
        <f>ROUNDUP(E937/H937, 0)</f>
        <v>76</v>
      </c>
      <c r="J937" t="s">
        <v>21</v>
      </c>
      <c r="K937" t="s">
        <v>22</v>
      </c>
      <c r="L937">
        <v>1437714000</v>
      </c>
      <c r="M937">
        <v>1438318800</v>
      </c>
      <c r="N937" s="7">
        <f>(((L937/60)/60)/24)+DATE(1970,1,1)</f>
        <v>42209.208333333328</v>
      </c>
      <c r="O937" s="7">
        <f>(((M937/60)/60)/24)+DATE(1970,1,1)</f>
        <v>42216.208333333328</v>
      </c>
      <c r="P937" t="b">
        <v>0</v>
      </c>
      <c r="Q937" t="b">
        <v>0</v>
      </c>
      <c r="R937" t="s">
        <v>33</v>
      </c>
      <c r="S937" t="str">
        <f>LEFT(R937,FIND("/",R937)-1)</f>
        <v>theater</v>
      </c>
      <c r="T937" t="str">
        <f>RIGHT(R937,LEN(R937)-FIND("/",R937))</f>
        <v>plays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>ROUNDUP(SUM($E938/$D938)*100, 0)</f>
        <v>2</v>
      </c>
      <c r="G938" t="s">
        <v>14</v>
      </c>
      <c r="H938">
        <v>21</v>
      </c>
      <c r="I938">
        <f>ROUNDUP(E938/H938, 0)</f>
        <v>81</v>
      </c>
      <c r="J938" t="s">
        <v>21</v>
      </c>
      <c r="K938" t="s">
        <v>22</v>
      </c>
      <c r="L938">
        <v>1563771600</v>
      </c>
      <c r="M938">
        <v>1564030800</v>
      </c>
      <c r="N938" s="7">
        <f>(((L938/60)/60)/24)+DATE(1970,1,1)</f>
        <v>43668.208333333328</v>
      </c>
      <c r="O938" s="7">
        <f>(((M938/60)/60)/24)+DATE(1970,1,1)</f>
        <v>43671.208333333328</v>
      </c>
      <c r="P938" t="b">
        <v>1</v>
      </c>
      <c r="Q938" t="b">
        <v>0</v>
      </c>
      <c r="R938" t="s">
        <v>33</v>
      </c>
      <c r="S938" t="str">
        <f>LEFT(R938,FIND("/",R938)-1)</f>
        <v>theater</v>
      </c>
      <c r="T938" t="str">
        <f>RIGHT(R938,LEN(R938)-FIND("/",R938))</f>
        <v>plays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>ROUNDUP(SUM($E939/$D939)*100, 0)</f>
        <v>50</v>
      </c>
      <c r="G939" t="s">
        <v>74</v>
      </c>
      <c r="H939">
        <v>976</v>
      </c>
      <c r="I939">
        <f>ROUNDUP(E939/H939, 0)</f>
        <v>87</v>
      </c>
      <c r="J939" t="s">
        <v>21</v>
      </c>
      <c r="K939" t="s">
        <v>22</v>
      </c>
      <c r="L939">
        <v>1448517600</v>
      </c>
      <c r="M939">
        <v>1449295200</v>
      </c>
      <c r="N939" s="7">
        <f>(((L939/60)/60)/24)+DATE(1970,1,1)</f>
        <v>42334.25</v>
      </c>
      <c r="O939" s="7">
        <f>(((M939/60)/60)/24)+DATE(1970,1,1)</f>
        <v>42343.25</v>
      </c>
      <c r="P939" t="b">
        <v>0</v>
      </c>
      <c r="Q939" t="b">
        <v>0</v>
      </c>
      <c r="R939" t="s">
        <v>42</v>
      </c>
      <c r="S939" t="str">
        <f>LEFT(R939,FIND("/",R939)-1)</f>
        <v>film &amp; video</v>
      </c>
      <c r="T939" t="str">
        <f>RIGHT(R939,LEN(R939)-FIND("/",R939))</f>
        <v>documentary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>ROUNDUP(SUM($E940/$D940)*100, 0)</f>
        <v>110</v>
      </c>
      <c r="G940" t="s">
        <v>20</v>
      </c>
      <c r="H940">
        <v>96</v>
      </c>
      <c r="I940">
        <f>ROUNDUP(E940/H940, 0)</f>
        <v>106</v>
      </c>
      <c r="J940" t="s">
        <v>21</v>
      </c>
      <c r="K940" t="s">
        <v>22</v>
      </c>
      <c r="L940">
        <v>1528779600</v>
      </c>
      <c r="M940">
        <v>1531890000</v>
      </c>
      <c r="N940" s="7">
        <f>(((L940/60)/60)/24)+DATE(1970,1,1)</f>
        <v>43263.208333333328</v>
      </c>
      <c r="O940" s="7">
        <f>(((M940/60)/60)/24)+DATE(1970,1,1)</f>
        <v>43299.208333333328</v>
      </c>
      <c r="P940" t="b">
        <v>0</v>
      </c>
      <c r="Q940" t="b">
        <v>1</v>
      </c>
      <c r="R940" t="s">
        <v>119</v>
      </c>
      <c r="S940" t="str">
        <f>LEFT(R940,FIND("/",R940)-1)</f>
        <v>publishing</v>
      </c>
      <c r="T940" t="str">
        <f>RIGHT(R940,LEN(R940)-FIND("/",R940))</f>
        <v>fiction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>ROUNDUP(SUM($E941/$D941)*100, 0)</f>
        <v>50</v>
      </c>
      <c r="G941" t="s">
        <v>14</v>
      </c>
      <c r="H941">
        <v>67</v>
      </c>
      <c r="I941">
        <f>ROUNDUP(E941/H941, 0)</f>
        <v>58</v>
      </c>
      <c r="J941" t="s">
        <v>21</v>
      </c>
      <c r="K941" t="s">
        <v>22</v>
      </c>
      <c r="L941">
        <v>1304744400</v>
      </c>
      <c r="M941">
        <v>1306213200</v>
      </c>
      <c r="N941" s="7">
        <f>(((L941/60)/60)/24)+DATE(1970,1,1)</f>
        <v>40670.208333333336</v>
      </c>
      <c r="O941" s="7">
        <f>(((M941/60)/60)/24)+DATE(1970,1,1)</f>
        <v>40687.208333333336</v>
      </c>
      <c r="P941" t="b">
        <v>0</v>
      </c>
      <c r="Q941" t="b">
        <v>1</v>
      </c>
      <c r="R941" t="s">
        <v>89</v>
      </c>
      <c r="S941" t="str">
        <f>LEFT(R941,FIND("/",R941)-1)</f>
        <v>games</v>
      </c>
      <c r="T941" t="str">
        <f>RIGHT(R941,LEN(R941)-FIND("/",R941))</f>
        <v>video games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>ROUNDUP(SUM($E942/$D942)*100, 0)</f>
        <v>63</v>
      </c>
      <c r="G942" t="s">
        <v>47</v>
      </c>
      <c r="H942">
        <v>66</v>
      </c>
      <c r="I942">
        <f>ROUNDUP(E942/H942, 0)</f>
        <v>94</v>
      </c>
      <c r="J942" t="s">
        <v>15</v>
      </c>
      <c r="K942" t="s">
        <v>16</v>
      </c>
      <c r="L942">
        <v>1354341600</v>
      </c>
      <c r="M942">
        <v>1356242400</v>
      </c>
      <c r="N942" s="7">
        <f>(((L942/60)/60)/24)+DATE(1970,1,1)</f>
        <v>41244.25</v>
      </c>
      <c r="O942" s="7">
        <f>(((M942/60)/60)/24)+DATE(1970,1,1)</f>
        <v>41266.25</v>
      </c>
      <c r="P942" t="b">
        <v>0</v>
      </c>
      <c r="Q942" t="b">
        <v>0</v>
      </c>
      <c r="R942" t="s">
        <v>28</v>
      </c>
      <c r="S942" t="str">
        <f>LEFT(R942,FIND("/",R942)-1)</f>
        <v>technology</v>
      </c>
      <c r="T942" t="str">
        <f>RIGHT(R942,LEN(R942)-FIND("/",R942))</f>
        <v>web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>ROUNDUP(SUM($E943/$D943)*100, 0)</f>
        <v>14</v>
      </c>
      <c r="G943" t="s">
        <v>14</v>
      </c>
      <c r="H943">
        <v>78</v>
      </c>
      <c r="I943">
        <f>ROUNDUP(E943/H943, 0)</f>
        <v>72</v>
      </c>
      <c r="J943" t="s">
        <v>21</v>
      </c>
      <c r="K943" t="s">
        <v>22</v>
      </c>
      <c r="L943">
        <v>1294552800</v>
      </c>
      <c r="M943">
        <v>1297576800</v>
      </c>
      <c r="N943" s="7">
        <f>(((L943/60)/60)/24)+DATE(1970,1,1)</f>
        <v>40552.25</v>
      </c>
      <c r="O943" s="7">
        <f>(((M943/60)/60)/24)+DATE(1970,1,1)</f>
        <v>40587.25</v>
      </c>
      <c r="P943" t="b">
        <v>1</v>
      </c>
      <c r="Q943" t="b">
        <v>0</v>
      </c>
      <c r="R943" t="s">
        <v>33</v>
      </c>
      <c r="S943" t="str">
        <f>LEFT(R943,FIND("/",R943)-1)</f>
        <v>theater</v>
      </c>
      <c r="T943" t="str">
        <f>RIGHT(R943,LEN(R943)-FIND("/",R943))</f>
        <v>plays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>ROUNDUP(SUM($E944/$D944)*100, 0)</f>
        <v>65</v>
      </c>
      <c r="G944" t="s">
        <v>14</v>
      </c>
      <c r="H944">
        <v>67</v>
      </c>
      <c r="I944">
        <f>ROUNDUP(E944/H944, 0)</f>
        <v>93</v>
      </c>
      <c r="J944" t="s">
        <v>26</v>
      </c>
      <c r="K944" t="s">
        <v>27</v>
      </c>
      <c r="L944">
        <v>1295935200</v>
      </c>
      <c r="M944">
        <v>1296194400</v>
      </c>
      <c r="N944" s="7">
        <f>(((L944/60)/60)/24)+DATE(1970,1,1)</f>
        <v>40568.25</v>
      </c>
      <c r="O944" s="7">
        <f>(((M944/60)/60)/24)+DATE(1970,1,1)</f>
        <v>40571.25</v>
      </c>
      <c r="P944" t="b">
        <v>0</v>
      </c>
      <c r="Q944" t="b">
        <v>0</v>
      </c>
      <c r="R944" t="s">
        <v>33</v>
      </c>
      <c r="S944" t="str">
        <f>LEFT(R944,FIND("/",R944)-1)</f>
        <v>theater</v>
      </c>
      <c r="T944" t="str">
        <f>RIGHT(R944,LEN(R944)-FIND("/",R944))</f>
        <v>plays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>ROUNDUP(SUM($E945/$D945)*100, 0)</f>
        <v>160</v>
      </c>
      <c r="G945" t="s">
        <v>20</v>
      </c>
      <c r="H945">
        <v>114</v>
      </c>
      <c r="I945">
        <f>ROUNDUP(E945/H945, 0)</f>
        <v>105</v>
      </c>
      <c r="J945" t="s">
        <v>21</v>
      </c>
      <c r="K945" t="s">
        <v>22</v>
      </c>
      <c r="L945">
        <v>1411534800</v>
      </c>
      <c r="M945">
        <v>1414558800</v>
      </c>
      <c r="N945" s="7">
        <f>(((L945/60)/60)/24)+DATE(1970,1,1)</f>
        <v>41906.208333333336</v>
      </c>
      <c r="O945" s="7">
        <f>(((M945/60)/60)/24)+DATE(1970,1,1)</f>
        <v>41941.208333333336</v>
      </c>
      <c r="P945" t="b">
        <v>0</v>
      </c>
      <c r="Q945" t="b">
        <v>0</v>
      </c>
      <c r="R945" t="s">
        <v>17</v>
      </c>
      <c r="S945" t="str">
        <f>LEFT(R945,FIND("/",R945)-1)</f>
        <v>food</v>
      </c>
      <c r="T945" t="str">
        <f>RIGHT(R945,LEN(R945)-FIND("/",R945))</f>
        <v>food trucks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>ROUNDUP(SUM($E946/$D946)*100, 0)</f>
        <v>82</v>
      </c>
      <c r="G946" t="s">
        <v>14</v>
      </c>
      <c r="H946">
        <v>263</v>
      </c>
      <c r="I946">
        <f>ROUNDUP(E946/H946, 0)</f>
        <v>31</v>
      </c>
      <c r="J946" t="s">
        <v>26</v>
      </c>
      <c r="K946" t="s">
        <v>27</v>
      </c>
      <c r="L946">
        <v>1486706400</v>
      </c>
      <c r="M946">
        <v>1488348000</v>
      </c>
      <c r="N946" s="7">
        <f>(((L946/60)/60)/24)+DATE(1970,1,1)</f>
        <v>42776.25</v>
      </c>
      <c r="O946" s="7">
        <f>(((M946/60)/60)/24)+DATE(1970,1,1)</f>
        <v>42795.25</v>
      </c>
      <c r="P946" t="b">
        <v>0</v>
      </c>
      <c r="Q946" t="b">
        <v>0</v>
      </c>
      <c r="R946" t="s">
        <v>122</v>
      </c>
      <c r="S946" t="str">
        <f>LEFT(R946,FIND("/",R946)-1)</f>
        <v>photography</v>
      </c>
      <c r="T946" t="str">
        <f>RIGHT(R946,LEN(R946)-FIND("/",R946))</f>
        <v>photography books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>ROUNDUP(SUM($E947/$D947)*100, 0)</f>
        <v>33</v>
      </c>
      <c r="G947" t="s">
        <v>14</v>
      </c>
      <c r="H947">
        <v>1691</v>
      </c>
      <c r="I947">
        <f>ROUNDUP(E947/H947, 0)</f>
        <v>34</v>
      </c>
      <c r="J947" t="s">
        <v>21</v>
      </c>
      <c r="K947" t="s">
        <v>22</v>
      </c>
      <c r="L947">
        <v>1333602000</v>
      </c>
      <c r="M947">
        <v>1334898000</v>
      </c>
      <c r="N947" s="7">
        <f>(((L947/60)/60)/24)+DATE(1970,1,1)</f>
        <v>41004.208333333336</v>
      </c>
      <c r="O947" s="7">
        <f>(((M947/60)/60)/24)+DATE(1970,1,1)</f>
        <v>41019.208333333336</v>
      </c>
      <c r="P947" t="b">
        <v>1</v>
      </c>
      <c r="Q947" t="b">
        <v>0</v>
      </c>
      <c r="R947" t="s">
        <v>122</v>
      </c>
      <c r="S947" t="str">
        <f>LEFT(R947,FIND("/",R947)-1)</f>
        <v>photography</v>
      </c>
      <c r="T947" t="str">
        <f>RIGHT(R947,LEN(R947)-FIND("/",R947))</f>
        <v>photography books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>ROUNDUP(SUM($E948/$D948)*100, 0)</f>
        <v>10</v>
      </c>
      <c r="G948" t="s">
        <v>14</v>
      </c>
      <c r="H948">
        <v>181</v>
      </c>
      <c r="I948">
        <f>ROUNDUP(E948/H948, 0)</f>
        <v>85</v>
      </c>
      <c r="J948" t="s">
        <v>21</v>
      </c>
      <c r="K948" t="s">
        <v>22</v>
      </c>
      <c r="L948">
        <v>1308200400</v>
      </c>
      <c r="M948">
        <v>1308373200</v>
      </c>
      <c r="N948" s="7">
        <f>(((L948/60)/60)/24)+DATE(1970,1,1)</f>
        <v>40710.208333333336</v>
      </c>
      <c r="O948" s="7">
        <f>(((M948/60)/60)/24)+DATE(1970,1,1)</f>
        <v>40712.208333333336</v>
      </c>
      <c r="P948" t="b">
        <v>0</v>
      </c>
      <c r="Q948" t="b">
        <v>0</v>
      </c>
      <c r="R948" t="s">
        <v>33</v>
      </c>
      <c r="S948" t="str">
        <f>LEFT(R948,FIND("/",R948)-1)</f>
        <v>theater</v>
      </c>
      <c r="T948" t="str">
        <f>RIGHT(R948,LEN(R948)-FIND("/",R948))</f>
        <v>plays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>ROUNDUP(SUM($E949/$D949)*100, 0)</f>
        <v>27</v>
      </c>
      <c r="G949" t="s">
        <v>14</v>
      </c>
      <c r="H949">
        <v>13</v>
      </c>
      <c r="I949">
        <f>ROUNDUP(E949/H949, 0)</f>
        <v>74</v>
      </c>
      <c r="J949" t="s">
        <v>21</v>
      </c>
      <c r="K949" t="s">
        <v>22</v>
      </c>
      <c r="L949">
        <v>1411707600</v>
      </c>
      <c r="M949">
        <v>1412312400</v>
      </c>
      <c r="N949" s="7">
        <f>(((L949/60)/60)/24)+DATE(1970,1,1)</f>
        <v>41908.208333333336</v>
      </c>
      <c r="O949" s="7">
        <f>(((M949/60)/60)/24)+DATE(1970,1,1)</f>
        <v>41915.208333333336</v>
      </c>
      <c r="P949" t="b">
        <v>0</v>
      </c>
      <c r="Q949" t="b">
        <v>0</v>
      </c>
      <c r="R949" t="s">
        <v>33</v>
      </c>
      <c r="S949" t="str">
        <f>LEFT(R949,FIND("/",R949)-1)</f>
        <v>theater</v>
      </c>
      <c r="T949" t="str">
        <f>RIGHT(R949,LEN(R949)-FIND("/",R949))</f>
        <v>plays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>ROUNDUP(SUM($E950/$D950)*100, 0)</f>
        <v>63</v>
      </c>
      <c r="G950" t="s">
        <v>74</v>
      </c>
      <c r="H950">
        <v>160</v>
      </c>
      <c r="I950">
        <f>ROUNDUP(E950/H950, 0)</f>
        <v>37</v>
      </c>
      <c r="J950" t="s">
        <v>21</v>
      </c>
      <c r="K950" t="s">
        <v>22</v>
      </c>
      <c r="L950">
        <v>1418364000</v>
      </c>
      <c r="M950">
        <v>1419228000</v>
      </c>
      <c r="N950" s="7">
        <f>(((L950/60)/60)/24)+DATE(1970,1,1)</f>
        <v>41985.25</v>
      </c>
      <c r="O950" s="7">
        <f>(((M950/60)/60)/24)+DATE(1970,1,1)</f>
        <v>41995.25</v>
      </c>
      <c r="P950" t="b">
        <v>1</v>
      </c>
      <c r="Q950" t="b">
        <v>1</v>
      </c>
      <c r="R950" t="s">
        <v>42</v>
      </c>
      <c r="S950" t="str">
        <f>LEFT(R950,FIND("/",R950)-1)</f>
        <v>film &amp; video</v>
      </c>
      <c r="T950" t="str">
        <f>RIGHT(R950,LEN(R950)-FIND("/",R950))</f>
        <v>documentary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>ROUNDUP(SUM($E951/$D951)*100, 0)</f>
        <v>162</v>
      </c>
      <c r="G951" t="s">
        <v>20</v>
      </c>
      <c r="H951">
        <v>203</v>
      </c>
      <c r="I951">
        <f>ROUNDUP(E951/H951, 0)</f>
        <v>47</v>
      </c>
      <c r="J951" t="s">
        <v>21</v>
      </c>
      <c r="K951" t="s">
        <v>22</v>
      </c>
      <c r="L951">
        <v>1429333200</v>
      </c>
      <c r="M951">
        <v>1430974800</v>
      </c>
      <c r="N951" s="7">
        <f>(((L951/60)/60)/24)+DATE(1970,1,1)</f>
        <v>42112.208333333328</v>
      </c>
      <c r="O951" s="7">
        <f>(((M951/60)/60)/24)+DATE(1970,1,1)</f>
        <v>42131.208333333328</v>
      </c>
      <c r="P951" t="b">
        <v>0</v>
      </c>
      <c r="Q951" t="b">
        <v>0</v>
      </c>
      <c r="R951" t="s">
        <v>28</v>
      </c>
      <c r="S951" t="str">
        <f>LEFT(R951,FIND("/",R951)-1)</f>
        <v>technology</v>
      </c>
      <c r="T951" t="str">
        <f>RIGHT(R951,LEN(R951)-FIND("/",R951))</f>
        <v>web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>ROUNDUP(SUM($E952/$D952)*100, 0)</f>
        <v>5</v>
      </c>
      <c r="G952" t="s">
        <v>14</v>
      </c>
      <c r="H952">
        <v>1</v>
      </c>
      <c r="I952">
        <f>ROUNDUP(E952/H952, 0)</f>
        <v>5</v>
      </c>
      <c r="J952" t="s">
        <v>21</v>
      </c>
      <c r="K952" t="s">
        <v>22</v>
      </c>
      <c r="L952">
        <v>1555390800</v>
      </c>
      <c r="M952">
        <v>1555822800</v>
      </c>
      <c r="N952" s="7">
        <f>(((L952/60)/60)/24)+DATE(1970,1,1)</f>
        <v>43571.208333333328</v>
      </c>
      <c r="O952" s="7">
        <f>(((M952/60)/60)/24)+DATE(1970,1,1)</f>
        <v>43576.208333333328</v>
      </c>
      <c r="P952" t="b">
        <v>0</v>
      </c>
      <c r="Q952" t="b">
        <v>1</v>
      </c>
      <c r="R952" t="s">
        <v>33</v>
      </c>
      <c r="S952" t="str">
        <f>LEFT(R952,FIND("/",R952)-1)</f>
        <v>theater</v>
      </c>
      <c r="T952" t="str">
        <f>RIGHT(R952,LEN(R952)-FIND("/",R952))</f>
        <v>plays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>ROUNDUP(SUM($E953/$D953)*100, 0)</f>
        <v>1097</v>
      </c>
      <c r="G953" t="s">
        <v>20</v>
      </c>
      <c r="H953">
        <v>1559</v>
      </c>
      <c r="I953">
        <f>ROUNDUP(E953/H953, 0)</f>
        <v>103</v>
      </c>
      <c r="J953" t="s">
        <v>21</v>
      </c>
      <c r="K953" t="s">
        <v>22</v>
      </c>
      <c r="L953">
        <v>1482732000</v>
      </c>
      <c r="M953">
        <v>1482818400</v>
      </c>
      <c r="N953" s="7">
        <f>(((L953/60)/60)/24)+DATE(1970,1,1)</f>
        <v>42730.25</v>
      </c>
      <c r="O953" s="7">
        <f>(((M953/60)/60)/24)+DATE(1970,1,1)</f>
        <v>42731.25</v>
      </c>
      <c r="P953" t="b">
        <v>0</v>
      </c>
      <c r="Q953" t="b">
        <v>1</v>
      </c>
      <c r="R953" t="s">
        <v>23</v>
      </c>
      <c r="S953" t="str">
        <f>LEFT(R953,FIND("/",R953)-1)</f>
        <v>music</v>
      </c>
      <c r="T953" t="str">
        <f>RIGHT(R953,LEN(R953)-FIND("/",R953))</f>
        <v>rock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>ROUNDUP(SUM($E954/$D954)*100, 0)</f>
        <v>71</v>
      </c>
      <c r="G954" t="s">
        <v>74</v>
      </c>
      <c r="H954">
        <v>2266</v>
      </c>
      <c r="I954">
        <f>ROUNDUP(E954/H954, 0)</f>
        <v>46</v>
      </c>
      <c r="J954" t="s">
        <v>21</v>
      </c>
      <c r="K954" t="s">
        <v>22</v>
      </c>
      <c r="L954">
        <v>1470718800</v>
      </c>
      <c r="M954">
        <v>1471928400</v>
      </c>
      <c r="N954" s="7">
        <f>(((L954/60)/60)/24)+DATE(1970,1,1)</f>
        <v>42591.208333333328</v>
      </c>
      <c r="O954" s="7">
        <f>(((M954/60)/60)/24)+DATE(1970,1,1)</f>
        <v>42605.208333333328</v>
      </c>
      <c r="P954" t="b">
        <v>0</v>
      </c>
      <c r="Q954" t="b">
        <v>0</v>
      </c>
      <c r="R954" t="s">
        <v>42</v>
      </c>
      <c r="S954" t="str">
        <f>LEFT(R954,FIND("/",R954)-1)</f>
        <v>film &amp; video</v>
      </c>
      <c r="T954" t="str">
        <f>RIGHT(R954,LEN(R954)-FIND("/",R954))</f>
        <v>documentary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>ROUNDUP(SUM($E955/$D955)*100, 0)</f>
        <v>60</v>
      </c>
      <c r="G955" t="s">
        <v>14</v>
      </c>
      <c r="H955">
        <v>21</v>
      </c>
      <c r="I955">
        <f>ROUNDUP(E955/H955, 0)</f>
        <v>95</v>
      </c>
      <c r="J955" t="s">
        <v>21</v>
      </c>
      <c r="K955" t="s">
        <v>22</v>
      </c>
      <c r="L955">
        <v>1450591200</v>
      </c>
      <c r="M955">
        <v>1453701600</v>
      </c>
      <c r="N955" s="7">
        <f>(((L955/60)/60)/24)+DATE(1970,1,1)</f>
        <v>42358.25</v>
      </c>
      <c r="O955" s="7">
        <f>(((M955/60)/60)/24)+DATE(1970,1,1)</f>
        <v>42394.25</v>
      </c>
      <c r="P955" t="b">
        <v>0</v>
      </c>
      <c r="Q955" t="b">
        <v>1</v>
      </c>
      <c r="R955" t="s">
        <v>474</v>
      </c>
      <c r="S955" t="str">
        <f>LEFT(R955,FIND("/",R955)-1)</f>
        <v>film &amp; video</v>
      </c>
      <c r="T955" t="str">
        <f>RIGHT(R955,LEN(R955)-FIND("/",R955))</f>
        <v>science fiction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>ROUNDUP(SUM($E956/$D956)*100, 0)</f>
        <v>368</v>
      </c>
      <c r="G956" t="s">
        <v>20</v>
      </c>
      <c r="H956">
        <v>1548</v>
      </c>
      <c r="I956">
        <f>ROUNDUP(E956/H956, 0)</f>
        <v>102</v>
      </c>
      <c r="J956" t="s">
        <v>26</v>
      </c>
      <c r="K956" t="s">
        <v>27</v>
      </c>
      <c r="L956">
        <v>1348290000</v>
      </c>
      <c r="M956">
        <v>1350363600</v>
      </c>
      <c r="N956" s="7">
        <f>(((L956/60)/60)/24)+DATE(1970,1,1)</f>
        <v>41174.208333333336</v>
      </c>
      <c r="O956" s="7">
        <f>(((M956/60)/60)/24)+DATE(1970,1,1)</f>
        <v>41198.208333333336</v>
      </c>
      <c r="P956" t="b">
        <v>0</v>
      </c>
      <c r="Q956" t="b">
        <v>0</v>
      </c>
      <c r="R956" t="s">
        <v>28</v>
      </c>
      <c r="S956" t="str">
        <f>LEFT(R956,FIND("/",R956)-1)</f>
        <v>technology</v>
      </c>
      <c r="T956" t="str">
        <f>RIGHT(R956,LEN(R956)-FIND("/",R956))</f>
        <v>web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>ROUNDUP(SUM($E957/$D957)*100, 0)</f>
        <v>1109</v>
      </c>
      <c r="G957" t="s">
        <v>20</v>
      </c>
      <c r="H957">
        <v>80</v>
      </c>
      <c r="I957">
        <f>ROUNDUP(E957/H957, 0)</f>
        <v>98</v>
      </c>
      <c r="J957" t="s">
        <v>21</v>
      </c>
      <c r="K957" t="s">
        <v>22</v>
      </c>
      <c r="L957">
        <v>1353823200</v>
      </c>
      <c r="M957">
        <v>1353996000</v>
      </c>
      <c r="N957" s="7">
        <f>(((L957/60)/60)/24)+DATE(1970,1,1)</f>
        <v>41238.25</v>
      </c>
      <c r="O957" s="7">
        <f>(((M957/60)/60)/24)+DATE(1970,1,1)</f>
        <v>41240.25</v>
      </c>
      <c r="P957" t="b">
        <v>0</v>
      </c>
      <c r="Q957" t="b">
        <v>0</v>
      </c>
      <c r="R957" t="s">
        <v>33</v>
      </c>
      <c r="S957" t="str">
        <f>LEFT(R957,FIND("/",R957)-1)</f>
        <v>theater</v>
      </c>
      <c r="T957" t="str">
        <f>RIGHT(R957,LEN(R957)-FIND("/",R957))</f>
        <v>plays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>ROUNDUP(SUM($E958/$D958)*100, 0)</f>
        <v>20</v>
      </c>
      <c r="G958" t="s">
        <v>14</v>
      </c>
      <c r="H958">
        <v>830</v>
      </c>
      <c r="I958">
        <f>ROUNDUP(E958/H958, 0)</f>
        <v>44</v>
      </c>
      <c r="J958" t="s">
        <v>21</v>
      </c>
      <c r="K958" t="s">
        <v>22</v>
      </c>
      <c r="L958">
        <v>1450764000</v>
      </c>
      <c r="M958">
        <v>1451109600</v>
      </c>
      <c r="N958" s="7">
        <f>(((L958/60)/60)/24)+DATE(1970,1,1)</f>
        <v>42360.25</v>
      </c>
      <c r="O958" s="7">
        <f>(((M958/60)/60)/24)+DATE(1970,1,1)</f>
        <v>42364.25</v>
      </c>
      <c r="P958" t="b">
        <v>0</v>
      </c>
      <c r="Q958" t="b">
        <v>0</v>
      </c>
      <c r="R958" t="s">
        <v>474</v>
      </c>
      <c r="S958" t="str">
        <f>LEFT(R958,FIND("/",R958)-1)</f>
        <v>film &amp; video</v>
      </c>
      <c r="T958" t="str">
        <f>RIGHT(R958,LEN(R958)-FIND("/",R958))</f>
        <v>science fiction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>ROUNDUP(SUM($E959/$D959)*100, 0)</f>
        <v>127</v>
      </c>
      <c r="G959" t="s">
        <v>20</v>
      </c>
      <c r="H959">
        <v>131</v>
      </c>
      <c r="I959">
        <f>ROUNDUP(E959/H959, 0)</f>
        <v>95</v>
      </c>
      <c r="J959" t="s">
        <v>21</v>
      </c>
      <c r="K959" t="s">
        <v>22</v>
      </c>
      <c r="L959">
        <v>1329372000</v>
      </c>
      <c r="M959">
        <v>1329631200</v>
      </c>
      <c r="N959" s="7">
        <f>(((L959/60)/60)/24)+DATE(1970,1,1)</f>
        <v>40955.25</v>
      </c>
      <c r="O959" s="7">
        <f>(((M959/60)/60)/24)+DATE(1970,1,1)</f>
        <v>40958.25</v>
      </c>
      <c r="P959" t="b">
        <v>0</v>
      </c>
      <c r="Q959" t="b">
        <v>0</v>
      </c>
      <c r="R959" t="s">
        <v>33</v>
      </c>
      <c r="S959" t="str">
        <f>LEFT(R959,FIND("/",R959)-1)</f>
        <v>theater</v>
      </c>
      <c r="T959" t="str">
        <f>RIGHT(R959,LEN(R959)-FIND("/",R959))</f>
        <v>plays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>ROUNDUP(SUM($E960/$D960)*100, 0)</f>
        <v>735</v>
      </c>
      <c r="G960" t="s">
        <v>20</v>
      </c>
      <c r="H960">
        <v>112</v>
      </c>
      <c r="I960">
        <f>ROUNDUP(E960/H960, 0)</f>
        <v>73</v>
      </c>
      <c r="J960" t="s">
        <v>21</v>
      </c>
      <c r="K960" t="s">
        <v>22</v>
      </c>
      <c r="L960">
        <v>1277096400</v>
      </c>
      <c r="M960">
        <v>1278997200</v>
      </c>
      <c r="N960" s="7">
        <f>(((L960/60)/60)/24)+DATE(1970,1,1)</f>
        <v>40350.208333333336</v>
      </c>
      <c r="O960" s="7">
        <f>(((M960/60)/60)/24)+DATE(1970,1,1)</f>
        <v>40372.208333333336</v>
      </c>
      <c r="P960" t="b">
        <v>0</v>
      </c>
      <c r="Q960" t="b">
        <v>0</v>
      </c>
      <c r="R960" t="s">
        <v>71</v>
      </c>
      <c r="S960" t="str">
        <f>LEFT(R960,FIND("/",R960)-1)</f>
        <v>film &amp; video</v>
      </c>
      <c r="T960" t="str">
        <f>RIGHT(R960,LEN(R960)-FIND("/",R960))</f>
        <v>animation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>ROUNDUP(SUM($E961/$D961)*100, 0)</f>
        <v>5</v>
      </c>
      <c r="G961" t="s">
        <v>14</v>
      </c>
      <c r="H961">
        <v>130</v>
      </c>
      <c r="I961">
        <f>ROUNDUP(E961/H961, 0)</f>
        <v>52</v>
      </c>
      <c r="J961" t="s">
        <v>21</v>
      </c>
      <c r="K961" t="s">
        <v>22</v>
      </c>
      <c r="L961">
        <v>1277701200</v>
      </c>
      <c r="M961">
        <v>1280120400</v>
      </c>
      <c r="N961" s="7">
        <f>(((L961/60)/60)/24)+DATE(1970,1,1)</f>
        <v>40357.208333333336</v>
      </c>
      <c r="O961" s="7">
        <f>(((M961/60)/60)/24)+DATE(1970,1,1)</f>
        <v>40385.208333333336</v>
      </c>
      <c r="P961" t="b">
        <v>0</v>
      </c>
      <c r="Q961" t="b">
        <v>0</v>
      </c>
      <c r="R961" t="s">
        <v>206</v>
      </c>
      <c r="S961" t="str">
        <f>LEFT(R961,FIND("/",R961)-1)</f>
        <v>publishing</v>
      </c>
      <c r="T961" t="str">
        <f>RIGHT(R961,LEN(R961)-FIND("/",R961))</f>
        <v>translations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>ROUNDUP(SUM($E962/$D962)*100, 0)</f>
        <v>86</v>
      </c>
      <c r="G962" t="s">
        <v>14</v>
      </c>
      <c r="H962">
        <v>55</v>
      </c>
      <c r="I962">
        <f>ROUNDUP(E962/H962, 0)</f>
        <v>86</v>
      </c>
      <c r="J962" t="s">
        <v>21</v>
      </c>
      <c r="K962" t="s">
        <v>22</v>
      </c>
      <c r="L962">
        <v>1454911200</v>
      </c>
      <c r="M962">
        <v>1458104400</v>
      </c>
      <c r="N962" s="7">
        <f>(((L962/60)/60)/24)+DATE(1970,1,1)</f>
        <v>42408.25</v>
      </c>
      <c r="O962" s="7">
        <f>(((M962/60)/60)/24)+DATE(1970,1,1)</f>
        <v>42445.208333333328</v>
      </c>
      <c r="P962" t="b">
        <v>0</v>
      </c>
      <c r="Q962" t="b">
        <v>0</v>
      </c>
      <c r="R962" t="s">
        <v>28</v>
      </c>
      <c r="S962" t="str">
        <f>LEFT(R962,FIND("/",R962)-1)</f>
        <v>technology</v>
      </c>
      <c r="T962" t="str">
        <f>RIGHT(R962,LEN(R962)-FIND("/",R962))</f>
        <v>web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>ROUNDUP(SUM($E963/$D963)*100, 0)</f>
        <v>120</v>
      </c>
      <c r="G963" t="s">
        <v>20</v>
      </c>
      <c r="H963">
        <v>155</v>
      </c>
      <c r="I963">
        <f>ROUNDUP(E963/H963, 0)</f>
        <v>44</v>
      </c>
      <c r="J963" t="s">
        <v>21</v>
      </c>
      <c r="K963" t="s">
        <v>22</v>
      </c>
      <c r="L963">
        <v>1297922400</v>
      </c>
      <c r="M963">
        <v>1298268000</v>
      </c>
      <c r="N963" s="7">
        <f>(((L963/60)/60)/24)+DATE(1970,1,1)</f>
        <v>40591.25</v>
      </c>
      <c r="O963" s="7">
        <f>(((M963/60)/60)/24)+DATE(1970,1,1)</f>
        <v>40595.25</v>
      </c>
      <c r="P963" t="b">
        <v>0</v>
      </c>
      <c r="Q963" t="b">
        <v>0</v>
      </c>
      <c r="R963" t="s">
        <v>206</v>
      </c>
      <c r="S963" t="str">
        <f>LEFT(R963,FIND("/",R963)-1)</f>
        <v>publishing</v>
      </c>
      <c r="T963" t="str">
        <f>RIGHT(R963,LEN(R963)-FIND("/",R963))</f>
        <v>translations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>ROUNDUP(SUM($E964/$D964)*100, 0)</f>
        <v>297</v>
      </c>
      <c r="G964" t="s">
        <v>20</v>
      </c>
      <c r="H964">
        <v>266</v>
      </c>
      <c r="I964">
        <f>ROUNDUP(E964/H964, 0)</f>
        <v>41</v>
      </c>
      <c r="J964" t="s">
        <v>21</v>
      </c>
      <c r="K964" t="s">
        <v>22</v>
      </c>
      <c r="L964">
        <v>1384408800</v>
      </c>
      <c r="M964">
        <v>1386223200</v>
      </c>
      <c r="N964" s="7">
        <f>(((L964/60)/60)/24)+DATE(1970,1,1)</f>
        <v>41592.25</v>
      </c>
      <c r="O964" s="7">
        <f>(((M964/60)/60)/24)+DATE(1970,1,1)</f>
        <v>41613.25</v>
      </c>
      <c r="P964" t="b">
        <v>0</v>
      </c>
      <c r="Q964" t="b">
        <v>0</v>
      </c>
      <c r="R964" t="s">
        <v>17</v>
      </c>
      <c r="S964" t="str">
        <f>LEFT(R964,FIND("/",R964)-1)</f>
        <v>food</v>
      </c>
      <c r="T964" t="str">
        <f>RIGHT(R964,LEN(R964)-FIND("/",R964))</f>
        <v>food trucks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>ROUNDUP(SUM($E965/$D965)*100, 0)</f>
        <v>85</v>
      </c>
      <c r="G965" t="s">
        <v>14</v>
      </c>
      <c r="H965">
        <v>114</v>
      </c>
      <c r="I965">
        <f>ROUNDUP(E965/H965, 0)</f>
        <v>44</v>
      </c>
      <c r="J965" t="s">
        <v>107</v>
      </c>
      <c r="K965" t="s">
        <v>108</v>
      </c>
      <c r="L965">
        <v>1299304800</v>
      </c>
      <c r="M965">
        <v>1299823200</v>
      </c>
      <c r="N965" s="7">
        <f>(((L965/60)/60)/24)+DATE(1970,1,1)</f>
        <v>40607.25</v>
      </c>
      <c r="O965" s="7">
        <f>(((M965/60)/60)/24)+DATE(1970,1,1)</f>
        <v>40613.25</v>
      </c>
      <c r="P965" t="b">
        <v>0</v>
      </c>
      <c r="Q965" t="b">
        <v>1</v>
      </c>
      <c r="R965" t="s">
        <v>122</v>
      </c>
      <c r="S965" t="str">
        <f>LEFT(R965,FIND("/",R965)-1)</f>
        <v>photography</v>
      </c>
      <c r="T965" t="str">
        <f>RIGHT(R965,LEN(R965)-FIND("/",R965))</f>
        <v>photography books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>ROUNDUP(SUM($E966/$D966)*100, 0)</f>
        <v>356</v>
      </c>
      <c r="G966" t="s">
        <v>20</v>
      </c>
      <c r="H966">
        <v>155</v>
      </c>
      <c r="I966">
        <f>ROUNDUP(E966/H966, 0)</f>
        <v>85</v>
      </c>
      <c r="J966" t="s">
        <v>21</v>
      </c>
      <c r="K966" t="s">
        <v>22</v>
      </c>
      <c r="L966">
        <v>1431320400</v>
      </c>
      <c r="M966">
        <v>1431752400</v>
      </c>
      <c r="N966" s="7">
        <f>(((L966/60)/60)/24)+DATE(1970,1,1)</f>
        <v>42135.208333333328</v>
      </c>
      <c r="O966" s="7">
        <f>(((M966/60)/60)/24)+DATE(1970,1,1)</f>
        <v>42140.208333333328</v>
      </c>
      <c r="P966" t="b">
        <v>0</v>
      </c>
      <c r="Q966" t="b">
        <v>0</v>
      </c>
      <c r="R966" t="s">
        <v>33</v>
      </c>
      <c r="S966" t="str">
        <f>LEFT(R966,FIND("/",R966)-1)</f>
        <v>theater</v>
      </c>
      <c r="T966" t="str">
        <f>RIGHT(R966,LEN(R966)-FIND("/",R966))</f>
        <v>plays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>ROUNDUP(SUM($E967/$D967)*100, 0)</f>
        <v>387</v>
      </c>
      <c r="G967" t="s">
        <v>20</v>
      </c>
      <c r="H967">
        <v>207</v>
      </c>
      <c r="I967">
        <f>ROUNDUP(E967/H967, 0)</f>
        <v>42</v>
      </c>
      <c r="J967" t="s">
        <v>40</v>
      </c>
      <c r="K967" t="s">
        <v>41</v>
      </c>
      <c r="L967">
        <v>1264399200</v>
      </c>
      <c r="M967">
        <v>1267855200</v>
      </c>
      <c r="N967" s="7">
        <f>(((L967/60)/60)/24)+DATE(1970,1,1)</f>
        <v>40203.25</v>
      </c>
      <c r="O967" s="7">
        <f>(((M967/60)/60)/24)+DATE(1970,1,1)</f>
        <v>40243.25</v>
      </c>
      <c r="P967" t="b">
        <v>0</v>
      </c>
      <c r="Q967" t="b">
        <v>0</v>
      </c>
      <c r="R967" t="s">
        <v>23</v>
      </c>
      <c r="S967" t="str">
        <f>LEFT(R967,FIND("/",R967)-1)</f>
        <v>music</v>
      </c>
      <c r="T967" t="str">
        <f>RIGHT(R967,LEN(R967)-FIND("/",R967))</f>
        <v>rock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>ROUNDUP(SUM($E968/$D968)*100, 0)</f>
        <v>793</v>
      </c>
      <c r="G968" t="s">
        <v>20</v>
      </c>
      <c r="H968">
        <v>245</v>
      </c>
      <c r="I968">
        <f>ROUNDUP(E968/H968, 0)</f>
        <v>55</v>
      </c>
      <c r="J968" t="s">
        <v>21</v>
      </c>
      <c r="K968" t="s">
        <v>22</v>
      </c>
      <c r="L968">
        <v>1497502800</v>
      </c>
      <c r="M968">
        <v>1497675600</v>
      </c>
      <c r="N968" s="7">
        <f>(((L968/60)/60)/24)+DATE(1970,1,1)</f>
        <v>42901.208333333328</v>
      </c>
      <c r="O968" s="7">
        <f>(((M968/60)/60)/24)+DATE(1970,1,1)</f>
        <v>42903.208333333328</v>
      </c>
      <c r="P968" t="b">
        <v>0</v>
      </c>
      <c r="Q968" t="b">
        <v>0</v>
      </c>
      <c r="R968" t="s">
        <v>33</v>
      </c>
      <c r="S968" t="str">
        <f>LEFT(R968,FIND("/",R968)-1)</f>
        <v>theater</v>
      </c>
      <c r="T968" t="str">
        <f>RIGHT(R968,LEN(R968)-FIND("/",R968))</f>
        <v>plays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>ROUNDUP(SUM($E969/$D969)*100, 0)</f>
        <v>138</v>
      </c>
      <c r="G969" t="s">
        <v>20</v>
      </c>
      <c r="H969">
        <v>1573</v>
      </c>
      <c r="I969">
        <f>ROUNDUP(E969/H969, 0)</f>
        <v>78</v>
      </c>
      <c r="J969" t="s">
        <v>21</v>
      </c>
      <c r="K969" t="s">
        <v>22</v>
      </c>
      <c r="L969">
        <v>1333688400</v>
      </c>
      <c r="M969">
        <v>1336885200</v>
      </c>
      <c r="N969" s="7">
        <f>(((L969/60)/60)/24)+DATE(1970,1,1)</f>
        <v>41005.208333333336</v>
      </c>
      <c r="O969" s="7">
        <f>(((M969/60)/60)/24)+DATE(1970,1,1)</f>
        <v>41042.208333333336</v>
      </c>
      <c r="P969" t="b">
        <v>0</v>
      </c>
      <c r="Q969" t="b">
        <v>0</v>
      </c>
      <c r="R969" t="s">
        <v>319</v>
      </c>
      <c r="S969" t="str">
        <f>LEFT(R969,FIND("/",R969)-1)</f>
        <v>music</v>
      </c>
      <c r="T969" t="str">
        <f>RIGHT(R969,LEN(R969)-FIND("/",R969))</f>
        <v>world music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>ROUNDUP(SUM($E970/$D970)*100, 0)</f>
        <v>339</v>
      </c>
      <c r="G970" t="s">
        <v>20</v>
      </c>
      <c r="H970">
        <v>114</v>
      </c>
      <c r="I970">
        <f>ROUNDUP(E970/H970, 0)</f>
        <v>72</v>
      </c>
      <c r="J970" t="s">
        <v>21</v>
      </c>
      <c r="K970" t="s">
        <v>22</v>
      </c>
      <c r="L970">
        <v>1293861600</v>
      </c>
      <c r="M970">
        <v>1295157600</v>
      </c>
      <c r="N970" s="7">
        <f>(((L970/60)/60)/24)+DATE(1970,1,1)</f>
        <v>40544.25</v>
      </c>
      <c r="O970" s="7">
        <f>(((M970/60)/60)/24)+DATE(1970,1,1)</f>
        <v>40559.25</v>
      </c>
      <c r="P970" t="b">
        <v>0</v>
      </c>
      <c r="Q970" t="b">
        <v>0</v>
      </c>
      <c r="R970" t="s">
        <v>17</v>
      </c>
      <c r="S970" t="str">
        <f>LEFT(R970,FIND("/",R970)-1)</f>
        <v>food</v>
      </c>
      <c r="T970" t="str">
        <f>RIGHT(R970,LEN(R970)-FIND("/",R970))</f>
        <v>food trucks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>ROUNDUP(SUM($E971/$D971)*100, 0)</f>
        <v>109</v>
      </c>
      <c r="G971" t="s">
        <v>20</v>
      </c>
      <c r="H971">
        <v>93</v>
      </c>
      <c r="I971">
        <f>ROUNDUP(E971/H971, 0)</f>
        <v>92</v>
      </c>
      <c r="J971" t="s">
        <v>21</v>
      </c>
      <c r="K971" t="s">
        <v>22</v>
      </c>
      <c r="L971">
        <v>1576994400</v>
      </c>
      <c r="M971">
        <v>1577599200</v>
      </c>
      <c r="N971" s="7">
        <f>(((L971/60)/60)/24)+DATE(1970,1,1)</f>
        <v>43821.25</v>
      </c>
      <c r="O971" s="7">
        <f>(((M971/60)/60)/24)+DATE(1970,1,1)</f>
        <v>43828.25</v>
      </c>
      <c r="P971" t="b">
        <v>0</v>
      </c>
      <c r="Q971" t="b">
        <v>0</v>
      </c>
      <c r="R971" t="s">
        <v>33</v>
      </c>
      <c r="S971" t="str">
        <f>LEFT(R971,FIND("/",R971)-1)</f>
        <v>theater</v>
      </c>
      <c r="T971" t="str">
        <f>RIGHT(R971,LEN(R971)-FIND("/",R971))</f>
        <v>plays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>ROUNDUP(SUM($E972/$D972)*100, 0)</f>
        <v>61</v>
      </c>
      <c r="G972" t="s">
        <v>14</v>
      </c>
      <c r="H972">
        <v>594</v>
      </c>
      <c r="I972">
        <f>ROUNDUP(E972/H972, 0)</f>
        <v>98</v>
      </c>
      <c r="J972" t="s">
        <v>21</v>
      </c>
      <c r="K972" t="s">
        <v>22</v>
      </c>
      <c r="L972">
        <v>1304917200</v>
      </c>
      <c r="M972">
        <v>1305003600</v>
      </c>
      <c r="N972" s="7">
        <f>(((L972/60)/60)/24)+DATE(1970,1,1)</f>
        <v>40672.208333333336</v>
      </c>
      <c r="O972" s="7">
        <f>(((M972/60)/60)/24)+DATE(1970,1,1)</f>
        <v>40673.208333333336</v>
      </c>
      <c r="P972" t="b">
        <v>0</v>
      </c>
      <c r="Q972" t="b">
        <v>0</v>
      </c>
      <c r="R972" t="s">
        <v>33</v>
      </c>
      <c r="S972" t="str">
        <f>LEFT(R972,FIND("/",R972)-1)</f>
        <v>theater</v>
      </c>
      <c r="T972" t="str">
        <f>RIGHT(R972,LEN(R972)-FIND("/",R972))</f>
        <v>plays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>ROUNDUP(SUM($E973/$D973)*100, 0)</f>
        <v>28</v>
      </c>
      <c r="G973" t="s">
        <v>14</v>
      </c>
      <c r="H973">
        <v>24</v>
      </c>
      <c r="I973">
        <f>ROUNDUP(E973/H973, 0)</f>
        <v>59</v>
      </c>
      <c r="J973" t="s">
        <v>21</v>
      </c>
      <c r="K973" t="s">
        <v>22</v>
      </c>
      <c r="L973">
        <v>1381208400</v>
      </c>
      <c r="M973">
        <v>1381726800</v>
      </c>
      <c r="N973" s="7">
        <f>(((L973/60)/60)/24)+DATE(1970,1,1)</f>
        <v>41555.208333333336</v>
      </c>
      <c r="O973" s="7">
        <f>(((M973/60)/60)/24)+DATE(1970,1,1)</f>
        <v>41561.208333333336</v>
      </c>
      <c r="P973" t="b">
        <v>0</v>
      </c>
      <c r="Q973" t="b">
        <v>0</v>
      </c>
      <c r="R973" t="s">
        <v>269</v>
      </c>
      <c r="S973" t="str">
        <f>LEFT(R973,FIND("/",R973)-1)</f>
        <v>film &amp; video</v>
      </c>
      <c r="T973" t="str">
        <f>RIGHT(R973,LEN(R973)-FIND("/",R973))</f>
        <v>television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>ROUNDUP(SUM($E974/$D974)*100, 0)</f>
        <v>229</v>
      </c>
      <c r="G974" t="s">
        <v>20</v>
      </c>
      <c r="H974">
        <v>1681</v>
      </c>
      <c r="I974">
        <f>ROUNDUP(E974/H974, 0)</f>
        <v>59</v>
      </c>
      <c r="J974" t="s">
        <v>21</v>
      </c>
      <c r="K974" t="s">
        <v>22</v>
      </c>
      <c r="L974">
        <v>1401685200</v>
      </c>
      <c r="M974">
        <v>1402462800</v>
      </c>
      <c r="N974" s="7">
        <f>(((L974/60)/60)/24)+DATE(1970,1,1)</f>
        <v>41792.208333333336</v>
      </c>
      <c r="O974" s="7">
        <f>(((M974/60)/60)/24)+DATE(1970,1,1)</f>
        <v>41801.208333333336</v>
      </c>
      <c r="P974" t="b">
        <v>0</v>
      </c>
      <c r="Q974" t="b">
        <v>1</v>
      </c>
      <c r="R974" t="s">
        <v>28</v>
      </c>
      <c r="S974" t="str">
        <f>LEFT(R974,FIND("/",R974)-1)</f>
        <v>technology</v>
      </c>
      <c r="T974" t="str">
        <f>RIGHT(R974,LEN(R974)-FIND("/",R974))</f>
        <v>web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>ROUNDUP(SUM($E975/$D975)*100, 0)</f>
        <v>22</v>
      </c>
      <c r="G975" t="s">
        <v>14</v>
      </c>
      <c r="H975">
        <v>252</v>
      </c>
      <c r="I975">
        <f>ROUNDUP(E975/H975, 0)</f>
        <v>104</v>
      </c>
      <c r="J975" t="s">
        <v>21</v>
      </c>
      <c r="K975" t="s">
        <v>22</v>
      </c>
      <c r="L975">
        <v>1291960800</v>
      </c>
      <c r="M975">
        <v>1292133600</v>
      </c>
      <c r="N975" s="7">
        <f>(((L975/60)/60)/24)+DATE(1970,1,1)</f>
        <v>40522.25</v>
      </c>
      <c r="O975" s="7">
        <f>(((M975/60)/60)/24)+DATE(1970,1,1)</f>
        <v>40524.25</v>
      </c>
      <c r="P975" t="b">
        <v>0</v>
      </c>
      <c r="Q975" t="b">
        <v>1</v>
      </c>
      <c r="R975" t="s">
        <v>33</v>
      </c>
      <c r="S975" t="str">
        <f>LEFT(R975,FIND("/",R975)-1)</f>
        <v>theater</v>
      </c>
      <c r="T975" t="str">
        <f>RIGHT(R975,LEN(R975)-FIND("/",R975))</f>
        <v>plays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>ROUNDUP(SUM($E976/$D976)*100, 0)</f>
        <v>374</v>
      </c>
      <c r="G976" t="s">
        <v>20</v>
      </c>
      <c r="H976">
        <v>32</v>
      </c>
      <c r="I976">
        <f>ROUNDUP(E976/H976, 0)</f>
        <v>94</v>
      </c>
      <c r="J976" t="s">
        <v>21</v>
      </c>
      <c r="K976" t="s">
        <v>22</v>
      </c>
      <c r="L976">
        <v>1368853200</v>
      </c>
      <c r="M976">
        <v>1368939600</v>
      </c>
      <c r="N976" s="7">
        <f>(((L976/60)/60)/24)+DATE(1970,1,1)</f>
        <v>41412.208333333336</v>
      </c>
      <c r="O976" s="7">
        <f>(((M976/60)/60)/24)+DATE(1970,1,1)</f>
        <v>41413.208333333336</v>
      </c>
      <c r="P976" t="b">
        <v>0</v>
      </c>
      <c r="Q976" t="b">
        <v>0</v>
      </c>
      <c r="R976" t="s">
        <v>60</v>
      </c>
      <c r="S976" t="str">
        <f>LEFT(R976,FIND("/",R976)-1)</f>
        <v>music</v>
      </c>
      <c r="T976" t="str">
        <f>RIGHT(R976,LEN(R976)-FIND("/",R976))</f>
        <v>indie rock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>ROUNDUP(SUM($E977/$D977)*100, 0)</f>
        <v>155</v>
      </c>
      <c r="G977" t="s">
        <v>20</v>
      </c>
      <c r="H977">
        <v>135</v>
      </c>
      <c r="I977">
        <f>ROUNDUP(E977/H977, 0)</f>
        <v>62</v>
      </c>
      <c r="J977" t="s">
        <v>21</v>
      </c>
      <c r="K977" t="s">
        <v>22</v>
      </c>
      <c r="L977">
        <v>1448776800</v>
      </c>
      <c r="M977">
        <v>1452146400</v>
      </c>
      <c r="N977" s="7">
        <f>(((L977/60)/60)/24)+DATE(1970,1,1)</f>
        <v>42337.25</v>
      </c>
      <c r="O977" s="7">
        <f>(((M977/60)/60)/24)+DATE(1970,1,1)</f>
        <v>42376.25</v>
      </c>
      <c r="P977" t="b">
        <v>0</v>
      </c>
      <c r="Q977" t="b">
        <v>1</v>
      </c>
      <c r="R977" t="s">
        <v>33</v>
      </c>
      <c r="S977" t="str">
        <f>LEFT(R977,FIND("/",R977)-1)</f>
        <v>theater</v>
      </c>
      <c r="T977" t="str">
        <f>RIGHT(R977,LEN(R977)-FIND("/",R977))</f>
        <v>plays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>ROUNDUP(SUM($E978/$D978)*100, 0)</f>
        <v>323</v>
      </c>
      <c r="G978" t="s">
        <v>20</v>
      </c>
      <c r="H978">
        <v>140</v>
      </c>
      <c r="I978">
        <f>ROUNDUP(E978/H978, 0)</f>
        <v>93</v>
      </c>
      <c r="J978" t="s">
        <v>21</v>
      </c>
      <c r="K978" t="s">
        <v>22</v>
      </c>
      <c r="L978">
        <v>1296194400</v>
      </c>
      <c r="M978">
        <v>1296712800</v>
      </c>
      <c r="N978" s="7">
        <f>(((L978/60)/60)/24)+DATE(1970,1,1)</f>
        <v>40571.25</v>
      </c>
      <c r="O978" s="7">
        <f>(((M978/60)/60)/24)+DATE(1970,1,1)</f>
        <v>40577.25</v>
      </c>
      <c r="P978" t="b">
        <v>0</v>
      </c>
      <c r="Q978" t="b">
        <v>1</v>
      </c>
      <c r="R978" t="s">
        <v>33</v>
      </c>
      <c r="S978" t="str">
        <f>LEFT(R978,FIND("/",R978)-1)</f>
        <v>theater</v>
      </c>
      <c r="T978" t="str">
        <f>RIGHT(R978,LEN(R978)-FIND("/",R978))</f>
        <v>plays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>ROUNDUP(SUM($E979/$D979)*100, 0)</f>
        <v>74</v>
      </c>
      <c r="G979" t="s">
        <v>14</v>
      </c>
      <c r="H979">
        <v>67</v>
      </c>
      <c r="I979">
        <f>ROUNDUP(E979/H979, 0)</f>
        <v>78</v>
      </c>
      <c r="J979" t="s">
        <v>21</v>
      </c>
      <c r="K979" t="s">
        <v>22</v>
      </c>
      <c r="L979">
        <v>1517983200</v>
      </c>
      <c r="M979">
        <v>1520748000</v>
      </c>
      <c r="N979" s="7">
        <f>(((L979/60)/60)/24)+DATE(1970,1,1)</f>
        <v>43138.25</v>
      </c>
      <c r="O979" s="7">
        <f>(((M979/60)/60)/24)+DATE(1970,1,1)</f>
        <v>43170.25</v>
      </c>
      <c r="P979" t="b">
        <v>0</v>
      </c>
      <c r="Q979" t="b">
        <v>0</v>
      </c>
      <c r="R979" t="s">
        <v>17</v>
      </c>
      <c r="S979" t="str">
        <f>LEFT(R979,FIND("/",R979)-1)</f>
        <v>food</v>
      </c>
      <c r="T979" t="str">
        <f>RIGHT(R979,LEN(R979)-FIND("/",R979))</f>
        <v>food trucks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>ROUNDUP(SUM($E980/$D980)*100, 0)</f>
        <v>865</v>
      </c>
      <c r="G980" t="s">
        <v>20</v>
      </c>
      <c r="H980">
        <v>92</v>
      </c>
      <c r="I980">
        <f>ROUNDUP(E980/H980, 0)</f>
        <v>94</v>
      </c>
      <c r="J980" t="s">
        <v>21</v>
      </c>
      <c r="K980" t="s">
        <v>22</v>
      </c>
      <c r="L980">
        <v>1478930400</v>
      </c>
      <c r="M980">
        <v>1480831200</v>
      </c>
      <c r="N980" s="7">
        <f>(((L980/60)/60)/24)+DATE(1970,1,1)</f>
        <v>42686.25</v>
      </c>
      <c r="O980" s="7">
        <f>(((M980/60)/60)/24)+DATE(1970,1,1)</f>
        <v>42708.25</v>
      </c>
      <c r="P980" t="b">
        <v>0</v>
      </c>
      <c r="Q980" t="b">
        <v>0</v>
      </c>
      <c r="R980" t="s">
        <v>89</v>
      </c>
      <c r="S980" t="str">
        <f>LEFT(R980,FIND("/",R980)-1)</f>
        <v>games</v>
      </c>
      <c r="T980" t="str">
        <f>RIGHT(R980,LEN(R980)-FIND("/",R980))</f>
        <v>video games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>ROUNDUP(SUM($E981/$D981)*100, 0)</f>
        <v>144</v>
      </c>
      <c r="G981" t="s">
        <v>20</v>
      </c>
      <c r="H981">
        <v>1015</v>
      </c>
      <c r="I981">
        <f>ROUNDUP(E981/H981, 0)</f>
        <v>85</v>
      </c>
      <c r="J981" t="s">
        <v>40</v>
      </c>
      <c r="K981" t="s">
        <v>41</v>
      </c>
      <c r="L981">
        <v>1426395600</v>
      </c>
      <c r="M981">
        <v>1426914000</v>
      </c>
      <c r="N981" s="7">
        <f>(((L981/60)/60)/24)+DATE(1970,1,1)</f>
        <v>42078.208333333328</v>
      </c>
      <c r="O981" s="7">
        <f>(((M981/60)/60)/24)+DATE(1970,1,1)</f>
        <v>42084.208333333328</v>
      </c>
      <c r="P981" t="b">
        <v>0</v>
      </c>
      <c r="Q981" t="b">
        <v>0</v>
      </c>
      <c r="R981" t="s">
        <v>33</v>
      </c>
      <c r="S981" t="str">
        <f>LEFT(R981,FIND("/",R981)-1)</f>
        <v>theater</v>
      </c>
      <c r="T981" t="str">
        <f>RIGHT(R981,LEN(R981)-FIND("/",R981))</f>
        <v>plays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>ROUNDUP(SUM($E982/$D982)*100, 0)</f>
        <v>41</v>
      </c>
      <c r="G982" t="s">
        <v>14</v>
      </c>
      <c r="H982">
        <v>742</v>
      </c>
      <c r="I982">
        <f>ROUNDUP(E982/H982, 0)</f>
        <v>106</v>
      </c>
      <c r="J982" t="s">
        <v>21</v>
      </c>
      <c r="K982" t="s">
        <v>22</v>
      </c>
      <c r="L982">
        <v>1446181200</v>
      </c>
      <c r="M982">
        <v>1446616800</v>
      </c>
      <c r="N982" s="7">
        <f>(((L982/60)/60)/24)+DATE(1970,1,1)</f>
        <v>42307.208333333328</v>
      </c>
      <c r="O982" s="7">
        <f>(((M982/60)/60)/24)+DATE(1970,1,1)</f>
        <v>42312.25</v>
      </c>
      <c r="P982" t="b">
        <v>1</v>
      </c>
      <c r="Q982" t="b">
        <v>0</v>
      </c>
      <c r="R982" t="s">
        <v>68</v>
      </c>
      <c r="S982" t="str">
        <f>LEFT(R982,FIND("/",R982)-1)</f>
        <v>publishing</v>
      </c>
      <c r="T982" t="str">
        <f>RIGHT(R982,LEN(R982)-FIND("/",R982))</f>
        <v>nonfiction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>ROUNDUP(SUM($E983/$D983)*100, 0)</f>
        <v>179</v>
      </c>
      <c r="G983" t="s">
        <v>20</v>
      </c>
      <c r="H983">
        <v>323</v>
      </c>
      <c r="I983">
        <f>ROUNDUP(E983/H983, 0)</f>
        <v>37</v>
      </c>
      <c r="J983" t="s">
        <v>21</v>
      </c>
      <c r="K983" t="s">
        <v>22</v>
      </c>
      <c r="L983">
        <v>1514181600</v>
      </c>
      <c r="M983">
        <v>1517032800</v>
      </c>
      <c r="N983" s="7">
        <f>(((L983/60)/60)/24)+DATE(1970,1,1)</f>
        <v>43094.25</v>
      </c>
      <c r="O983" s="7">
        <f>(((M983/60)/60)/24)+DATE(1970,1,1)</f>
        <v>43127.25</v>
      </c>
      <c r="P983" t="b">
        <v>0</v>
      </c>
      <c r="Q983" t="b">
        <v>0</v>
      </c>
      <c r="R983" t="s">
        <v>28</v>
      </c>
      <c r="S983" t="str">
        <f>LEFT(R983,FIND("/",R983)-1)</f>
        <v>technology</v>
      </c>
      <c r="T983" t="str">
        <f>RIGHT(R983,LEN(R983)-FIND("/",R983))</f>
        <v>web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>ROUNDUP(SUM($E984/$D984)*100, 0)</f>
        <v>85</v>
      </c>
      <c r="G984" t="s">
        <v>14</v>
      </c>
      <c r="H984">
        <v>75</v>
      </c>
      <c r="I984">
        <f>ROUNDUP(E984/H984, 0)</f>
        <v>82</v>
      </c>
      <c r="J984" t="s">
        <v>21</v>
      </c>
      <c r="K984" t="s">
        <v>22</v>
      </c>
      <c r="L984">
        <v>1311051600</v>
      </c>
      <c r="M984">
        <v>1311224400</v>
      </c>
      <c r="N984" s="7">
        <f>(((L984/60)/60)/24)+DATE(1970,1,1)</f>
        <v>40743.208333333336</v>
      </c>
      <c r="O984" s="7">
        <f>(((M984/60)/60)/24)+DATE(1970,1,1)</f>
        <v>40745.208333333336</v>
      </c>
      <c r="P984" t="b">
        <v>0</v>
      </c>
      <c r="Q984" t="b">
        <v>1</v>
      </c>
      <c r="R984" t="s">
        <v>42</v>
      </c>
      <c r="S984" t="str">
        <f>LEFT(R984,FIND("/",R984)-1)</f>
        <v>film &amp; video</v>
      </c>
      <c r="T984" t="str">
        <f>RIGHT(R984,LEN(R984)-FIND("/",R984))</f>
        <v>documentary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>ROUNDUP(SUM($E985/$D985)*100, 0)</f>
        <v>146</v>
      </c>
      <c r="G985" t="s">
        <v>20</v>
      </c>
      <c r="H985">
        <v>2326</v>
      </c>
      <c r="I985">
        <f>ROUNDUP(E985/H985, 0)</f>
        <v>81</v>
      </c>
      <c r="J985" t="s">
        <v>21</v>
      </c>
      <c r="K985" t="s">
        <v>22</v>
      </c>
      <c r="L985">
        <v>1564894800</v>
      </c>
      <c r="M985">
        <v>1566190800</v>
      </c>
      <c r="N985" s="7">
        <f>(((L985/60)/60)/24)+DATE(1970,1,1)</f>
        <v>43681.208333333328</v>
      </c>
      <c r="O985" s="7">
        <f>(((M985/60)/60)/24)+DATE(1970,1,1)</f>
        <v>43696.208333333328</v>
      </c>
      <c r="P985" t="b">
        <v>0</v>
      </c>
      <c r="Q985" t="b">
        <v>0</v>
      </c>
      <c r="R985" t="s">
        <v>42</v>
      </c>
      <c r="S985" t="str">
        <f>LEFT(R985,FIND("/",R985)-1)</f>
        <v>film &amp; video</v>
      </c>
      <c r="T985" t="str">
        <f>RIGHT(R985,LEN(R985)-FIND("/",R985))</f>
        <v>documentary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>ROUNDUP(SUM($E986/$D986)*100, 0)</f>
        <v>153</v>
      </c>
      <c r="G986" t="s">
        <v>20</v>
      </c>
      <c r="H986">
        <v>381</v>
      </c>
      <c r="I986">
        <f>ROUNDUP(E986/H986, 0)</f>
        <v>27</v>
      </c>
      <c r="J986" t="s">
        <v>21</v>
      </c>
      <c r="K986" t="s">
        <v>22</v>
      </c>
      <c r="L986">
        <v>1567918800</v>
      </c>
      <c r="M986">
        <v>1570165200</v>
      </c>
      <c r="N986" s="7">
        <f>(((L986/60)/60)/24)+DATE(1970,1,1)</f>
        <v>43716.208333333328</v>
      </c>
      <c r="O986" s="7">
        <f>(((M986/60)/60)/24)+DATE(1970,1,1)</f>
        <v>43742.208333333328</v>
      </c>
      <c r="P986" t="b">
        <v>0</v>
      </c>
      <c r="Q986" t="b">
        <v>0</v>
      </c>
      <c r="R986" t="s">
        <v>33</v>
      </c>
      <c r="S986" t="str">
        <f>LEFT(R986,FIND("/",R986)-1)</f>
        <v>theater</v>
      </c>
      <c r="T986" t="str">
        <f>RIGHT(R986,LEN(R986)-FIND("/",R986))</f>
        <v>plays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>ROUNDUP(SUM($E987/$D987)*100, 0)</f>
        <v>68</v>
      </c>
      <c r="G987" t="s">
        <v>14</v>
      </c>
      <c r="H987">
        <v>4405</v>
      </c>
      <c r="I987">
        <f>ROUNDUP(E987/H987, 0)</f>
        <v>26</v>
      </c>
      <c r="J987" t="s">
        <v>21</v>
      </c>
      <c r="K987" t="s">
        <v>22</v>
      </c>
      <c r="L987">
        <v>1386309600</v>
      </c>
      <c r="M987">
        <v>1388556000</v>
      </c>
      <c r="N987" s="7">
        <f>(((L987/60)/60)/24)+DATE(1970,1,1)</f>
        <v>41614.25</v>
      </c>
      <c r="O987" s="7">
        <f>(((M987/60)/60)/24)+DATE(1970,1,1)</f>
        <v>41640.25</v>
      </c>
      <c r="P987" t="b">
        <v>0</v>
      </c>
      <c r="Q987" t="b">
        <v>1</v>
      </c>
      <c r="R987" t="s">
        <v>23</v>
      </c>
      <c r="S987" t="str">
        <f>LEFT(R987,FIND("/",R987)-1)</f>
        <v>music</v>
      </c>
      <c r="T987" t="str">
        <f>RIGHT(R987,LEN(R987)-FIND("/",R987))</f>
        <v>rock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>ROUNDUP(SUM($E988/$D988)*100, 0)</f>
        <v>41</v>
      </c>
      <c r="G988" t="s">
        <v>14</v>
      </c>
      <c r="H988">
        <v>92</v>
      </c>
      <c r="I988">
        <f>ROUNDUP(E988/H988, 0)</f>
        <v>35</v>
      </c>
      <c r="J988" t="s">
        <v>21</v>
      </c>
      <c r="K988" t="s">
        <v>22</v>
      </c>
      <c r="L988">
        <v>1301979600</v>
      </c>
      <c r="M988">
        <v>1303189200</v>
      </c>
      <c r="N988" s="7">
        <f>(((L988/60)/60)/24)+DATE(1970,1,1)</f>
        <v>40638.208333333336</v>
      </c>
      <c r="O988" s="7">
        <f>(((M988/60)/60)/24)+DATE(1970,1,1)</f>
        <v>40652.208333333336</v>
      </c>
      <c r="P988" t="b">
        <v>0</v>
      </c>
      <c r="Q988" t="b">
        <v>0</v>
      </c>
      <c r="R988" t="s">
        <v>23</v>
      </c>
      <c r="S988" t="str">
        <f>LEFT(R988,FIND("/",R988)-1)</f>
        <v>music</v>
      </c>
      <c r="T988" t="str">
        <f>RIGHT(R988,LEN(R988)-FIND("/",R988))</f>
        <v>rock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>ROUNDUP(SUM($E989/$D989)*100, 0)</f>
        <v>217</v>
      </c>
      <c r="G989" t="s">
        <v>20</v>
      </c>
      <c r="H989">
        <v>480</v>
      </c>
      <c r="I989">
        <f>ROUNDUP(E989/H989, 0)</f>
        <v>29</v>
      </c>
      <c r="J989" t="s">
        <v>21</v>
      </c>
      <c r="K989" t="s">
        <v>22</v>
      </c>
      <c r="L989">
        <v>1493269200</v>
      </c>
      <c r="M989">
        <v>1494478800</v>
      </c>
      <c r="N989" s="7">
        <f>(((L989/60)/60)/24)+DATE(1970,1,1)</f>
        <v>42852.208333333328</v>
      </c>
      <c r="O989" s="7">
        <f>(((M989/60)/60)/24)+DATE(1970,1,1)</f>
        <v>42866.208333333328</v>
      </c>
      <c r="P989" t="b">
        <v>0</v>
      </c>
      <c r="Q989" t="b">
        <v>0</v>
      </c>
      <c r="R989" t="s">
        <v>42</v>
      </c>
      <c r="S989" t="str">
        <f>LEFT(R989,FIND("/",R989)-1)</f>
        <v>film &amp; video</v>
      </c>
      <c r="T989" t="str">
        <f>RIGHT(R989,LEN(R989)-FIND("/",R989))</f>
        <v>documentary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>ROUNDUP(SUM($E990/$D990)*100, 0)</f>
        <v>53</v>
      </c>
      <c r="G990" t="s">
        <v>14</v>
      </c>
      <c r="H990">
        <v>64</v>
      </c>
      <c r="I990">
        <f>ROUNDUP(E990/H990, 0)</f>
        <v>77</v>
      </c>
      <c r="J990" t="s">
        <v>21</v>
      </c>
      <c r="K990" t="s">
        <v>22</v>
      </c>
      <c r="L990">
        <v>1478930400</v>
      </c>
      <c r="M990">
        <v>1480744800</v>
      </c>
      <c r="N990" s="7">
        <f>(((L990/60)/60)/24)+DATE(1970,1,1)</f>
        <v>42686.25</v>
      </c>
      <c r="O990" s="7">
        <f>(((M990/60)/60)/24)+DATE(1970,1,1)</f>
        <v>42707.25</v>
      </c>
      <c r="P990" t="b">
        <v>0</v>
      </c>
      <c r="Q990" t="b">
        <v>0</v>
      </c>
      <c r="R990" t="s">
        <v>133</v>
      </c>
      <c r="S990" t="str">
        <f>LEFT(R990,FIND("/",R990)-1)</f>
        <v>publishing</v>
      </c>
      <c r="T990" t="str">
        <f>RIGHT(R990,LEN(R990)-FIND("/",R990))</f>
        <v>radio &amp; podcasts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>ROUNDUP(SUM($E991/$D991)*100, 0)</f>
        <v>500</v>
      </c>
      <c r="G991" t="s">
        <v>20</v>
      </c>
      <c r="H991">
        <v>226</v>
      </c>
      <c r="I991">
        <f>ROUNDUP(E991/H991, 0)</f>
        <v>54</v>
      </c>
      <c r="J991" t="s">
        <v>21</v>
      </c>
      <c r="K991" t="s">
        <v>22</v>
      </c>
      <c r="L991">
        <v>1555390800</v>
      </c>
      <c r="M991">
        <v>1555822800</v>
      </c>
      <c r="N991" s="7">
        <f>(((L991/60)/60)/24)+DATE(1970,1,1)</f>
        <v>43571.208333333328</v>
      </c>
      <c r="O991" s="7">
        <f>(((M991/60)/60)/24)+DATE(1970,1,1)</f>
        <v>43576.208333333328</v>
      </c>
      <c r="P991" t="b">
        <v>0</v>
      </c>
      <c r="Q991" t="b">
        <v>0</v>
      </c>
      <c r="R991" t="s">
        <v>206</v>
      </c>
      <c r="S991" t="str">
        <f>LEFT(R991,FIND("/",R991)-1)</f>
        <v>publishing</v>
      </c>
      <c r="T991" t="str">
        <f>RIGHT(R991,LEN(R991)-FIND("/",R991))</f>
        <v>translations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>ROUNDUP(SUM($E992/$D992)*100, 0)</f>
        <v>88</v>
      </c>
      <c r="G992" t="s">
        <v>14</v>
      </c>
      <c r="H992">
        <v>64</v>
      </c>
      <c r="I992">
        <f>ROUNDUP(E992/H992, 0)</f>
        <v>107</v>
      </c>
      <c r="J992" t="s">
        <v>21</v>
      </c>
      <c r="K992" t="s">
        <v>22</v>
      </c>
      <c r="L992">
        <v>1456984800</v>
      </c>
      <c r="M992">
        <v>1458882000</v>
      </c>
      <c r="N992" s="7">
        <f>(((L992/60)/60)/24)+DATE(1970,1,1)</f>
        <v>42432.25</v>
      </c>
      <c r="O992" s="7">
        <f>(((M992/60)/60)/24)+DATE(1970,1,1)</f>
        <v>42454.208333333328</v>
      </c>
      <c r="P992" t="b">
        <v>0</v>
      </c>
      <c r="Q992" t="b">
        <v>1</v>
      </c>
      <c r="R992" t="s">
        <v>53</v>
      </c>
      <c r="S992" t="str">
        <f>LEFT(R992,FIND("/",R992)-1)</f>
        <v>film &amp; video</v>
      </c>
      <c r="T992" t="str">
        <f>RIGHT(R992,LEN(R992)-FIND("/",R992))</f>
        <v>drama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>ROUNDUP(SUM($E993/$D993)*100, 0)</f>
        <v>114</v>
      </c>
      <c r="G993" t="s">
        <v>20</v>
      </c>
      <c r="H993">
        <v>241</v>
      </c>
      <c r="I993">
        <f>ROUNDUP(E993/H993, 0)</f>
        <v>47</v>
      </c>
      <c r="J993" t="s">
        <v>21</v>
      </c>
      <c r="K993" t="s">
        <v>22</v>
      </c>
      <c r="L993">
        <v>1411621200</v>
      </c>
      <c r="M993">
        <v>1411966800</v>
      </c>
      <c r="N993" s="7">
        <f>(((L993/60)/60)/24)+DATE(1970,1,1)</f>
        <v>41907.208333333336</v>
      </c>
      <c r="O993" s="7">
        <f>(((M993/60)/60)/24)+DATE(1970,1,1)</f>
        <v>41911.208333333336</v>
      </c>
      <c r="P993" t="b">
        <v>0</v>
      </c>
      <c r="Q993" t="b">
        <v>1</v>
      </c>
      <c r="R993" t="s">
        <v>23</v>
      </c>
      <c r="S993" t="str">
        <f>LEFT(R993,FIND("/",R993)-1)</f>
        <v>music</v>
      </c>
      <c r="T993" t="str">
        <f>RIGHT(R993,LEN(R993)-FIND("/",R993))</f>
        <v>rock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>ROUNDUP(SUM($E994/$D994)*100, 0)</f>
        <v>427</v>
      </c>
      <c r="G994" t="s">
        <v>20</v>
      </c>
      <c r="H994">
        <v>132</v>
      </c>
      <c r="I994">
        <f>ROUNDUP(E994/H994, 0)</f>
        <v>101</v>
      </c>
      <c r="J994" t="s">
        <v>21</v>
      </c>
      <c r="K994" t="s">
        <v>22</v>
      </c>
      <c r="L994">
        <v>1525669200</v>
      </c>
      <c r="M994">
        <v>1526878800</v>
      </c>
      <c r="N994" s="7">
        <f>(((L994/60)/60)/24)+DATE(1970,1,1)</f>
        <v>43227.208333333328</v>
      </c>
      <c r="O994" s="7">
        <f>(((M994/60)/60)/24)+DATE(1970,1,1)</f>
        <v>43241.208333333328</v>
      </c>
      <c r="P994" t="b">
        <v>0</v>
      </c>
      <c r="Q994" t="b">
        <v>1</v>
      </c>
      <c r="R994" t="s">
        <v>53</v>
      </c>
      <c r="S994" t="str">
        <f>LEFT(R994,FIND("/",R994)-1)</f>
        <v>film &amp; video</v>
      </c>
      <c r="T994" t="str">
        <f>RIGHT(R994,LEN(R994)-FIND("/",R994))</f>
        <v>drama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>ROUNDUP(SUM($E995/$D995)*100, 0)</f>
        <v>78</v>
      </c>
      <c r="G995" t="s">
        <v>74</v>
      </c>
      <c r="H995">
        <v>75</v>
      </c>
      <c r="I995">
        <f>ROUNDUP(E995/H995, 0)</f>
        <v>102</v>
      </c>
      <c r="J995" t="s">
        <v>107</v>
      </c>
      <c r="K995" t="s">
        <v>108</v>
      </c>
      <c r="L995">
        <v>1450936800</v>
      </c>
      <c r="M995">
        <v>1452405600</v>
      </c>
      <c r="N995" s="7">
        <f>(((L995/60)/60)/24)+DATE(1970,1,1)</f>
        <v>42362.25</v>
      </c>
      <c r="O995" s="7">
        <f>(((M995/60)/60)/24)+DATE(1970,1,1)</f>
        <v>42379.25</v>
      </c>
      <c r="P995" t="b">
        <v>0</v>
      </c>
      <c r="Q995" t="b">
        <v>1</v>
      </c>
      <c r="R995" t="s">
        <v>122</v>
      </c>
      <c r="S995" t="str">
        <f>LEFT(R995,FIND("/",R995)-1)</f>
        <v>photography</v>
      </c>
      <c r="T995" t="str">
        <f>RIGHT(R995,LEN(R995)-FIND("/",R995))</f>
        <v>photography books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>ROUNDUP(SUM($E996/$D996)*100, 0)</f>
        <v>53</v>
      </c>
      <c r="G996" t="s">
        <v>14</v>
      </c>
      <c r="H996">
        <v>842</v>
      </c>
      <c r="I996">
        <f>ROUNDUP(E996/H996, 0)</f>
        <v>88</v>
      </c>
      <c r="J996" t="s">
        <v>21</v>
      </c>
      <c r="K996" t="s">
        <v>22</v>
      </c>
      <c r="L996">
        <v>1413522000</v>
      </c>
      <c r="M996">
        <v>1414040400</v>
      </c>
      <c r="N996" s="7">
        <f>(((L996/60)/60)/24)+DATE(1970,1,1)</f>
        <v>41929.208333333336</v>
      </c>
      <c r="O996" s="7">
        <f>(((M996/60)/60)/24)+DATE(1970,1,1)</f>
        <v>41935.208333333336</v>
      </c>
      <c r="P996" t="b">
        <v>0</v>
      </c>
      <c r="Q996" t="b">
        <v>1</v>
      </c>
      <c r="R996" t="s">
        <v>206</v>
      </c>
      <c r="S996" t="str">
        <f>LEFT(R996,FIND("/",R996)-1)</f>
        <v>publishing</v>
      </c>
      <c r="T996" t="str">
        <f>RIGHT(R996,LEN(R996)-FIND("/",R996))</f>
        <v>translations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>ROUNDUP(SUM($E997/$D997)*100, 0)</f>
        <v>158</v>
      </c>
      <c r="G997" t="s">
        <v>20</v>
      </c>
      <c r="H997">
        <v>2043</v>
      </c>
      <c r="I997">
        <f>ROUNDUP(E997/H997, 0)</f>
        <v>75</v>
      </c>
      <c r="J997" t="s">
        <v>21</v>
      </c>
      <c r="K997" t="s">
        <v>22</v>
      </c>
      <c r="L997">
        <v>1541307600</v>
      </c>
      <c r="M997">
        <v>1543816800</v>
      </c>
      <c r="N997" s="7">
        <f>(((L997/60)/60)/24)+DATE(1970,1,1)</f>
        <v>43408.208333333328</v>
      </c>
      <c r="O997" s="7">
        <f>(((M997/60)/60)/24)+DATE(1970,1,1)</f>
        <v>43437.25</v>
      </c>
      <c r="P997" t="b">
        <v>0</v>
      </c>
      <c r="Q997" t="b">
        <v>1</v>
      </c>
      <c r="R997" t="s">
        <v>17</v>
      </c>
      <c r="S997" t="str">
        <f>LEFT(R997,FIND("/",R997)-1)</f>
        <v>food</v>
      </c>
      <c r="T997" t="str">
        <f>RIGHT(R997,LEN(R997)-FIND("/",R997))</f>
        <v>food trucks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>ROUNDUP(SUM($E998/$D998)*100, 0)</f>
        <v>73</v>
      </c>
      <c r="G998" t="s">
        <v>14</v>
      </c>
      <c r="H998">
        <v>112</v>
      </c>
      <c r="I998">
        <f>ROUNDUP(E998/H998, 0)</f>
        <v>43</v>
      </c>
      <c r="J998" t="s">
        <v>21</v>
      </c>
      <c r="K998" t="s">
        <v>22</v>
      </c>
      <c r="L998">
        <v>1357106400</v>
      </c>
      <c r="M998">
        <v>1359698400</v>
      </c>
      <c r="N998" s="7">
        <f>(((L998/60)/60)/24)+DATE(1970,1,1)</f>
        <v>41276.25</v>
      </c>
      <c r="O998" s="7">
        <f>(((M998/60)/60)/24)+DATE(1970,1,1)</f>
        <v>41306.25</v>
      </c>
      <c r="P998" t="b">
        <v>0</v>
      </c>
      <c r="Q998" t="b">
        <v>0</v>
      </c>
      <c r="R998" t="s">
        <v>33</v>
      </c>
      <c r="S998" t="str">
        <f>LEFT(R998,FIND("/",R998)-1)</f>
        <v>theater</v>
      </c>
      <c r="T998" t="str">
        <f>RIGHT(R998,LEN(R998)-FIND("/",R998))</f>
        <v>plays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>ROUNDUP(SUM($E999/$D999)*100, 0)</f>
        <v>61</v>
      </c>
      <c r="G999" t="s">
        <v>74</v>
      </c>
      <c r="H999">
        <v>139</v>
      </c>
      <c r="I999">
        <f>ROUNDUP(E999/H999, 0)</f>
        <v>34</v>
      </c>
      <c r="J999" t="s">
        <v>107</v>
      </c>
      <c r="K999" t="s">
        <v>108</v>
      </c>
      <c r="L999">
        <v>1390197600</v>
      </c>
      <c r="M999">
        <v>1390629600</v>
      </c>
      <c r="N999" s="7">
        <f>(((L999/60)/60)/24)+DATE(1970,1,1)</f>
        <v>41659.25</v>
      </c>
      <c r="O999" s="7">
        <f>(((M999/60)/60)/24)+DATE(1970,1,1)</f>
        <v>41664.25</v>
      </c>
      <c r="P999" t="b">
        <v>0</v>
      </c>
      <c r="Q999" t="b">
        <v>0</v>
      </c>
      <c r="R999" t="s">
        <v>33</v>
      </c>
      <c r="S999" t="str">
        <f>LEFT(R999,FIND("/",R999)-1)</f>
        <v>theater</v>
      </c>
      <c r="T999" t="str">
        <f>RIGHT(R999,LEN(R999)-FIND("/",R999))</f>
        <v>plays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>ROUNDUP(SUM($E1000/$D1000)*100, 0)</f>
        <v>57</v>
      </c>
      <c r="G1000" t="s">
        <v>14</v>
      </c>
      <c r="H1000">
        <v>374</v>
      </c>
      <c r="I1000">
        <f>ROUNDUP(E1000/H1000, 0)</f>
        <v>102</v>
      </c>
      <c r="J1000" t="s">
        <v>21</v>
      </c>
      <c r="K1000" t="s">
        <v>22</v>
      </c>
      <c r="L1000">
        <v>1265868000</v>
      </c>
      <c r="M1000">
        <v>1267077600</v>
      </c>
      <c r="N1000" s="7">
        <f>(((L1000/60)/60)/24)+DATE(1970,1,1)</f>
        <v>40220.25</v>
      </c>
      <c r="O1000" s="7">
        <f>(((M1000/60)/60)/24)+DATE(1970,1,1)</f>
        <v>40234.25</v>
      </c>
      <c r="P1000" t="b">
        <v>0</v>
      </c>
      <c r="Q1000" t="b">
        <v>1</v>
      </c>
      <c r="R1000" t="s">
        <v>60</v>
      </c>
      <c r="S1000" t="str">
        <f>LEFT(R1000,FIND("/",R1000)-1)</f>
        <v>music</v>
      </c>
      <c r="T1000" t="str">
        <f>RIGHT(R1000,LEN(R1000)-FIND("/",R1000))</f>
        <v>indie rock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>ROUNDUP(SUM($E1001/$D1001)*100, 0)</f>
        <v>57</v>
      </c>
      <c r="G1001" t="s">
        <v>74</v>
      </c>
      <c r="H1001">
        <v>1122</v>
      </c>
      <c r="I1001">
        <f>ROUNDUP(E1001/H1001, 0)</f>
        <v>56</v>
      </c>
      <c r="J1001" t="s">
        <v>21</v>
      </c>
      <c r="K1001" t="s">
        <v>22</v>
      </c>
      <c r="L1001">
        <v>1467176400</v>
      </c>
      <c r="M1001">
        <v>1467781200</v>
      </c>
      <c r="N1001" s="7">
        <f>(((L1001/60)/60)/24)+DATE(1970,1,1)</f>
        <v>42550.208333333328</v>
      </c>
      <c r="O1001" s="7">
        <f>(((M1001/60)/60)/24)+DATE(1970,1,1)</f>
        <v>42557.208333333328</v>
      </c>
      <c r="P1001" t="b">
        <v>0</v>
      </c>
      <c r="Q1001" t="b">
        <v>0</v>
      </c>
      <c r="R1001" t="s">
        <v>17</v>
      </c>
      <c r="S1001" t="str">
        <f>LEFT(R1001,FIND("/",R1001)-1)</f>
        <v>food</v>
      </c>
      <c r="T1001" t="str">
        <f>RIGHT(R1001,LEN(R1001)-FIND("/",R1001))</f>
        <v>food trucks</v>
      </c>
    </row>
  </sheetData>
  <conditionalFormatting sqref="G1:G1048576">
    <cfRule type="expression" dxfId="23" priority="2">
      <formula>$G1="canceled"</formula>
    </cfRule>
    <cfRule type="expression" dxfId="22" priority="3">
      <formula>$G1="live"</formula>
    </cfRule>
    <cfRule type="expression" dxfId="21" priority="4">
      <formula>$G1="successful"</formula>
    </cfRule>
    <cfRule type="expression" dxfId="20" priority="5">
      <formula>$G1="failed"</formula>
    </cfRule>
  </conditionalFormatting>
  <conditionalFormatting sqref="F1:F1048576">
    <cfRule type="colorScale" priority="1">
      <colorScale>
        <cfvo type="percent" val="0"/>
        <cfvo type="num" val="100"/>
        <cfvo type="num" val="200"/>
        <color rgb="FFC00000"/>
        <color theme="9" tint="0.39997558519241921"/>
        <color theme="4" tint="0.39997558519241921"/>
      </colorScale>
    </cfRule>
  </conditionalFormatting>
  <pageMargins left="0.75" right="0.75" top="1" bottom="1" header="0.5" footer="0.5"/>
  <pageSetup orientation="portrait" r:id="rId1"/>
  <ignoredErrors>
    <ignoredError sqref="I2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6E04E-B301-47A7-B220-E01A727E3072}">
  <dimension ref="B1:G14"/>
  <sheetViews>
    <sheetView workbookViewId="0">
      <selection activeCell="C1" sqref="C1"/>
    </sheetView>
  </sheetViews>
  <sheetFormatPr defaultRowHeight="15.75" x14ac:dyDescent="0.25"/>
  <cols>
    <col min="2" max="2" width="30.375" bestFit="1" customWidth="1"/>
    <col min="3" max="3" width="15.25" bestFit="1" customWidth="1"/>
    <col min="4" max="4" width="5.625" bestFit="1" customWidth="1"/>
    <col min="5" max="5" width="3.875" bestFit="1" customWidth="1"/>
    <col min="6" max="6" width="9.25" bestFit="1" customWidth="1"/>
    <col min="7" max="8" width="11" bestFit="1" customWidth="1"/>
  </cols>
  <sheetData>
    <row r="1" spans="2:7" x14ac:dyDescent="0.25">
      <c r="B1" s="4" t="s">
        <v>6</v>
      </c>
      <c r="C1" t="s">
        <v>2047</v>
      </c>
    </row>
    <row r="3" spans="2:7" x14ac:dyDescent="0.25">
      <c r="B3" s="4" t="s">
        <v>2045</v>
      </c>
      <c r="C3" s="4" t="s">
        <v>2035</v>
      </c>
    </row>
    <row r="4" spans="2:7" x14ac:dyDescent="0.25">
      <c r="B4" s="4" t="s">
        <v>2033</v>
      </c>
      <c r="C4" t="s">
        <v>74</v>
      </c>
      <c r="D4" t="s">
        <v>14</v>
      </c>
      <c r="E4" t="s">
        <v>47</v>
      </c>
      <c r="F4" t="s">
        <v>20</v>
      </c>
      <c r="G4" t="s">
        <v>2034</v>
      </c>
    </row>
    <row r="5" spans="2:7" x14ac:dyDescent="0.25">
      <c r="B5" s="5" t="s">
        <v>2036</v>
      </c>
      <c r="C5" s="6">
        <v>11</v>
      </c>
      <c r="D5" s="6">
        <v>60</v>
      </c>
      <c r="E5" s="6">
        <v>5</v>
      </c>
      <c r="F5" s="6">
        <v>102</v>
      </c>
      <c r="G5" s="6">
        <v>178</v>
      </c>
    </row>
    <row r="6" spans="2:7" x14ac:dyDescent="0.25">
      <c r="B6" s="5" t="s">
        <v>2037</v>
      </c>
      <c r="C6" s="6">
        <v>4</v>
      </c>
      <c r="D6" s="6">
        <v>20</v>
      </c>
      <c r="E6" s="6"/>
      <c r="F6" s="6">
        <v>22</v>
      </c>
      <c r="G6" s="6">
        <v>46</v>
      </c>
    </row>
    <row r="7" spans="2:7" x14ac:dyDescent="0.25">
      <c r="B7" s="5" t="s">
        <v>2038</v>
      </c>
      <c r="C7" s="6">
        <v>1</v>
      </c>
      <c r="D7" s="6">
        <v>23</v>
      </c>
      <c r="E7" s="6">
        <v>3</v>
      </c>
      <c r="F7" s="6">
        <v>21</v>
      </c>
      <c r="G7" s="6">
        <v>48</v>
      </c>
    </row>
    <row r="8" spans="2:7" x14ac:dyDescent="0.25">
      <c r="B8" s="5" t="s">
        <v>2039</v>
      </c>
      <c r="C8" s="6"/>
      <c r="D8" s="6"/>
      <c r="E8" s="6"/>
      <c r="F8" s="6">
        <v>4</v>
      </c>
      <c r="G8" s="6">
        <v>4</v>
      </c>
    </row>
    <row r="9" spans="2:7" x14ac:dyDescent="0.25">
      <c r="B9" s="5" t="s">
        <v>2040</v>
      </c>
      <c r="C9" s="6">
        <v>10</v>
      </c>
      <c r="D9" s="6">
        <v>66</v>
      </c>
      <c r="E9" s="6"/>
      <c r="F9" s="6">
        <v>99</v>
      </c>
      <c r="G9" s="6">
        <v>175</v>
      </c>
    </row>
    <row r="10" spans="2:7" x14ac:dyDescent="0.25">
      <c r="B10" s="5" t="s">
        <v>2041</v>
      </c>
      <c r="C10" s="6">
        <v>4</v>
      </c>
      <c r="D10" s="6">
        <v>11</v>
      </c>
      <c r="E10" s="6">
        <v>1</v>
      </c>
      <c r="F10" s="6">
        <v>26</v>
      </c>
      <c r="G10" s="6">
        <v>42</v>
      </c>
    </row>
    <row r="11" spans="2:7" x14ac:dyDescent="0.25">
      <c r="B11" s="5" t="s">
        <v>2042</v>
      </c>
      <c r="C11" s="6">
        <v>2</v>
      </c>
      <c r="D11" s="6">
        <v>24</v>
      </c>
      <c r="E11" s="6">
        <v>1</v>
      </c>
      <c r="F11" s="6">
        <v>40</v>
      </c>
      <c r="G11" s="6">
        <v>67</v>
      </c>
    </row>
    <row r="12" spans="2:7" x14ac:dyDescent="0.25">
      <c r="B12" s="5" t="s">
        <v>2043</v>
      </c>
      <c r="C12" s="6">
        <v>2</v>
      </c>
      <c r="D12" s="6">
        <v>28</v>
      </c>
      <c r="E12" s="6">
        <v>2</v>
      </c>
      <c r="F12" s="6">
        <v>64</v>
      </c>
      <c r="G12" s="6">
        <v>96</v>
      </c>
    </row>
    <row r="13" spans="2:7" x14ac:dyDescent="0.25">
      <c r="B13" s="5" t="s">
        <v>2044</v>
      </c>
      <c r="C13" s="6">
        <v>23</v>
      </c>
      <c r="D13" s="6">
        <v>132</v>
      </c>
      <c r="E13" s="6">
        <v>2</v>
      </c>
      <c r="F13" s="6">
        <v>187</v>
      </c>
      <c r="G13" s="6">
        <v>344</v>
      </c>
    </row>
    <row r="14" spans="2:7" x14ac:dyDescent="0.25">
      <c r="B14" s="5" t="s">
        <v>2034</v>
      </c>
      <c r="C14" s="6">
        <v>57</v>
      </c>
      <c r="D14" s="6">
        <v>364</v>
      </c>
      <c r="E14" s="6">
        <v>14</v>
      </c>
      <c r="F14" s="6">
        <v>565</v>
      </c>
      <c r="G14" s="6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93BEA-5EA4-4966-B3B2-B4DDDABD4733}">
  <dimension ref="B1:G30"/>
  <sheetViews>
    <sheetView workbookViewId="0">
      <selection activeCell="C37" sqref="C37"/>
    </sheetView>
  </sheetViews>
  <sheetFormatPr defaultRowHeight="15.75" x14ac:dyDescent="0.25"/>
  <cols>
    <col min="2" max="2" width="30.375" bestFit="1" customWidth="1"/>
    <col min="3" max="3" width="15.25" bestFit="1" customWidth="1"/>
    <col min="4" max="4" width="5.625" bestFit="1" customWidth="1"/>
    <col min="5" max="5" width="3.875" bestFit="1" customWidth="1"/>
    <col min="6" max="6" width="9.25" bestFit="1" customWidth="1"/>
    <col min="7" max="8" width="11" bestFit="1" customWidth="1"/>
  </cols>
  <sheetData>
    <row r="1" spans="2:7" x14ac:dyDescent="0.25">
      <c r="B1" s="4" t="s">
        <v>6</v>
      </c>
      <c r="C1" t="s">
        <v>2047</v>
      </c>
    </row>
    <row r="2" spans="2:7" x14ac:dyDescent="0.25">
      <c r="B2" s="4" t="s">
        <v>2031</v>
      </c>
      <c r="C2" t="s">
        <v>2047</v>
      </c>
    </row>
    <row r="4" spans="2:7" x14ac:dyDescent="0.25">
      <c r="B4" s="4" t="s">
        <v>2045</v>
      </c>
      <c r="C4" s="4" t="s">
        <v>2035</v>
      </c>
    </row>
    <row r="5" spans="2:7" x14ac:dyDescent="0.25">
      <c r="B5" s="4" t="s">
        <v>2033</v>
      </c>
      <c r="C5" t="s">
        <v>74</v>
      </c>
      <c r="D5" t="s">
        <v>14</v>
      </c>
      <c r="E5" t="s">
        <v>47</v>
      </c>
      <c r="F5" t="s">
        <v>20</v>
      </c>
      <c r="G5" t="s">
        <v>2034</v>
      </c>
    </row>
    <row r="6" spans="2:7" x14ac:dyDescent="0.25">
      <c r="B6" s="5" t="s">
        <v>2048</v>
      </c>
      <c r="C6" s="6">
        <v>1</v>
      </c>
      <c r="D6" s="6">
        <v>10</v>
      </c>
      <c r="E6" s="6">
        <v>2</v>
      </c>
      <c r="F6" s="6">
        <v>21</v>
      </c>
      <c r="G6" s="6">
        <v>34</v>
      </c>
    </row>
    <row r="7" spans="2:7" x14ac:dyDescent="0.25">
      <c r="B7" s="5" t="s">
        <v>2049</v>
      </c>
      <c r="C7" s="6"/>
      <c r="D7" s="6"/>
      <c r="E7" s="6"/>
      <c r="F7" s="6">
        <v>4</v>
      </c>
      <c r="G7" s="6">
        <v>4</v>
      </c>
    </row>
    <row r="8" spans="2:7" x14ac:dyDescent="0.25">
      <c r="B8" s="5" t="s">
        <v>2050</v>
      </c>
      <c r="C8" s="6">
        <v>4</v>
      </c>
      <c r="D8" s="6">
        <v>21</v>
      </c>
      <c r="E8" s="6">
        <v>1</v>
      </c>
      <c r="F8" s="6">
        <v>34</v>
      </c>
      <c r="G8" s="6">
        <v>60</v>
      </c>
    </row>
    <row r="9" spans="2:7" x14ac:dyDescent="0.25">
      <c r="B9" s="5" t="s">
        <v>2051</v>
      </c>
      <c r="C9" s="6">
        <v>2</v>
      </c>
      <c r="D9" s="6">
        <v>12</v>
      </c>
      <c r="E9" s="6">
        <v>1</v>
      </c>
      <c r="F9" s="6">
        <v>22</v>
      </c>
      <c r="G9" s="6">
        <v>37</v>
      </c>
    </row>
    <row r="10" spans="2:7" x14ac:dyDescent="0.25">
      <c r="B10" s="5" t="s">
        <v>2052</v>
      </c>
      <c r="C10" s="6"/>
      <c r="D10" s="6">
        <v>8</v>
      </c>
      <c r="E10" s="6"/>
      <c r="F10" s="6">
        <v>10</v>
      </c>
      <c r="G10" s="6">
        <v>18</v>
      </c>
    </row>
    <row r="11" spans="2:7" x14ac:dyDescent="0.25">
      <c r="B11" s="5" t="s">
        <v>2053</v>
      </c>
      <c r="C11" s="6">
        <v>1</v>
      </c>
      <c r="D11" s="6">
        <v>7</v>
      </c>
      <c r="E11" s="6"/>
      <c r="F11" s="6">
        <v>9</v>
      </c>
      <c r="G11" s="6">
        <v>17</v>
      </c>
    </row>
    <row r="12" spans="2:7" x14ac:dyDescent="0.25">
      <c r="B12" s="5" t="s">
        <v>2054</v>
      </c>
      <c r="C12" s="6">
        <v>4</v>
      </c>
      <c r="D12" s="6">
        <v>20</v>
      </c>
      <c r="E12" s="6"/>
      <c r="F12" s="6">
        <v>22</v>
      </c>
      <c r="G12" s="6">
        <v>46</v>
      </c>
    </row>
    <row r="13" spans="2:7" x14ac:dyDescent="0.25">
      <c r="B13" s="5" t="s">
        <v>2055</v>
      </c>
      <c r="C13" s="6">
        <v>3</v>
      </c>
      <c r="D13" s="6">
        <v>19</v>
      </c>
      <c r="E13" s="6"/>
      <c r="F13" s="6">
        <v>23</v>
      </c>
      <c r="G13" s="6">
        <v>45</v>
      </c>
    </row>
    <row r="14" spans="2:7" x14ac:dyDescent="0.25">
      <c r="B14" s="5" t="s">
        <v>2056</v>
      </c>
      <c r="C14" s="6">
        <v>1</v>
      </c>
      <c r="D14" s="6">
        <v>6</v>
      </c>
      <c r="E14" s="6"/>
      <c r="F14" s="6">
        <v>10</v>
      </c>
      <c r="G14" s="6">
        <v>17</v>
      </c>
    </row>
    <row r="15" spans="2:7" x14ac:dyDescent="0.25">
      <c r="B15" s="5" t="s">
        <v>2057</v>
      </c>
      <c r="C15" s="6"/>
      <c r="D15" s="6">
        <v>3</v>
      </c>
      <c r="E15" s="6"/>
      <c r="F15" s="6">
        <v>4</v>
      </c>
      <c r="G15" s="6">
        <v>7</v>
      </c>
    </row>
    <row r="16" spans="2:7" x14ac:dyDescent="0.25">
      <c r="B16" s="5" t="s">
        <v>2058</v>
      </c>
      <c r="C16" s="6"/>
      <c r="D16" s="6">
        <v>8</v>
      </c>
      <c r="E16" s="6">
        <v>1</v>
      </c>
      <c r="F16" s="6">
        <v>4</v>
      </c>
      <c r="G16" s="6">
        <v>13</v>
      </c>
    </row>
    <row r="17" spans="2:7" x14ac:dyDescent="0.25">
      <c r="B17" s="5" t="s">
        <v>2059</v>
      </c>
      <c r="C17" s="6">
        <v>1</v>
      </c>
      <c r="D17" s="6">
        <v>6</v>
      </c>
      <c r="E17" s="6">
        <v>1</v>
      </c>
      <c r="F17" s="6">
        <v>13</v>
      </c>
      <c r="G17" s="6">
        <v>21</v>
      </c>
    </row>
    <row r="18" spans="2:7" x14ac:dyDescent="0.25">
      <c r="B18" s="5" t="s">
        <v>2046</v>
      </c>
      <c r="C18" s="6">
        <v>4</v>
      </c>
      <c r="D18" s="6">
        <v>11</v>
      </c>
      <c r="E18" s="6">
        <v>1</v>
      </c>
      <c r="F18" s="6">
        <v>26</v>
      </c>
      <c r="G18" s="6">
        <v>42</v>
      </c>
    </row>
    <row r="19" spans="2:7" x14ac:dyDescent="0.25">
      <c r="B19" s="5" t="s">
        <v>2060</v>
      </c>
      <c r="C19" s="6">
        <v>23</v>
      </c>
      <c r="D19" s="6">
        <v>132</v>
      </c>
      <c r="E19" s="6">
        <v>2</v>
      </c>
      <c r="F19" s="6">
        <v>187</v>
      </c>
      <c r="G19" s="6">
        <v>344</v>
      </c>
    </row>
    <row r="20" spans="2:7" x14ac:dyDescent="0.25">
      <c r="B20" s="5" t="s">
        <v>2061</v>
      </c>
      <c r="C20" s="6"/>
      <c r="D20" s="6">
        <v>4</v>
      </c>
      <c r="E20" s="6"/>
      <c r="F20" s="6">
        <v>4</v>
      </c>
      <c r="G20" s="6">
        <v>8</v>
      </c>
    </row>
    <row r="21" spans="2:7" x14ac:dyDescent="0.25">
      <c r="B21" s="5" t="s">
        <v>2062</v>
      </c>
      <c r="C21" s="6">
        <v>6</v>
      </c>
      <c r="D21" s="6">
        <v>30</v>
      </c>
      <c r="E21" s="6"/>
      <c r="F21" s="6">
        <v>49</v>
      </c>
      <c r="G21" s="6">
        <v>85</v>
      </c>
    </row>
    <row r="22" spans="2:7" x14ac:dyDescent="0.25">
      <c r="B22" s="5" t="s">
        <v>2063</v>
      </c>
      <c r="C22" s="6"/>
      <c r="D22" s="6">
        <v>9</v>
      </c>
      <c r="E22" s="6"/>
      <c r="F22" s="6">
        <v>5</v>
      </c>
      <c r="G22" s="6">
        <v>14</v>
      </c>
    </row>
    <row r="23" spans="2:7" x14ac:dyDescent="0.25">
      <c r="B23" s="5" t="s">
        <v>2064</v>
      </c>
      <c r="C23" s="6">
        <v>1</v>
      </c>
      <c r="D23" s="6">
        <v>5</v>
      </c>
      <c r="E23" s="6">
        <v>1</v>
      </c>
      <c r="F23" s="6">
        <v>9</v>
      </c>
      <c r="G23" s="6">
        <v>16</v>
      </c>
    </row>
    <row r="24" spans="2:7" x14ac:dyDescent="0.25">
      <c r="B24" s="5" t="s">
        <v>2065</v>
      </c>
      <c r="C24" s="6">
        <v>3</v>
      </c>
      <c r="D24" s="6">
        <v>3</v>
      </c>
      <c r="E24" s="6"/>
      <c r="F24" s="6">
        <v>11</v>
      </c>
      <c r="G24" s="6">
        <v>17</v>
      </c>
    </row>
    <row r="25" spans="2:7" x14ac:dyDescent="0.25">
      <c r="B25" s="5" t="s">
        <v>2066</v>
      </c>
      <c r="C25" s="6"/>
      <c r="D25" s="6">
        <v>7</v>
      </c>
      <c r="E25" s="6"/>
      <c r="F25" s="6">
        <v>14</v>
      </c>
      <c r="G25" s="6">
        <v>21</v>
      </c>
    </row>
    <row r="26" spans="2:7" x14ac:dyDescent="0.25">
      <c r="B26" s="5" t="s">
        <v>2067</v>
      </c>
      <c r="C26" s="6">
        <v>1</v>
      </c>
      <c r="D26" s="6">
        <v>15</v>
      </c>
      <c r="E26" s="6">
        <v>2</v>
      </c>
      <c r="F26" s="6">
        <v>17</v>
      </c>
      <c r="G26" s="6">
        <v>35</v>
      </c>
    </row>
    <row r="27" spans="2:7" x14ac:dyDescent="0.25">
      <c r="B27" s="5" t="s">
        <v>2068</v>
      </c>
      <c r="C27" s="6"/>
      <c r="D27" s="6">
        <v>16</v>
      </c>
      <c r="E27" s="6">
        <v>1</v>
      </c>
      <c r="F27" s="6">
        <v>28</v>
      </c>
      <c r="G27" s="6">
        <v>45</v>
      </c>
    </row>
    <row r="28" spans="2:7" x14ac:dyDescent="0.25">
      <c r="B28" s="5" t="s">
        <v>2069</v>
      </c>
      <c r="C28" s="6">
        <v>2</v>
      </c>
      <c r="D28" s="6">
        <v>12</v>
      </c>
      <c r="E28" s="6">
        <v>1</v>
      </c>
      <c r="F28" s="6">
        <v>36</v>
      </c>
      <c r="G28" s="6">
        <v>51</v>
      </c>
    </row>
    <row r="29" spans="2:7" x14ac:dyDescent="0.25">
      <c r="B29" s="5" t="s">
        <v>2070</v>
      </c>
      <c r="C29" s="6"/>
      <c r="D29" s="6"/>
      <c r="E29" s="6"/>
      <c r="F29" s="6">
        <v>3</v>
      </c>
      <c r="G29" s="6">
        <v>3</v>
      </c>
    </row>
    <row r="30" spans="2:7" x14ac:dyDescent="0.25">
      <c r="B30" s="5" t="s">
        <v>2034</v>
      </c>
      <c r="C30" s="6">
        <v>57</v>
      </c>
      <c r="D30" s="6">
        <v>364</v>
      </c>
      <c r="E30" s="6">
        <v>14</v>
      </c>
      <c r="F30" s="6">
        <v>565</v>
      </c>
      <c r="G30" s="6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EC52E-159A-4F55-834C-E93A94B47BB0}">
  <dimension ref="A1:E18"/>
  <sheetViews>
    <sheetView workbookViewId="0">
      <selection activeCell="C4" sqref="C4"/>
    </sheetView>
  </sheetViews>
  <sheetFormatPr defaultRowHeight="15.75" x14ac:dyDescent="0.25"/>
  <cols>
    <col min="1" max="1" width="30.375" bestFit="1" customWidth="1"/>
    <col min="2" max="2" width="15.25" bestFit="1" customWidth="1"/>
    <col min="3" max="3" width="5.625" bestFit="1" customWidth="1"/>
    <col min="4" max="4" width="9.25" bestFit="1" customWidth="1"/>
    <col min="5" max="5" width="11" bestFit="1" customWidth="1"/>
    <col min="6" max="6" width="30.375" bestFit="1" customWidth="1"/>
    <col min="7" max="7" width="30.125" bestFit="1" customWidth="1"/>
    <col min="8" max="8" width="35.375" bestFit="1" customWidth="1"/>
    <col min="9" max="9" width="35.125" bestFit="1" customWidth="1"/>
    <col min="10" max="12" width="4.75" bestFit="1" customWidth="1"/>
    <col min="13" max="13" width="10.5" bestFit="1" customWidth="1"/>
    <col min="14" max="14" width="5.625" bestFit="1" customWidth="1"/>
    <col min="15" max="17" width="4.75" bestFit="1" customWidth="1"/>
    <col min="18" max="18" width="8.75" bestFit="1" customWidth="1"/>
    <col min="19" max="19" width="11" bestFit="1" customWidth="1"/>
    <col min="20" max="22" width="4.75" bestFit="1" customWidth="1"/>
    <col min="23" max="23" width="14.25" bestFit="1" customWidth="1"/>
    <col min="24" max="24" width="11" bestFit="1" customWidth="1"/>
    <col min="25" max="25" width="4" bestFit="1" customWidth="1"/>
    <col min="26" max="26" width="6.5" bestFit="1" customWidth="1"/>
    <col min="27" max="27" width="4.375" bestFit="1" customWidth="1"/>
    <col min="28" max="28" width="4" bestFit="1" customWidth="1"/>
    <col min="29" max="29" width="10.5" bestFit="1" customWidth="1"/>
    <col min="30" max="31" width="6.5" bestFit="1" customWidth="1"/>
    <col min="32" max="32" width="4.625" bestFit="1" customWidth="1"/>
    <col min="33" max="33" width="3.75" bestFit="1" customWidth="1"/>
    <col min="34" max="34" width="6.5" bestFit="1" customWidth="1"/>
    <col min="35" max="35" width="4.25" bestFit="1" customWidth="1"/>
    <col min="36" max="36" width="6.5" bestFit="1" customWidth="1"/>
    <col min="37" max="37" width="4.375" bestFit="1" customWidth="1"/>
    <col min="38" max="38" width="4" bestFit="1" customWidth="1"/>
    <col min="39" max="39" width="8.75" bestFit="1" customWidth="1"/>
    <col min="40" max="40" width="11" bestFit="1" customWidth="1"/>
    <col min="41" max="41" width="3.875" bestFit="1" customWidth="1"/>
    <col min="42" max="42" width="4.375" bestFit="1" customWidth="1"/>
    <col min="43" max="43" width="6.5" bestFit="1" customWidth="1"/>
    <col min="44" max="44" width="4.625" bestFit="1" customWidth="1"/>
    <col min="45" max="45" width="3.75" bestFit="1" customWidth="1"/>
    <col min="46" max="46" width="6.5" bestFit="1" customWidth="1"/>
    <col min="47" max="47" width="4.25" bestFit="1" customWidth="1"/>
    <col min="48" max="48" width="4" bestFit="1" customWidth="1"/>
    <col min="49" max="49" width="6.5" bestFit="1" customWidth="1"/>
    <col min="50" max="50" width="4.375" bestFit="1" customWidth="1"/>
    <col min="51" max="51" width="4" bestFit="1" customWidth="1"/>
    <col min="52" max="52" width="14.25" bestFit="1" customWidth="1"/>
    <col min="53" max="53" width="11" bestFit="1" customWidth="1"/>
    <col min="54" max="54" width="13.75" bestFit="1" customWidth="1"/>
    <col min="55" max="55" width="14.75" bestFit="1" customWidth="1"/>
    <col min="56" max="56" width="13.75" bestFit="1" customWidth="1"/>
    <col min="57" max="58" width="14.75" bestFit="1" customWidth="1"/>
    <col min="59" max="59" width="13.75" bestFit="1" customWidth="1"/>
    <col min="60" max="60" width="14.75" bestFit="1" customWidth="1"/>
    <col min="61" max="61" width="13.375" bestFit="1" customWidth="1"/>
    <col min="62" max="62" width="13.75" bestFit="1" customWidth="1"/>
    <col min="63" max="65" width="12.625" bestFit="1" customWidth="1"/>
    <col min="66" max="69" width="13.75" bestFit="1" customWidth="1"/>
    <col min="70" max="70" width="12.625" bestFit="1" customWidth="1"/>
    <col min="71" max="73" width="13.75" bestFit="1" customWidth="1"/>
    <col min="74" max="74" width="12.625" bestFit="1" customWidth="1"/>
    <col min="75" max="77" width="13.75" bestFit="1" customWidth="1"/>
    <col min="78" max="78" width="12.625" bestFit="1" customWidth="1"/>
    <col min="79" max="79" width="13.75" bestFit="1" customWidth="1"/>
    <col min="80" max="81" width="12.625" bestFit="1" customWidth="1"/>
    <col min="82" max="85" width="13.75" bestFit="1" customWidth="1"/>
    <col min="86" max="86" width="12.625" bestFit="1" customWidth="1"/>
    <col min="87" max="94" width="13.75" bestFit="1" customWidth="1"/>
    <col min="95" max="95" width="12.625" bestFit="1" customWidth="1"/>
    <col min="96" max="96" width="13.75" bestFit="1" customWidth="1"/>
    <col min="97" max="97" width="12.625" bestFit="1" customWidth="1"/>
    <col min="98" max="105" width="13.75" bestFit="1" customWidth="1"/>
    <col min="106" max="106" width="12.625" bestFit="1" customWidth="1"/>
    <col min="107" max="108" width="13.75" bestFit="1" customWidth="1"/>
    <col min="109" max="110" width="12.625" bestFit="1" customWidth="1"/>
    <col min="111" max="112" width="13.75" bestFit="1" customWidth="1"/>
    <col min="113" max="113" width="12.625" bestFit="1" customWidth="1"/>
    <col min="114" max="116" width="13.75" bestFit="1" customWidth="1"/>
    <col min="117" max="119" width="12.625" bestFit="1" customWidth="1"/>
    <col min="120" max="123" width="13.75" bestFit="1" customWidth="1"/>
    <col min="124" max="126" width="12.625" bestFit="1" customWidth="1"/>
    <col min="127" max="131" width="13.75" bestFit="1" customWidth="1"/>
    <col min="132" max="134" width="12.625" bestFit="1" customWidth="1"/>
    <col min="135" max="139" width="13.75" bestFit="1" customWidth="1"/>
    <col min="140" max="141" width="12.625" bestFit="1" customWidth="1"/>
    <col min="142" max="143" width="13.75" bestFit="1" customWidth="1"/>
    <col min="144" max="144" width="12.625" bestFit="1" customWidth="1"/>
    <col min="145" max="145" width="13.75" bestFit="1" customWidth="1"/>
    <col min="146" max="146" width="12.625" bestFit="1" customWidth="1"/>
    <col min="147" max="148" width="13.75" bestFit="1" customWidth="1"/>
    <col min="149" max="149" width="12.625" bestFit="1" customWidth="1"/>
    <col min="150" max="151" width="13.75" bestFit="1" customWidth="1"/>
    <col min="152" max="152" width="12.625" bestFit="1" customWidth="1"/>
    <col min="153" max="154" width="13.75" bestFit="1" customWidth="1"/>
    <col min="155" max="158" width="12.625" bestFit="1" customWidth="1"/>
    <col min="159" max="161" width="13.75" bestFit="1" customWidth="1"/>
    <col min="162" max="162" width="12.625" bestFit="1" customWidth="1"/>
    <col min="163" max="164" width="13.75" bestFit="1" customWidth="1"/>
    <col min="165" max="165" width="12.625" bestFit="1" customWidth="1"/>
    <col min="166" max="166" width="13.75" bestFit="1" customWidth="1"/>
    <col min="167" max="167" width="12.625" bestFit="1" customWidth="1"/>
    <col min="168" max="172" width="13.75" bestFit="1" customWidth="1"/>
    <col min="173" max="174" width="12.625" bestFit="1" customWidth="1"/>
    <col min="175" max="182" width="13.75" bestFit="1" customWidth="1"/>
    <col min="183" max="185" width="12.625" bestFit="1" customWidth="1"/>
    <col min="186" max="187" width="13.75" bestFit="1" customWidth="1"/>
    <col min="188" max="192" width="12.625" bestFit="1" customWidth="1"/>
    <col min="193" max="193" width="13.75" bestFit="1" customWidth="1"/>
    <col min="194" max="195" width="12.625" bestFit="1" customWidth="1"/>
    <col min="196" max="222" width="13.75" bestFit="1" customWidth="1"/>
    <col min="223" max="223" width="12.625" bestFit="1" customWidth="1"/>
    <col min="224" max="224" width="13.75" bestFit="1" customWidth="1"/>
    <col min="225" max="225" width="12.625" bestFit="1" customWidth="1"/>
    <col min="226" max="227" width="13.75" bestFit="1" customWidth="1"/>
    <col min="228" max="228" width="12.625" bestFit="1" customWidth="1"/>
    <col min="229" max="233" width="13.75" bestFit="1" customWidth="1"/>
    <col min="234" max="234" width="12.625" bestFit="1" customWidth="1"/>
    <col min="235" max="235" width="13.75" bestFit="1" customWidth="1"/>
    <col min="236" max="236" width="12.625" bestFit="1" customWidth="1"/>
    <col min="237" max="238" width="13.75" bestFit="1" customWidth="1"/>
    <col min="239" max="240" width="12.625" bestFit="1" customWidth="1"/>
    <col min="241" max="241" width="13.75" bestFit="1" customWidth="1"/>
    <col min="242" max="242" width="12.625" bestFit="1" customWidth="1"/>
    <col min="243" max="244" width="13.75" bestFit="1" customWidth="1"/>
    <col min="245" max="245" width="12.625" bestFit="1" customWidth="1"/>
    <col min="246" max="249" width="13.75" bestFit="1" customWidth="1"/>
    <col min="250" max="250" width="12.625" bestFit="1" customWidth="1"/>
    <col min="251" max="251" width="13.75" bestFit="1" customWidth="1"/>
    <col min="252" max="254" width="12.625" bestFit="1" customWidth="1"/>
    <col min="255" max="256" width="13.75" bestFit="1" customWidth="1"/>
    <col min="257" max="257" width="12.625" bestFit="1" customWidth="1"/>
    <col min="258" max="261" width="13.75" bestFit="1" customWidth="1"/>
    <col min="262" max="265" width="12.625" bestFit="1" customWidth="1"/>
    <col min="266" max="267" width="13.75" bestFit="1" customWidth="1"/>
    <col min="268" max="269" width="12.625" bestFit="1" customWidth="1"/>
    <col min="270" max="273" width="13.75" bestFit="1" customWidth="1"/>
    <col min="274" max="274" width="12.625" bestFit="1" customWidth="1"/>
    <col min="275" max="275" width="13.75" bestFit="1" customWidth="1"/>
    <col min="276" max="277" width="12.625" bestFit="1" customWidth="1"/>
    <col min="278" max="280" width="13.75" bestFit="1" customWidth="1"/>
    <col min="281" max="281" width="12.625" bestFit="1" customWidth="1"/>
    <col min="282" max="287" width="13.75" bestFit="1" customWidth="1"/>
    <col min="288" max="288" width="12.625" bestFit="1" customWidth="1"/>
    <col min="289" max="290" width="13.75" bestFit="1" customWidth="1"/>
    <col min="291" max="291" width="12.625" bestFit="1" customWidth="1"/>
    <col min="292" max="297" width="13.75" bestFit="1" customWidth="1"/>
    <col min="298" max="298" width="12.625" bestFit="1" customWidth="1"/>
    <col min="299" max="300" width="13.75" bestFit="1" customWidth="1"/>
    <col min="301" max="301" width="12.625" bestFit="1" customWidth="1"/>
    <col min="302" max="314" width="13.75" bestFit="1" customWidth="1"/>
    <col min="315" max="315" width="12.625" bestFit="1" customWidth="1"/>
    <col min="316" max="317" width="13.75" bestFit="1" customWidth="1"/>
    <col min="318" max="318" width="12.625" bestFit="1" customWidth="1"/>
    <col min="319" max="323" width="13.75" bestFit="1" customWidth="1"/>
    <col min="324" max="327" width="14.75" bestFit="1" customWidth="1"/>
    <col min="328" max="328" width="13.75" bestFit="1" customWidth="1"/>
    <col min="329" max="329" width="14.75" bestFit="1" customWidth="1"/>
    <col min="330" max="330" width="13.75" bestFit="1" customWidth="1"/>
    <col min="331" max="332" width="14.75" bestFit="1" customWidth="1"/>
    <col min="333" max="333" width="13.75" bestFit="1" customWidth="1"/>
    <col min="334" max="335" width="14.75" bestFit="1" customWidth="1"/>
    <col min="336" max="337" width="13.75" bestFit="1" customWidth="1"/>
    <col min="338" max="341" width="14.75" bestFit="1" customWidth="1"/>
    <col min="342" max="342" width="13.75" bestFit="1" customWidth="1"/>
    <col min="343" max="353" width="14.75" bestFit="1" customWidth="1"/>
    <col min="354" max="355" width="13.75" bestFit="1" customWidth="1"/>
    <col min="356" max="358" width="14.75" bestFit="1" customWidth="1"/>
    <col min="359" max="359" width="13.75" bestFit="1" customWidth="1"/>
    <col min="360" max="361" width="14.75" bestFit="1" customWidth="1"/>
    <col min="362" max="363" width="13.75" bestFit="1" customWidth="1"/>
    <col min="364" max="366" width="14.75" bestFit="1" customWidth="1"/>
    <col min="367" max="368" width="13.75" bestFit="1" customWidth="1"/>
    <col min="369" max="370" width="14.75" bestFit="1" customWidth="1"/>
    <col min="371" max="371" width="13.75" bestFit="1" customWidth="1"/>
    <col min="372" max="374" width="14.75" bestFit="1" customWidth="1"/>
    <col min="375" max="375" width="13.75" bestFit="1" customWidth="1"/>
    <col min="376" max="378" width="14.75" bestFit="1" customWidth="1"/>
    <col min="379" max="379" width="13.75" bestFit="1" customWidth="1"/>
    <col min="380" max="380" width="14.75" bestFit="1" customWidth="1"/>
    <col min="381" max="381" width="13.75" bestFit="1" customWidth="1"/>
    <col min="382" max="383" width="14.75" bestFit="1" customWidth="1"/>
    <col min="384" max="384" width="13.75" bestFit="1" customWidth="1"/>
    <col min="385" max="391" width="14.75" bestFit="1" customWidth="1"/>
    <col min="392" max="392" width="13.75" bestFit="1" customWidth="1"/>
    <col min="393" max="396" width="14.75" bestFit="1" customWidth="1"/>
    <col min="397" max="397" width="13.75" bestFit="1" customWidth="1"/>
    <col min="398" max="404" width="14.75" bestFit="1" customWidth="1"/>
    <col min="405" max="405" width="10.5" bestFit="1" customWidth="1"/>
    <col min="406" max="407" width="13.75" bestFit="1" customWidth="1"/>
    <col min="408" max="409" width="12.625" bestFit="1" customWidth="1"/>
    <col min="410" max="411" width="13.75" bestFit="1" customWidth="1"/>
    <col min="412" max="412" width="12.625" bestFit="1" customWidth="1"/>
    <col min="413" max="414" width="14.75" bestFit="1" customWidth="1"/>
    <col min="415" max="415" width="13.75" bestFit="1" customWidth="1"/>
    <col min="416" max="416" width="14.75" bestFit="1" customWidth="1"/>
    <col min="417" max="418" width="13.75" bestFit="1" customWidth="1"/>
    <col min="419" max="419" width="14.75" bestFit="1" customWidth="1"/>
    <col min="420" max="420" width="8.75" bestFit="1" customWidth="1"/>
    <col min="421" max="421" width="12.625" bestFit="1" customWidth="1"/>
    <col min="422" max="423" width="13.75" bestFit="1" customWidth="1"/>
    <col min="424" max="425" width="12.625" bestFit="1" customWidth="1"/>
    <col min="426" max="430" width="13.75" bestFit="1" customWidth="1"/>
    <col min="431" max="431" width="12.625" bestFit="1" customWidth="1"/>
    <col min="432" max="432" width="13.75" bestFit="1" customWidth="1"/>
    <col min="433" max="434" width="12.625" bestFit="1" customWidth="1"/>
    <col min="435" max="436" width="13.75" bestFit="1" customWidth="1"/>
    <col min="437" max="438" width="12.625" bestFit="1" customWidth="1"/>
    <col min="439" max="442" width="13.75" bestFit="1" customWidth="1"/>
    <col min="443" max="445" width="12.625" bestFit="1" customWidth="1"/>
    <col min="446" max="449" width="13.75" bestFit="1" customWidth="1"/>
    <col min="450" max="451" width="12.625" bestFit="1" customWidth="1"/>
    <col min="452" max="455" width="13.75" bestFit="1" customWidth="1"/>
    <col min="456" max="456" width="12.625" bestFit="1" customWidth="1"/>
    <col min="457" max="464" width="13.75" bestFit="1" customWidth="1"/>
    <col min="465" max="465" width="12.625" bestFit="1" customWidth="1"/>
    <col min="466" max="469" width="13.75" bestFit="1" customWidth="1"/>
    <col min="470" max="471" width="12.625" bestFit="1" customWidth="1"/>
    <col min="472" max="474" width="13.75" bestFit="1" customWidth="1"/>
    <col min="475" max="477" width="12.625" bestFit="1" customWidth="1"/>
    <col min="478" max="487" width="13.75" bestFit="1" customWidth="1"/>
    <col min="488" max="488" width="12.625" bestFit="1" customWidth="1"/>
    <col min="489" max="502" width="13.75" bestFit="1" customWidth="1"/>
    <col min="503" max="504" width="12.625" bestFit="1" customWidth="1"/>
    <col min="505" max="507" width="13.75" bestFit="1" customWidth="1"/>
    <col min="508" max="508" width="12.625" bestFit="1" customWidth="1"/>
    <col min="509" max="514" width="13.75" bestFit="1" customWidth="1"/>
    <col min="515" max="515" width="12.625" bestFit="1" customWidth="1"/>
    <col min="516" max="517" width="13.75" bestFit="1" customWidth="1"/>
    <col min="518" max="518" width="12.625" bestFit="1" customWidth="1"/>
    <col min="519" max="520" width="13.75" bestFit="1" customWidth="1"/>
    <col min="521" max="522" width="12.625" bestFit="1" customWidth="1"/>
    <col min="523" max="530" width="13.75" bestFit="1" customWidth="1"/>
    <col min="531" max="531" width="12.625" bestFit="1" customWidth="1"/>
    <col min="532" max="532" width="13.75" bestFit="1" customWidth="1"/>
    <col min="533" max="535" width="12.625" bestFit="1" customWidth="1"/>
    <col min="536" max="539" width="13.75" bestFit="1" customWidth="1"/>
    <col min="540" max="541" width="12.625" bestFit="1" customWidth="1"/>
    <col min="542" max="543" width="13.75" bestFit="1" customWidth="1"/>
    <col min="544" max="545" width="12.625" bestFit="1" customWidth="1"/>
    <col min="546" max="547" width="13.75" bestFit="1" customWidth="1"/>
    <col min="548" max="548" width="12.625" bestFit="1" customWidth="1"/>
    <col min="549" max="553" width="13.75" bestFit="1" customWidth="1"/>
    <col min="554" max="554" width="12.625" bestFit="1" customWidth="1"/>
    <col min="555" max="557" width="13.75" bestFit="1" customWidth="1"/>
    <col min="558" max="559" width="12.625" bestFit="1" customWidth="1"/>
    <col min="560" max="563" width="13.75" bestFit="1" customWidth="1"/>
    <col min="564" max="567" width="12.625" bestFit="1" customWidth="1"/>
    <col min="568" max="575" width="13.75" bestFit="1" customWidth="1"/>
    <col min="576" max="577" width="12.625" bestFit="1" customWidth="1"/>
    <col min="578" max="583" width="13.75" bestFit="1" customWidth="1"/>
    <col min="584" max="584" width="12.625" bestFit="1" customWidth="1"/>
    <col min="585" max="586" width="13.75" bestFit="1" customWidth="1"/>
    <col min="587" max="589" width="12.625" bestFit="1" customWidth="1"/>
    <col min="590" max="598" width="13.75" bestFit="1" customWidth="1"/>
    <col min="599" max="599" width="12.625" bestFit="1" customWidth="1"/>
    <col min="600" max="602" width="13.75" bestFit="1" customWidth="1"/>
    <col min="603" max="604" width="12.625" bestFit="1" customWidth="1"/>
    <col min="605" max="610" width="13.75" bestFit="1" customWidth="1"/>
    <col min="611" max="612" width="12.625" bestFit="1" customWidth="1"/>
    <col min="613" max="614" width="13.75" bestFit="1" customWidth="1"/>
    <col min="615" max="615" width="12.625" bestFit="1" customWidth="1"/>
    <col min="616" max="620" width="13.75" bestFit="1" customWidth="1"/>
    <col min="621" max="622" width="12.625" bestFit="1" customWidth="1"/>
    <col min="623" max="627" width="13.75" bestFit="1" customWidth="1"/>
    <col min="628" max="630" width="12.625" bestFit="1" customWidth="1"/>
    <col min="631" max="633" width="13.75" bestFit="1" customWidth="1"/>
    <col min="634" max="635" width="12.625" bestFit="1" customWidth="1"/>
    <col min="636" max="637" width="13.75" bestFit="1" customWidth="1"/>
    <col min="638" max="639" width="12.625" bestFit="1" customWidth="1"/>
    <col min="640" max="650" width="13.75" bestFit="1" customWidth="1"/>
    <col min="651" max="651" width="12.625" bestFit="1" customWidth="1"/>
    <col min="652" max="656" width="13.75" bestFit="1" customWidth="1"/>
    <col min="657" max="658" width="12.625" bestFit="1" customWidth="1"/>
    <col min="659" max="661" width="13.75" bestFit="1" customWidth="1"/>
    <col min="662" max="663" width="12.625" bestFit="1" customWidth="1"/>
    <col min="664" max="671" width="13.75" bestFit="1" customWidth="1"/>
    <col min="672" max="672" width="12.625" bestFit="1" customWidth="1"/>
    <col min="673" max="678" width="13.75" bestFit="1" customWidth="1"/>
    <col min="679" max="680" width="12.625" bestFit="1" customWidth="1"/>
    <col min="681" max="688" width="13.75" bestFit="1" customWidth="1"/>
    <col min="689" max="689" width="12.625" bestFit="1" customWidth="1"/>
    <col min="690" max="693" width="13.75" bestFit="1" customWidth="1"/>
    <col min="694" max="695" width="12.625" bestFit="1" customWidth="1"/>
    <col min="696" max="700" width="13.75" bestFit="1" customWidth="1"/>
    <col min="701" max="701" width="12.625" bestFit="1" customWidth="1"/>
    <col min="702" max="705" width="13.75" bestFit="1" customWidth="1"/>
    <col min="706" max="707" width="12.625" bestFit="1" customWidth="1"/>
    <col min="708" max="713" width="13.75" bestFit="1" customWidth="1"/>
    <col min="714" max="714" width="12.625" bestFit="1" customWidth="1"/>
    <col min="715" max="717" width="13.75" bestFit="1" customWidth="1"/>
    <col min="718" max="719" width="12.625" bestFit="1" customWidth="1"/>
    <col min="720" max="734" width="13.75" bestFit="1" customWidth="1"/>
    <col min="735" max="736" width="12.625" bestFit="1" customWidth="1"/>
    <col min="737" max="738" width="13.75" bestFit="1" customWidth="1"/>
    <col min="739" max="740" width="12.625" bestFit="1" customWidth="1"/>
    <col min="741" max="744" width="13.75" bestFit="1" customWidth="1"/>
    <col min="745" max="746" width="12.625" bestFit="1" customWidth="1"/>
    <col min="747" max="753" width="13.75" bestFit="1" customWidth="1"/>
    <col min="754" max="755" width="12.625" bestFit="1" customWidth="1"/>
    <col min="756" max="757" width="13.75" bestFit="1" customWidth="1"/>
    <col min="758" max="758" width="12.625" bestFit="1" customWidth="1"/>
    <col min="759" max="760" width="13.75" bestFit="1" customWidth="1"/>
    <col min="761" max="763" width="12.625" bestFit="1" customWidth="1"/>
    <col min="764" max="767" width="13.75" bestFit="1" customWidth="1"/>
    <col min="768" max="768" width="12.625" bestFit="1" customWidth="1"/>
    <col min="769" max="775" width="13.75" bestFit="1" customWidth="1"/>
    <col min="776" max="777" width="12.625" bestFit="1" customWidth="1"/>
    <col min="778" max="778" width="13.75" bestFit="1" customWidth="1"/>
    <col min="779" max="779" width="12.625" bestFit="1" customWidth="1"/>
    <col min="780" max="782" width="13.75" bestFit="1" customWidth="1"/>
    <col min="783" max="784" width="12.625" bestFit="1" customWidth="1"/>
    <col min="785" max="787" width="13.75" bestFit="1" customWidth="1"/>
    <col min="788" max="788" width="12.625" bestFit="1" customWidth="1"/>
    <col min="789" max="791" width="13.75" bestFit="1" customWidth="1"/>
    <col min="792" max="792" width="12.625" bestFit="1" customWidth="1"/>
    <col min="793" max="797" width="13.75" bestFit="1" customWidth="1"/>
    <col min="798" max="798" width="12.625" bestFit="1" customWidth="1"/>
    <col min="799" max="803" width="13.75" bestFit="1" customWidth="1"/>
    <col min="804" max="805" width="12.625" bestFit="1" customWidth="1"/>
    <col min="806" max="808" width="13.75" bestFit="1" customWidth="1"/>
    <col min="809" max="809" width="12.625" bestFit="1" customWidth="1"/>
    <col min="810" max="813" width="13.75" bestFit="1" customWidth="1"/>
    <col min="814" max="815" width="12.625" bestFit="1" customWidth="1"/>
    <col min="816" max="818" width="13.75" bestFit="1" customWidth="1"/>
    <col min="819" max="822" width="14.75" bestFit="1" customWidth="1"/>
    <col min="823" max="824" width="13.75" bestFit="1" customWidth="1"/>
    <col min="825" max="827" width="14.75" bestFit="1" customWidth="1"/>
    <col min="828" max="829" width="13.75" bestFit="1" customWidth="1"/>
    <col min="830" max="831" width="14.75" bestFit="1" customWidth="1"/>
    <col min="832" max="832" width="13.75" bestFit="1" customWidth="1"/>
    <col min="833" max="835" width="14.75" bestFit="1" customWidth="1"/>
    <col min="836" max="838" width="13.75" bestFit="1" customWidth="1"/>
    <col min="839" max="840" width="14.75" bestFit="1" customWidth="1"/>
    <col min="841" max="843" width="13.75" bestFit="1" customWidth="1"/>
    <col min="844" max="844" width="14.75" bestFit="1" customWidth="1"/>
    <col min="845" max="846" width="13.75" bestFit="1" customWidth="1"/>
    <col min="847" max="847" width="14.75" bestFit="1" customWidth="1"/>
    <col min="848" max="849" width="13.75" bestFit="1" customWidth="1"/>
    <col min="850" max="851" width="14.75" bestFit="1" customWidth="1"/>
    <col min="852" max="852" width="13.75" bestFit="1" customWidth="1"/>
    <col min="853" max="859" width="14.75" bestFit="1" customWidth="1"/>
    <col min="860" max="861" width="13.75" bestFit="1" customWidth="1"/>
    <col min="862" max="880" width="14.75" bestFit="1" customWidth="1"/>
    <col min="881" max="881" width="13.75" bestFit="1" customWidth="1"/>
    <col min="882" max="884" width="14.75" bestFit="1" customWidth="1"/>
    <col min="885" max="887" width="13.75" bestFit="1" customWidth="1"/>
    <col min="888" max="892" width="14.75" bestFit="1" customWidth="1"/>
    <col min="893" max="893" width="13.75" bestFit="1" customWidth="1"/>
    <col min="894" max="901" width="14.75" bestFit="1" customWidth="1"/>
    <col min="902" max="902" width="13.75" bestFit="1" customWidth="1"/>
    <col min="903" max="904" width="14.75" bestFit="1" customWidth="1"/>
    <col min="905" max="906" width="13.75" bestFit="1" customWidth="1"/>
    <col min="907" max="909" width="14.75" bestFit="1" customWidth="1"/>
    <col min="910" max="910" width="13.75" bestFit="1" customWidth="1"/>
    <col min="911" max="919" width="14.75" bestFit="1" customWidth="1"/>
    <col min="920" max="920" width="13.75" bestFit="1" customWidth="1"/>
    <col min="921" max="921" width="14.75" bestFit="1" customWidth="1"/>
    <col min="922" max="922" width="13.75" bestFit="1" customWidth="1"/>
    <col min="923" max="927" width="14.75" bestFit="1" customWidth="1"/>
    <col min="928" max="928" width="13.75" bestFit="1" customWidth="1"/>
    <col min="929" max="932" width="14.75" bestFit="1" customWidth="1"/>
    <col min="933" max="934" width="13.75" bestFit="1" customWidth="1"/>
    <col min="935" max="936" width="14.75" bestFit="1" customWidth="1"/>
    <col min="937" max="938" width="13.75" bestFit="1" customWidth="1"/>
    <col min="939" max="941" width="14.75" bestFit="1" customWidth="1"/>
    <col min="942" max="942" width="14.25" bestFit="1" customWidth="1"/>
    <col min="943" max="943" width="11" bestFit="1" customWidth="1"/>
  </cols>
  <sheetData>
    <row r="1" spans="1:5" x14ac:dyDescent="0.25">
      <c r="A1" s="4" t="s">
        <v>2086</v>
      </c>
      <c r="B1" t="s" vm="1">
        <v>2073</v>
      </c>
    </row>
    <row r="2" spans="1:5" x14ac:dyDescent="0.25">
      <c r="A2" s="4" t="s">
        <v>2031</v>
      </c>
      <c r="B2" t="s" vm="2">
        <v>2073</v>
      </c>
    </row>
    <row r="4" spans="1:5" x14ac:dyDescent="0.25">
      <c r="A4" s="4" t="s">
        <v>2045</v>
      </c>
      <c r="B4" s="4" t="s">
        <v>2035</v>
      </c>
    </row>
    <row r="5" spans="1:5" x14ac:dyDescent="0.25">
      <c r="A5" s="4" t="s">
        <v>2033</v>
      </c>
      <c r="B5" t="s">
        <v>74</v>
      </c>
      <c r="C5" t="s">
        <v>14</v>
      </c>
      <c r="D5" t="s">
        <v>20</v>
      </c>
      <c r="E5" t="s">
        <v>2034</v>
      </c>
    </row>
    <row r="6" spans="1:5" x14ac:dyDescent="0.25">
      <c r="A6" s="5" t="s">
        <v>2083</v>
      </c>
      <c r="B6" s="6">
        <v>6</v>
      </c>
      <c r="C6" s="6">
        <v>36</v>
      </c>
      <c r="D6" s="6">
        <v>49</v>
      </c>
      <c r="E6" s="6">
        <v>91</v>
      </c>
    </row>
    <row r="7" spans="1:5" x14ac:dyDescent="0.25">
      <c r="A7" s="5" t="s">
        <v>2074</v>
      </c>
      <c r="B7" s="6">
        <v>7</v>
      </c>
      <c r="C7" s="6">
        <v>28</v>
      </c>
      <c r="D7" s="6">
        <v>44</v>
      </c>
      <c r="E7" s="6">
        <v>79</v>
      </c>
    </row>
    <row r="8" spans="1:5" x14ac:dyDescent="0.25">
      <c r="A8" s="5" t="s">
        <v>2075</v>
      </c>
      <c r="B8" s="6">
        <v>4</v>
      </c>
      <c r="C8" s="6">
        <v>33</v>
      </c>
      <c r="D8" s="6">
        <v>49</v>
      </c>
      <c r="E8" s="6">
        <v>86</v>
      </c>
    </row>
    <row r="9" spans="1:5" x14ac:dyDescent="0.25">
      <c r="A9" s="5" t="s">
        <v>2085</v>
      </c>
      <c r="B9" s="6">
        <v>1</v>
      </c>
      <c r="C9" s="6">
        <v>30</v>
      </c>
      <c r="D9" s="6">
        <v>46</v>
      </c>
      <c r="E9" s="6">
        <v>77</v>
      </c>
    </row>
    <row r="10" spans="1:5" x14ac:dyDescent="0.25">
      <c r="A10" s="5" t="s">
        <v>2081</v>
      </c>
      <c r="B10" s="6">
        <v>3</v>
      </c>
      <c r="C10" s="6">
        <v>35</v>
      </c>
      <c r="D10" s="6">
        <v>46</v>
      </c>
      <c r="E10" s="6">
        <v>84</v>
      </c>
    </row>
    <row r="11" spans="1:5" x14ac:dyDescent="0.25">
      <c r="A11" s="5" t="s">
        <v>2076</v>
      </c>
      <c r="B11" s="6">
        <v>3</v>
      </c>
      <c r="C11" s="6">
        <v>28</v>
      </c>
      <c r="D11" s="6">
        <v>55</v>
      </c>
      <c r="E11" s="6">
        <v>86</v>
      </c>
    </row>
    <row r="12" spans="1:5" x14ac:dyDescent="0.25">
      <c r="A12" s="5" t="s">
        <v>2084</v>
      </c>
      <c r="B12" s="6">
        <v>4</v>
      </c>
      <c r="C12" s="6">
        <v>31</v>
      </c>
      <c r="D12" s="6">
        <v>58</v>
      </c>
      <c r="E12" s="6">
        <v>93</v>
      </c>
    </row>
    <row r="13" spans="1:5" x14ac:dyDescent="0.25">
      <c r="A13" s="5" t="s">
        <v>2077</v>
      </c>
      <c r="B13" s="6">
        <v>8</v>
      </c>
      <c r="C13" s="6">
        <v>35</v>
      </c>
      <c r="D13" s="6">
        <v>41</v>
      </c>
      <c r="E13" s="6">
        <v>84</v>
      </c>
    </row>
    <row r="14" spans="1:5" x14ac:dyDescent="0.25">
      <c r="A14" s="5" t="s">
        <v>2078</v>
      </c>
      <c r="B14" s="6">
        <v>5</v>
      </c>
      <c r="C14" s="6">
        <v>23</v>
      </c>
      <c r="D14" s="6">
        <v>45</v>
      </c>
      <c r="E14" s="6">
        <v>73</v>
      </c>
    </row>
    <row r="15" spans="1:5" x14ac:dyDescent="0.25">
      <c r="A15" s="5" t="s">
        <v>2079</v>
      </c>
      <c r="B15" s="6">
        <v>6</v>
      </c>
      <c r="C15" s="6">
        <v>26</v>
      </c>
      <c r="D15" s="6">
        <v>45</v>
      </c>
      <c r="E15" s="6">
        <v>77</v>
      </c>
    </row>
    <row r="16" spans="1:5" x14ac:dyDescent="0.25">
      <c r="A16" s="5" t="s">
        <v>2082</v>
      </c>
      <c r="B16" s="6">
        <v>3</v>
      </c>
      <c r="C16" s="6">
        <v>27</v>
      </c>
      <c r="D16" s="6">
        <v>45</v>
      </c>
      <c r="E16" s="6">
        <v>75</v>
      </c>
    </row>
    <row r="17" spans="1:5" x14ac:dyDescent="0.25">
      <c r="A17" s="5" t="s">
        <v>2080</v>
      </c>
      <c r="B17" s="6">
        <v>7</v>
      </c>
      <c r="C17" s="6">
        <v>32</v>
      </c>
      <c r="D17" s="6">
        <v>42</v>
      </c>
      <c r="E17" s="6">
        <v>81</v>
      </c>
    </row>
    <row r="18" spans="1:5" x14ac:dyDescent="0.25">
      <c r="A18" s="5" t="s">
        <v>2034</v>
      </c>
      <c r="B18" s="6">
        <v>57</v>
      </c>
      <c r="C18" s="6">
        <v>364</v>
      </c>
      <c r="D18" s="6">
        <v>565</v>
      </c>
      <c r="E18" s="6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6DD48-6EE1-494D-AB06-3D781DFB47CC}">
  <dimension ref="A1:H13"/>
  <sheetViews>
    <sheetView workbookViewId="0">
      <selection activeCell="B13" sqref="B13"/>
    </sheetView>
  </sheetViews>
  <sheetFormatPr defaultRowHeight="15.75" x14ac:dyDescent="0.25"/>
  <cols>
    <col min="1" max="2" width="17.625" customWidth="1"/>
    <col min="3" max="3" width="13.5" bestFit="1" customWidth="1"/>
    <col min="4" max="4" width="16.125" bestFit="1" customWidth="1"/>
    <col min="5" max="5" width="12.625" bestFit="1" customWidth="1"/>
    <col min="6" max="6" width="19.875" style="9" bestFit="1" customWidth="1"/>
    <col min="7" max="7" width="16.125" style="13" bestFit="1" customWidth="1"/>
    <col min="8" max="8" width="18.875" style="13" bestFit="1" customWidth="1"/>
  </cols>
  <sheetData>
    <row r="1" spans="1:8" x14ac:dyDescent="0.25">
      <c r="A1" s="8" t="s">
        <v>2087</v>
      </c>
      <c r="B1" s="8" t="s">
        <v>2088</v>
      </c>
      <c r="C1" s="8" t="s">
        <v>2089</v>
      </c>
      <c r="D1" s="8" t="s">
        <v>2090</v>
      </c>
      <c r="E1" s="8" t="s">
        <v>2091</v>
      </c>
      <c r="F1" s="10" t="s">
        <v>2092</v>
      </c>
      <c r="G1" s="12" t="s">
        <v>2093</v>
      </c>
      <c r="H1" s="12" t="s">
        <v>2094</v>
      </c>
    </row>
    <row r="2" spans="1:8" x14ac:dyDescent="0.25">
      <c r="A2" t="s">
        <v>2095</v>
      </c>
      <c r="B2">
        <f>COUNTIFS(Crowdfunding!D:D,"&lt;1000",Crowdfunding!G:G,"successful")</f>
        <v>30</v>
      </c>
      <c r="C2">
        <f>COUNTIFS(Crowdfunding!D:D,"&lt;1000",Crowdfunding!G:G,"failed")</f>
        <v>20</v>
      </c>
      <c r="D2">
        <f>COUNTIFS(Crowdfunding!D:D,"&lt;1000",Crowdfunding!G:G,"canceled")</f>
        <v>1</v>
      </c>
      <c r="E2">
        <f>SUM(B2,C2,D2)</f>
        <v>51</v>
      </c>
      <c r="F2" s="11">
        <f>SUM($B2/$E2)*100 %</f>
        <v>0.58823529411764708</v>
      </c>
      <c r="G2" s="13">
        <f>SUM($C2/$E2)*100 %</f>
        <v>0.39215686274509803</v>
      </c>
      <c r="H2" s="13">
        <f>SUM($D2/$E2)*100 %</f>
        <v>1.9607843137254902E-2</v>
      </c>
    </row>
    <row r="3" spans="1:8" x14ac:dyDescent="0.25">
      <c r="A3" t="s">
        <v>2096</v>
      </c>
      <c r="B3">
        <f>COUNTIFS(Crowdfunding!D:D,"&gt;=1000",Crowdfunding!D:D,"&lt;4999",Crowdfunding!G:G,"successful")</f>
        <v>191</v>
      </c>
      <c r="C3">
        <f>COUNTIFS(Crowdfunding!D:D,"&gt;=1000",Crowdfunding!D:D,"&lt;4999",Crowdfunding!G:G,"failed")</f>
        <v>38</v>
      </c>
      <c r="D3">
        <f>COUNTIFS(Crowdfunding!D:D,"&gt;=1000",Crowdfunding!D:D,"&lt;4999",Crowdfunding!G:G,"canceled")</f>
        <v>2</v>
      </c>
      <c r="E3">
        <f t="shared" ref="E3:E13" si="0">SUM(B3,C3,D3)</f>
        <v>231</v>
      </c>
      <c r="F3" s="11">
        <f t="shared" ref="F3:F13" si="1">SUM($B3/$E3)*100 %</f>
        <v>0.82683982683982682</v>
      </c>
      <c r="G3" s="13">
        <f t="shared" ref="G3:G13" si="2">SUM($C3/$E3)*100 %</f>
        <v>0.16450216450216451</v>
      </c>
      <c r="H3" s="13">
        <f t="shared" ref="H3:H13" si="3">SUM($D3/$E3)*100 %</f>
        <v>8.658008658008658E-3</v>
      </c>
    </row>
    <row r="4" spans="1:8" x14ac:dyDescent="0.25">
      <c r="A4" t="s">
        <v>2097</v>
      </c>
      <c r="B4">
        <f>COUNTIFS(Crowdfunding!D:D,"&gt;=5000",Crowdfunding!D:D,"&lt;9999",Crowdfunding!G:G,"successful")</f>
        <v>164</v>
      </c>
      <c r="C4">
        <f>COUNTIFS(Crowdfunding!D:D,"&gt;=5000",Crowdfunding!D:D,"&lt;9999",Crowdfunding!G:G,"failed")</f>
        <v>126</v>
      </c>
      <c r="D4">
        <f>COUNTIFS(Crowdfunding!D:D,"&gt;=5000",Crowdfunding!D:D,"&lt;9999",Crowdfunding!G:G,"canceled")</f>
        <v>25</v>
      </c>
      <c r="E4">
        <f t="shared" si="0"/>
        <v>315</v>
      </c>
      <c r="F4" s="11">
        <f t="shared" si="1"/>
        <v>0.52063492063492067</v>
      </c>
      <c r="G4" s="13">
        <f t="shared" si="2"/>
        <v>0.4</v>
      </c>
      <c r="H4" s="13">
        <f t="shared" si="3"/>
        <v>7.9365079365079361E-2</v>
      </c>
    </row>
    <row r="5" spans="1:8" x14ac:dyDescent="0.25">
      <c r="A5" t="s">
        <v>2098</v>
      </c>
      <c r="B5">
        <f>COUNTIFS(Crowdfunding!D:D,"&gt;=10000",Crowdfunding!D:D,"&lt;14999",Crowdfunding!G:G,"successful")</f>
        <v>4</v>
      </c>
      <c r="C5">
        <f>COUNTIFS(Crowdfunding!D:D,"&gt;=10000",Crowdfunding!D:D,"&lt;14999",Crowdfunding!G:G,"failed")</f>
        <v>5</v>
      </c>
      <c r="D5">
        <f>COUNTIFS(Crowdfunding!D:D,"&gt;=10000",Crowdfunding!D:D,"&lt;14999",Crowdfunding!G:G,"canceled")</f>
        <v>0</v>
      </c>
      <c r="E5">
        <f>SUM(B5,C5,D5)</f>
        <v>9</v>
      </c>
      <c r="F5" s="11">
        <f t="shared" si="1"/>
        <v>0.44444444444444442</v>
      </c>
      <c r="G5" s="13">
        <f t="shared" si="2"/>
        <v>0.55555555555555558</v>
      </c>
      <c r="H5" s="13">
        <f t="shared" si="3"/>
        <v>0</v>
      </c>
    </row>
    <row r="6" spans="1:8" x14ac:dyDescent="0.25">
      <c r="A6" t="s">
        <v>2099</v>
      </c>
      <c r="B6">
        <f>COUNTIFS(Crowdfunding!D:D,"&gt;=15000",Crowdfunding!D:D,"&lt;19999",Crowdfunding!G:G,"successful")</f>
        <v>10</v>
      </c>
      <c r="C6">
        <f>COUNTIFS(Crowdfunding!D:D,"&gt;=15000",Crowdfunding!D:D,"&lt;19999",Crowdfunding!G:G,"failed")</f>
        <v>0</v>
      </c>
      <c r="D6">
        <f>COUNTIFS(Crowdfunding!D:D,"&gt;=15000",Crowdfunding!D:D,"&lt;19999",Crowdfunding!G:G,"canceled")</f>
        <v>0</v>
      </c>
      <c r="E6">
        <f t="shared" si="0"/>
        <v>10</v>
      </c>
      <c r="F6" s="11">
        <f t="shared" si="1"/>
        <v>1</v>
      </c>
      <c r="G6" s="13">
        <f t="shared" si="2"/>
        <v>0</v>
      </c>
      <c r="H6" s="13">
        <f t="shared" si="3"/>
        <v>0</v>
      </c>
    </row>
    <row r="7" spans="1:8" x14ac:dyDescent="0.25">
      <c r="A7" t="s">
        <v>2100</v>
      </c>
      <c r="B7">
        <f>COUNTIFS(Crowdfunding!D:D,"&gt;=20000",Crowdfunding!D:D,"&lt;24999",Crowdfunding!G:G,"successful")</f>
        <v>7</v>
      </c>
      <c r="C7">
        <f>COUNTIFS(Crowdfunding!D:D,"&gt;=20000",Crowdfunding!D:D,"&lt;24999",Crowdfunding!G:G,"failed")</f>
        <v>0</v>
      </c>
      <c r="D7">
        <f>COUNTIFS(Crowdfunding!D:D,"&gt;=20000",Crowdfunding!D:D,"&lt;24999",Crowdfunding!G:G,"canceled")</f>
        <v>0</v>
      </c>
      <c r="E7">
        <f t="shared" si="0"/>
        <v>7</v>
      </c>
      <c r="F7" s="11">
        <f t="shared" si="1"/>
        <v>1</v>
      </c>
      <c r="G7" s="13">
        <f t="shared" si="2"/>
        <v>0</v>
      </c>
      <c r="H7" s="13">
        <f t="shared" si="3"/>
        <v>0</v>
      </c>
    </row>
    <row r="8" spans="1:8" x14ac:dyDescent="0.25">
      <c r="A8" t="s">
        <v>2101</v>
      </c>
      <c r="B8">
        <f>COUNTIFS(Crowdfunding!D:D,"&gt;=25000",Crowdfunding!D:D,"&lt;29999",Crowdfunding!G:G,"successful")</f>
        <v>11</v>
      </c>
      <c r="C8">
        <f>COUNTIFS(Crowdfunding!D:D,"&gt;=25000",Crowdfunding!D:D,"&lt;29999",Crowdfunding!G:G,"failed")</f>
        <v>3</v>
      </c>
      <c r="D8">
        <f>COUNTIFS(Crowdfunding!D:D,"&gt;=25000",Crowdfunding!D:D,"&lt;29999",Crowdfunding!G:G,"canceled")</f>
        <v>0</v>
      </c>
      <c r="E8">
        <f t="shared" si="0"/>
        <v>14</v>
      </c>
      <c r="F8" s="11">
        <f t="shared" si="1"/>
        <v>0.7857142857142857</v>
      </c>
      <c r="G8" s="13">
        <f t="shared" si="2"/>
        <v>0.21428571428571427</v>
      </c>
      <c r="H8" s="13">
        <f t="shared" si="3"/>
        <v>0</v>
      </c>
    </row>
    <row r="9" spans="1:8" x14ac:dyDescent="0.25">
      <c r="A9" t="s">
        <v>2102</v>
      </c>
      <c r="B9">
        <f>COUNTIFS(Crowdfunding!D:D,"&gt;=30000",Crowdfunding!D:D,"&lt;34999",Crowdfunding!G:G,"successful")</f>
        <v>7</v>
      </c>
      <c r="C9">
        <f>COUNTIFS(Crowdfunding!D:D,"&gt;=30000",Crowdfunding!D:D,"&lt;34999",Crowdfunding!G:G,"failed")</f>
        <v>0</v>
      </c>
      <c r="D9">
        <f>COUNTIFS(Crowdfunding!D:D,"&gt;=30000",Crowdfunding!D:D,"&lt;34999",Crowdfunding!G:G,"canceled")</f>
        <v>0</v>
      </c>
      <c r="E9">
        <f t="shared" si="0"/>
        <v>7</v>
      </c>
      <c r="F9" s="11">
        <f t="shared" si="1"/>
        <v>1</v>
      </c>
      <c r="G9" s="13">
        <f t="shared" si="2"/>
        <v>0</v>
      </c>
      <c r="H9" s="13">
        <f t="shared" si="3"/>
        <v>0</v>
      </c>
    </row>
    <row r="10" spans="1:8" x14ac:dyDescent="0.25">
      <c r="A10" t="s">
        <v>2103</v>
      </c>
      <c r="B10">
        <f>COUNTIFS(Crowdfunding!D:D,"&gt;=35000",Crowdfunding!D:D,"&lt;39999",Crowdfunding!G:G,"successful")</f>
        <v>8</v>
      </c>
      <c r="C10">
        <f>COUNTIFS(Crowdfunding!D:D,"&gt;=35000",Crowdfunding!D:D,"&lt;39999",Crowdfunding!G:G,"failed")</f>
        <v>3</v>
      </c>
      <c r="D10">
        <f>COUNTIFS(Crowdfunding!D:D,"&gt;=35000",Crowdfunding!D:D,"&lt;39999",Crowdfunding!G:G,"canceled")</f>
        <v>1</v>
      </c>
      <c r="E10">
        <f t="shared" si="0"/>
        <v>12</v>
      </c>
      <c r="F10" s="11">
        <f t="shared" si="1"/>
        <v>0.66666666666666663</v>
      </c>
      <c r="G10" s="13">
        <f t="shared" si="2"/>
        <v>0.25</v>
      </c>
      <c r="H10" s="13">
        <f t="shared" si="3"/>
        <v>8.3333333333333329E-2</v>
      </c>
    </row>
    <row r="11" spans="1:8" x14ac:dyDescent="0.25">
      <c r="A11" t="s">
        <v>2104</v>
      </c>
      <c r="B11">
        <f>COUNTIFS(Crowdfunding!D:D,"&gt;=40000",Crowdfunding!D:D,"&lt;44999",Crowdfunding!G:G,"successful")</f>
        <v>11</v>
      </c>
      <c r="C11">
        <f>COUNTIFS(Crowdfunding!D:D,"&gt;=40000",Crowdfunding!D:D,"&lt;44999",Crowdfunding!G:G,"failed")</f>
        <v>3</v>
      </c>
      <c r="D11">
        <f>COUNTIFS(Crowdfunding!D:D,"&gt;=40000",Crowdfunding!D:D,"&lt;44999",Crowdfunding!G:G,"canceled")</f>
        <v>0</v>
      </c>
      <c r="E11">
        <f t="shared" si="0"/>
        <v>14</v>
      </c>
      <c r="F11" s="11">
        <f t="shared" si="1"/>
        <v>0.7857142857142857</v>
      </c>
      <c r="G11" s="13">
        <f t="shared" si="2"/>
        <v>0.21428571428571427</v>
      </c>
      <c r="H11" s="13">
        <f t="shared" si="3"/>
        <v>0</v>
      </c>
    </row>
    <row r="12" spans="1:8" x14ac:dyDescent="0.25">
      <c r="A12" t="s">
        <v>2105</v>
      </c>
      <c r="B12">
        <f>COUNTIFS(Crowdfunding!D:D,"&gt;=45000",Crowdfunding!D:D,"&lt;49999",Crowdfunding!G:G,"successful")</f>
        <v>8</v>
      </c>
      <c r="C12">
        <f>COUNTIFS(Crowdfunding!D:D,"&gt;=45000",Crowdfunding!D:D,"&lt;49999",Crowdfunding!G:G,"failed")</f>
        <v>3</v>
      </c>
      <c r="D12">
        <f>COUNTIFS(Crowdfunding!D:D,"&gt;=45000",Crowdfunding!D:D,"&lt;49999",Crowdfunding!G:G,"canceled")</f>
        <v>0</v>
      </c>
      <c r="E12">
        <f t="shared" si="0"/>
        <v>11</v>
      </c>
      <c r="F12" s="11">
        <f t="shared" si="1"/>
        <v>0.72727272727272729</v>
      </c>
      <c r="G12" s="13">
        <f t="shared" si="2"/>
        <v>0.27272727272727271</v>
      </c>
      <c r="H12" s="13">
        <f t="shared" si="3"/>
        <v>0</v>
      </c>
    </row>
    <row r="13" spans="1:8" x14ac:dyDescent="0.25">
      <c r="A13" t="s">
        <v>2106</v>
      </c>
      <c r="B13">
        <f>COUNTIFS(Crowdfunding!D:D,"&gt;=50000",Crowdfunding!G:G,"successful")</f>
        <v>114</v>
      </c>
      <c r="C13">
        <f>COUNTIFS(Crowdfunding!D:D,"&gt;=50000",Crowdfunding!G:G,"failed")</f>
        <v>163</v>
      </c>
      <c r="D13">
        <f>COUNTIFS(Crowdfunding!D:D,"&gt;=50000",Crowdfunding!G:G,"canceled")</f>
        <v>28</v>
      </c>
      <c r="E13">
        <f t="shared" si="0"/>
        <v>305</v>
      </c>
      <c r="F13" s="11">
        <f t="shared" si="1"/>
        <v>0.3737704918032787</v>
      </c>
      <c r="G13" s="13">
        <f t="shared" si="2"/>
        <v>0.53442622950819674</v>
      </c>
      <c r="H13" s="13">
        <f t="shared" si="3"/>
        <v>9.1803278688524587E-2</v>
      </c>
    </row>
  </sheetData>
  <pageMargins left="0.7" right="0.7" top="0.75" bottom="0.75" header="0.3" footer="0.3"/>
  <pageSetup fitToWidth="0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60BA3-B21A-42CC-AE1B-C682D8FF157E}">
  <dimension ref="A1:K566"/>
  <sheetViews>
    <sheetView tabSelected="1" workbookViewId="0">
      <selection activeCell="K8" sqref="K8"/>
    </sheetView>
  </sheetViews>
  <sheetFormatPr defaultRowHeight="15.75" x14ac:dyDescent="0.25"/>
  <cols>
    <col min="1" max="1" width="8.5" style="14" bestFit="1" customWidth="1"/>
    <col min="2" max="2" width="13" bestFit="1" customWidth="1"/>
    <col min="4" max="4" width="8.5" style="15" bestFit="1" customWidth="1"/>
    <col min="5" max="5" width="13" bestFit="1" customWidth="1"/>
  </cols>
  <sheetData>
    <row r="1" spans="1:11" x14ac:dyDescent="0.25">
      <c r="A1" s="8" t="s">
        <v>4</v>
      </c>
      <c r="B1" s="8" t="s">
        <v>2107</v>
      </c>
      <c r="C1" s="8"/>
      <c r="D1" s="8" t="s">
        <v>4</v>
      </c>
      <c r="E1" s="8" t="s">
        <v>2107</v>
      </c>
    </row>
    <row r="2" spans="1:11" x14ac:dyDescent="0.25">
      <c r="A2" s="14" t="s">
        <v>20</v>
      </c>
      <c r="B2">
        <v>158</v>
      </c>
      <c r="D2" s="15" t="s">
        <v>14</v>
      </c>
      <c r="E2">
        <v>0</v>
      </c>
      <c r="G2" s="14" t="s">
        <v>2108</v>
      </c>
      <c r="H2">
        <f>ROUNDUP(AVERAGE(B2:B566),0)</f>
        <v>852</v>
      </c>
      <c r="J2" s="15" t="s">
        <v>2108</v>
      </c>
      <c r="K2">
        <f>ROUNDUP(AVERAGE(E2:E365),0)</f>
        <v>586</v>
      </c>
    </row>
    <row r="3" spans="1:11" x14ac:dyDescent="0.25">
      <c r="A3" s="14" t="s">
        <v>20</v>
      </c>
      <c r="B3">
        <v>1425</v>
      </c>
      <c r="D3" s="15" t="s">
        <v>14</v>
      </c>
      <c r="E3">
        <v>24</v>
      </c>
      <c r="G3" s="14" t="s">
        <v>2109</v>
      </c>
      <c r="H3">
        <f>MEDIAN(B2:B566)</f>
        <v>201</v>
      </c>
      <c r="J3" s="15" t="s">
        <v>2109</v>
      </c>
      <c r="K3">
        <f>ROUNDUP(MEDIAN(E2:E365),0)</f>
        <v>115</v>
      </c>
    </row>
    <row r="4" spans="1:11" x14ac:dyDescent="0.25">
      <c r="A4" s="14" t="s">
        <v>20</v>
      </c>
      <c r="B4">
        <v>174</v>
      </c>
      <c r="D4" s="15" t="s">
        <v>14</v>
      </c>
      <c r="E4">
        <v>53</v>
      </c>
      <c r="G4" s="14" t="s">
        <v>2110</v>
      </c>
      <c r="H4">
        <f>MIN(B2:B566)</f>
        <v>16</v>
      </c>
      <c r="J4" s="15" t="s">
        <v>2110</v>
      </c>
      <c r="K4">
        <f>MIN(E2:E365)</f>
        <v>0</v>
      </c>
    </row>
    <row r="5" spans="1:11" x14ac:dyDescent="0.25">
      <c r="A5" s="14" t="s">
        <v>20</v>
      </c>
      <c r="B5">
        <v>227</v>
      </c>
      <c r="D5" s="15" t="s">
        <v>14</v>
      </c>
      <c r="E5">
        <v>18</v>
      </c>
      <c r="G5" s="14" t="s">
        <v>2111</v>
      </c>
      <c r="H5">
        <f>MAX(B2:B566)</f>
        <v>7295</v>
      </c>
      <c r="J5" s="15" t="s">
        <v>2111</v>
      </c>
      <c r="K5">
        <f>MAX(E2:E365)</f>
        <v>6080</v>
      </c>
    </row>
    <row r="6" spans="1:11" x14ac:dyDescent="0.25">
      <c r="A6" s="14" t="s">
        <v>20</v>
      </c>
      <c r="B6">
        <v>220</v>
      </c>
      <c r="D6" s="15" t="s">
        <v>14</v>
      </c>
      <c r="E6">
        <v>44</v>
      </c>
      <c r="G6" s="14" t="s">
        <v>2112</v>
      </c>
      <c r="H6">
        <f>VAR(B2:B566)</f>
        <v>1606216.5936295739</v>
      </c>
      <c r="J6" s="15" t="s">
        <v>2112</v>
      </c>
      <c r="K6">
        <f>ROUNDUP(VAR(E2:E365),0)</f>
        <v>924114</v>
      </c>
    </row>
    <row r="7" spans="1:11" x14ac:dyDescent="0.25">
      <c r="A7" s="14" t="s">
        <v>20</v>
      </c>
      <c r="B7">
        <v>98</v>
      </c>
      <c r="D7" s="15" t="s">
        <v>14</v>
      </c>
      <c r="E7">
        <v>27</v>
      </c>
      <c r="G7" s="14" t="s">
        <v>2113</v>
      </c>
      <c r="H7">
        <f>ROUNDUP(STDEV(B2:B566),0)</f>
        <v>1268</v>
      </c>
      <c r="J7" s="15" t="s">
        <v>2113</v>
      </c>
      <c r="K7">
        <f>ROUNDUP(STDEV(E2:E365),0)</f>
        <v>962</v>
      </c>
    </row>
    <row r="8" spans="1:11" x14ac:dyDescent="0.25">
      <c r="A8" s="14" t="s">
        <v>20</v>
      </c>
      <c r="B8">
        <v>100</v>
      </c>
      <c r="D8" s="15" t="s">
        <v>14</v>
      </c>
      <c r="E8">
        <v>55</v>
      </c>
    </row>
    <row r="9" spans="1:11" x14ac:dyDescent="0.25">
      <c r="A9" s="14" t="s">
        <v>20</v>
      </c>
      <c r="B9">
        <v>1249</v>
      </c>
      <c r="D9" s="15" t="s">
        <v>14</v>
      </c>
      <c r="E9">
        <v>200</v>
      </c>
    </row>
    <row r="10" spans="1:11" x14ac:dyDescent="0.25">
      <c r="A10" s="14" t="s">
        <v>20</v>
      </c>
      <c r="B10">
        <v>1396</v>
      </c>
      <c r="D10" s="15" t="s">
        <v>14</v>
      </c>
      <c r="E10">
        <v>452</v>
      </c>
    </row>
    <row r="11" spans="1:11" x14ac:dyDescent="0.25">
      <c r="A11" s="14" t="s">
        <v>20</v>
      </c>
      <c r="B11">
        <v>890</v>
      </c>
      <c r="D11" s="15" t="s">
        <v>14</v>
      </c>
      <c r="E11">
        <v>674</v>
      </c>
    </row>
    <row r="12" spans="1:11" x14ac:dyDescent="0.25">
      <c r="A12" s="14" t="s">
        <v>20</v>
      </c>
      <c r="B12">
        <v>142</v>
      </c>
      <c r="D12" s="15" t="s">
        <v>14</v>
      </c>
      <c r="E12">
        <v>558</v>
      </c>
    </row>
    <row r="13" spans="1:11" x14ac:dyDescent="0.25">
      <c r="A13" s="14" t="s">
        <v>20</v>
      </c>
      <c r="B13">
        <v>2673</v>
      </c>
      <c r="D13" s="15" t="s">
        <v>14</v>
      </c>
      <c r="E13">
        <v>15</v>
      </c>
    </row>
    <row r="14" spans="1:11" x14ac:dyDescent="0.25">
      <c r="A14" s="14" t="s">
        <v>20</v>
      </c>
      <c r="B14">
        <v>163</v>
      </c>
      <c r="D14" s="15" t="s">
        <v>14</v>
      </c>
      <c r="E14">
        <v>2307</v>
      </c>
    </row>
    <row r="15" spans="1:11" x14ac:dyDescent="0.25">
      <c r="A15" s="14" t="s">
        <v>20</v>
      </c>
      <c r="B15">
        <v>2220</v>
      </c>
      <c r="D15" s="15" t="s">
        <v>14</v>
      </c>
      <c r="E15">
        <v>88</v>
      </c>
    </row>
    <row r="16" spans="1:11" x14ac:dyDescent="0.25">
      <c r="A16" s="14" t="s">
        <v>20</v>
      </c>
      <c r="B16">
        <v>1606</v>
      </c>
      <c r="D16" s="15" t="s">
        <v>14</v>
      </c>
      <c r="E16">
        <v>48</v>
      </c>
    </row>
    <row r="17" spans="1:5" x14ac:dyDescent="0.25">
      <c r="A17" s="14" t="s">
        <v>20</v>
      </c>
      <c r="B17">
        <v>129</v>
      </c>
      <c r="D17" s="15" t="s">
        <v>14</v>
      </c>
      <c r="E17">
        <v>1</v>
      </c>
    </row>
    <row r="18" spans="1:5" x14ac:dyDescent="0.25">
      <c r="A18" s="14" t="s">
        <v>20</v>
      </c>
      <c r="B18">
        <v>226</v>
      </c>
      <c r="D18" s="15" t="s">
        <v>14</v>
      </c>
      <c r="E18">
        <v>1467</v>
      </c>
    </row>
    <row r="19" spans="1:5" x14ac:dyDescent="0.25">
      <c r="A19" s="14" t="s">
        <v>20</v>
      </c>
      <c r="B19">
        <v>5419</v>
      </c>
      <c r="D19" s="15" t="s">
        <v>14</v>
      </c>
      <c r="E19">
        <v>75</v>
      </c>
    </row>
    <row r="20" spans="1:5" x14ac:dyDescent="0.25">
      <c r="A20" s="14" t="s">
        <v>20</v>
      </c>
      <c r="B20">
        <v>165</v>
      </c>
      <c r="D20" s="15" t="s">
        <v>14</v>
      </c>
      <c r="E20">
        <v>120</v>
      </c>
    </row>
    <row r="21" spans="1:5" x14ac:dyDescent="0.25">
      <c r="A21" s="14" t="s">
        <v>20</v>
      </c>
      <c r="B21">
        <v>1965</v>
      </c>
      <c r="D21" s="15" t="s">
        <v>14</v>
      </c>
      <c r="E21">
        <v>2253</v>
      </c>
    </row>
    <row r="22" spans="1:5" x14ac:dyDescent="0.25">
      <c r="A22" s="14" t="s">
        <v>20</v>
      </c>
      <c r="B22">
        <v>16</v>
      </c>
      <c r="D22" s="15" t="s">
        <v>14</v>
      </c>
      <c r="E22">
        <v>5</v>
      </c>
    </row>
    <row r="23" spans="1:5" x14ac:dyDescent="0.25">
      <c r="A23" s="14" t="s">
        <v>20</v>
      </c>
      <c r="B23">
        <v>107</v>
      </c>
      <c r="D23" s="15" t="s">
        <v>14</v>
      </c>
      <c r="E23">
        <v>38</v>
      </c>
    </row>
    <row r="24" spans="1:5" x14ac:dyDescent="0.25">
      <c r="A24" s="14" t="s">
        <v>20</v>
      </c>
      <c r="B24">
        <v>134</v>
      </c>
      <c r="D24" s="15" t="s">
        <v>14</v>
      </c>
      <c r="E24">
        <v>12</v>
      </c>
    </row>
    <row r="25" spans="1:5" x14ac:dyDescent="0.25">
      <c r="A25" s="14" t="s">
        <v>20</v>
      </c>
      <c r="B25">
        <v>198</v>
      </c>
      <c r="D25" s="15" t="s">
        <v>14</v>
      </c>
      <c r="E25">
        <v>1684</v>
      </c>
    </row>
    <row r="26" spans="1:5" x14ac:dyDescent="0.25">
      <c r="A26" s="14" t="s">
        <v>20</v>
      </c>
      <c r="B26">
        <v>111</v>
      </c>
      <c r="D26" s="15" t="s">
        <v>14</v>
      </c>
      <c r="E26">
        <v>56</v>
      </c>
    </row>
    <row r="27" spans="1:5" x14ac:dyDescent="0.25">
      <c r="A27" s="14" t="s">
        <v>20</v>
      </c>
      <c r="B27">
        <v>222</v>
      </c>
      <c r="D27" s="15" t="s">
        <v>14</v>
      </c>
      <c r="E27">
        <v>838</v>
      </c>
    </row>
    <row r="28" spans="1:5" x14ac:dyDescent="0.25">
      <c r="A28" s="14" t="s">
        <v>20</v>
      </c>
      <c r="B28">
        <v>6212</v>
      </c>
      <c r="D28" s="15" t="s">
        <v>14</v>
      </c>
      <c r="E28">
        <v>1000</v>
      </c>
    </row>
    <row r="29" spans="1:5" x14ac:dyDescent="0.25">
      <c r="A29" s="14" t="s">
        <v>20</v>
      </c>
      <c r="B29">
        <v>98</v>
      </c>
      <c r="D29" s="15" t="s">
        <v>14</v>
      </c>
      <c r="E29">
        <v>1482</v>
      </c>
    </row>
    <row r="30" spans="1:5" x14ac:dyDescent="0.25">
      <c r="A30" s="14" t="s">
        <v>20</v>
      </c>
      <c r="B30">
        <v>92</v>
      </c>
      <c r="D30" s="15" t="s">
        <v>14</v>
      </c>
      <c r="E30">
        <v>106</v>
      </c>
    </row>
    <row r="31" spans="1:5" x14ac:dyDescent="0.25">
      <c r="A31" s="14" t="s">
        <v>20</v>
      </c>
      <c r="B31">
        <v>149</v>
      </c>
      <c r="D31" s="15" t="s">
        <v>14</v>
      </c>
      <c r="E31">
        <v>679</v>
      </c>
    </row>
    <row r="32" spans="1:5" x14ac:dyDescent="0.25">
      <c r="A32" s="14" t="s">
        <v>20</v>
      </c>
      <c r="B32">
        <v>2431</v>
      </c>
      <c r="D32" s="15" t="s">
        <v>14</v>
      </c>
      <c r="E32">
        <v>1220</v>
      </c>
    </row>
    <row r="33" spans="1:5" x14ac:dyDescent="0.25">
      <c r="A33" s="14" t="s">
        <v>20</v>
      </c>
      <c r="B33">
        <v>303</v>
      </c>
      <c r="D33" s="15" t="s">
        <v>14</v>
      </c>
      <c r="E33">
        <v>1</v>
      </c>
    </row>
    <row r="34" spans="1:5" x14ac:dyDescent="0.25">
      <c r="A34" s="14" t="s">
        <v>20</v>
      </c>
      <c r="B34">
        <v>209</v>
      </c>
      <c r="D34" s="15" t="s">
        <v>14</v>
      </c>
      <c r="E34">
        <v>37</v>
      </c>
    </row>
    <row r="35" spans="1:5" x14ac:dyDescent="0.25">
      <c r="A35" s="14" t="s">
        <v>20</v>
      </c>
      <c r="B35">
        <v>131</v>
      </c>
      <c r="D35" s="15" t="s">
        <v>14</v>
      </c>
      <c r="E35">
        <v>60</v>
      </c>
    </row>
    <row r="36" spans="1:5" x14ac:dyDescent="0.25">
      <c r="A36" s="14" t="s">
        <v>20</v>
      </c>
      <c r="B36">
        <v>164</v>
      </c>
      <c r="D36" s="15" t="s">
        <v>14</v>
      </c>
      <c r="E36">
        <v>296</v>
      </c>
    </row>
    <row r="37" spans="1:5" x14ac:dyDescent="0.25">
      <c r="A37" s="14" t="s">
        <v>20</v>
      </c>
      <c r="B37">
        <v>201</v>
      </c>
      <c r="D37" s="15" t="s">
        <v>14</v>
      </c>
      <c r="E37">
        <v>3304</v>
      </c>
    </row>
    <row r="38" spans="1:5" x14ac:dyDescent="0.25">
      <c r="A38" s="14" t="s">
        <v>20</v>
      </c>
      <c r="B38">
        <v>211</v>
      </c>
      <c r="D38" s="15" t="s">
        <v>14</v>
      </c>
      <c r="E38">
        <v>73</v>
      </c>
    </row>
    <row r="39" spans="1:5" x14ac:dyDescent="0.25">
      <c r="A39" s="14" t="s">
        <v>20</v>
      </c>
      <c r="B39">
        <v>128</v>
      </c>
      <c r="D39" s="15" t="s">
        <v>14</v>
      </c>
      <c r="E39">
        <v>3387</v>
      </c>
    </row>
    <row r="40" spans="1:5" x14ac:dyDescent="0.25">
      <c r="A40" s="14" t="s">
        <v>20</v>
      </c>
      <c r="B40">
        <v>1600</v>
      </c>
      <c r="D40" s="15" t="s">
        <v>14</v>
      </c>
      <c r="E40">
        <v>662</v>
      </c>
    </row>
    <row r="41" spans="1:5" x14ac:dyDescent="0.25">
      <c r="A41" s="14" t="s">
        <v>20</v>
      </c>
      <c r="B41">
        <v>249</v>
      </c>
      <c r="D41" s="15" t="s">
        <v>14</v>
      </c>
      <c r="E41">
        <v>774</v>
      </c>
    </row>
    <row r="42" spans="1:5" x14ac:dyDescent="0.25">
      <c r="A42" s="14" t="s">
        <v>20</v>
      </c>
      <c r="B42">
        <v>236</v>
      </c>
      <c r="D42" s="15" t="s">
        <v>14</v>
      </c>
      <c r="E42">
        <v>672</v>
      </c>
    </row>
    <row r="43" spans="1:5" x14ac:dyDescent="0.25">
      <c r="A43" s="14" t="s">
        <v>20</v>
      </c>
      <c r="B43">
        <v>4065</v>
      </c>
      <c r="D43" s="15" t="s">
        <v>14</v>
      </c>
      <c r="E43">
        <v>940</v>
      </c>
    </row>
    <row r="44" spans="1:5" x14ac:dyDescent="0.25">
      <c r="A44" s="14" t="s">
        <v>20</v>
      </c>
      <c r="B44">
        <v>246</v>
      </c>
      <c r="D44" s="15" t="s">
        <v>14</v>
      </c>
      <c r="E44">
        <v>117</v>
      </c>
    </row>
    <row r="45" spans="1:5" x14ac:dyDescent="0.25">
      <c r="A45" s="14" t="s">
        <v>20</v>
      </c>
      <c r="B45">
        <v>2475</v>
      </c>
      <c r="D45" s="15" t="s">
        <v>14</v>
      </c>
      <c r="E45">
        <v>115</v>
      </c>
    </row>
    <row r="46" spans="1:5" x14ac:dyDescent="0.25">
      <c r="A46" s="14" t="s">
        <v>20</v>
      </c>
      <c r="B46">
        <v>76</v>
      </c>
      <c r="D46" s="15" t="s">
        <v>14</v>
      </c>
      <c r="E46">
        <v>326</v>
      </c>
    </row>
    <row r="47" spans="1:5" x14ac:dyDescent="0.25">
      <c r="A47" s="14" t="s">
        <v>20</v>
      </c>
      <c r="B47">
        <v>54</v>
      </c>
      <c r="D47" s="15" t="s">
        <v>14</v>
      </c>
      <c r="E47">
        <v>1</v>
      </c>
    </row>
    <row r="48" spans="1:5" x14ac:dyDescent="0.25">
      <c r="A48" s="14" t="s">
        <v>20</v>
      </c>
      <c r="B48">
        <v>88</v>
      </c>
      <c r="D48" s="15" t="s">
        <v>14</v>
      </c>
      <c r="E48">
        <v>1467</v>
      </c>
    </row>
    <row r="49" spans="1:5" x14ac:dyDescent="0.25">
      <c r="A49" s="14" t="s">
        <v>20</v>
      </c>
      <c r="B49">
        <v>85</v>
      </c>
      <c r="D49" s="15" t="s">
        <v>14</v>
      </c>
      <c r="E49">
        <v>5681</v>
      </c>
    </row>
    <row r="50" spans="1:5" x14ac:dyDescent="0.25">
      <c r="A50" s="14" t="s">
        <v>20</v>
      </c>
      <c r="B50">
        <v>170</v>
      </c>
      <c r="D50" s="15" t="s">
        <v>14</v>
      </c>
      <c r="E50">
        <v>1059</v>
      </c>
    </row>
    <row r="51" spans="1:5" x14ac:dyDescent="0.25">
      <c r="A51" s="14" t="s">
        <v>20</v>
      </c>
      <c r="B51">
        <v>330</v>
      </c>
      <c r="D51" s="15" t="s">
        <v>14</v>
      </c>
      <c r="E51">
        <v>1194</v>
      </c>
    </row>
    <row r="52" spans="1:5" x14ac:dyDescent="0.25">
      <c r="A52" s="14" t="s">
        <v>20</v>
      </c>
      <c r="B52">
        <v>127</v>
      </c>
      <c r="D52" s="15" t="s">
        <v>14</v>
      </c>
      <c r="E52">
        <v>30</v>
      </c>
    </row>
    <row r="53" spans="1:5" x14ac:dyDescent="0.25">
      <c r="A53" s="14" t="s">
        <v>20</v>
      </c>
      <c r="B53">
        <v>411</v>
      </c>
      <c r="D53" s="15" t="s">
        <v>14</v>
      </c>
      <c r="E53">
        <v>75</v>
      </c>
    </row>
    <row r="54" spans="1:5" x14ac:dyDescent="0.25">
      <c r="A54" s="14" t="s">
        <v>20</v>
      </c>
      <c r="B54">
        <v>180</v>
      </c>
      <c r="D54" s="15" t="s">
        <v>14</v>
      </c>
      <c r="E54">
        <v>955</v>
      </c>
    </row>
    <row r="55" spans="1:5" x14ac:dyDescent="0.25">
      <c r="A55" s="14" t="s">
        <v>20</v>
      </c>
      <c r="B55">
        <v>374</v>
      </c>
      <c r="D55" s="15" t="s">
        <v>14</v>
      </c>
      <c r="E55">
        <v>67</v>
      </c>
    </row>
    <row r="56" spans="1:5" x14ac:dyDescent="0.25">
      <c r="A56" s="14" t="s">
        <v>20</v>
      </c>
      <c r="B56">
        <v>71</v>
      </c>
      <c r="D56" s="15" t="s">
        <v>14</v>
      </c>
      <c r="E56">
        <v>5</v>
      </c>
    </row>
    <row r="57" spans="1:5" x14ac:dyDescent="0.25">
      <c r="A57" s="14" t="s">
        <v>20</v>
      </c>
      <c r="B57">
        <v>203</v>
      </c>
      <c r="D57" s="15" t="s">
        <v>14</v>
      </c>
      <c r="E57">
        <v>26</v>
      </c>
    </row>
    <row r="58" spans="1:5" x14ac:dyDescent="0.25">
      <c r="A58" s="14" t="s">
        <v>20</v>
      </c>
      <c r="B58">
        <v>113</v>
      </c>
      <c r="D58" s="15" t="s">
        <v>14</v>
      </c>
      <c r="E58">
        <v>1130</v>
      </c>
    </row>
    <row r="59" spans="1:5" x14ac:dyDescent="0.25">
      <c r="A59" s="14" t="s">
        <v>20</v>
      </c>
      <c r="B59">
        <v>96</v>
      </c>
      <c r="D59" s="15" t="s">
        <v>14</v>
      </c>
      <c r="E59">
        <v>782</v>
      </c>
    </row>
    <row r="60" spans="1:5" x14ac:dyDescent="0.25">
      <c r="A60" s="14" t="s">
        <v>20</v>
      </c>
      <c r="B60">
        <v>498</v>
      </c>
      <c r="D60" s="15" t="s">
        <v>14</v>
      </c>
      <c r="E60">
        <v>210</v>
      </c>
    </row>
    <row r="61" spans="1:5" x14ac:dyDescent="0.25">
      <c r="A61" s="14" t="s">
        <v>20</v>
      </c>
      <c r="B61">
        <v>180</v>
      </c>
      <c r="D61" s="15" t="s">
        <v>14</v>
      </c>
      <c r="E61">
        <v>136</v>
      </c>
    </row>
    <row r="62" spans="1:5" x14ac:dyDescent="0.25">
      <c r="A62" s="14" t="s">
        <v>20</v>
      </c>
      <c r="B62">
        <v>27</v>
      </c>
      <c r="D62" s="15" t="s">
        <v>14</v>
      </c>
      <c r="E62">
        <v>86</v>
      </c>
    </row>
    <row r="63" spans="1:5" x14ac:dyDescent="0.25">
      <c r="A63" s="14" t="s">
        <v>20</v>
      </c>
      <c r="B63">
        <v>2331</v>
      </c>
      <c r="D63" s="15" t="s">
        <v>14</v>
      </c>
      <c r="E63">
        <v>19</v>
      </c>
    </row>
    <row r="64" spans="1:5" x14ac:dyDescent="0.25">
      <c r="A64" s="14" t="s">
        <v>20</v>
      </c>
      <c r="B64">
        <v>113</v>
      </c>
      <c r="D64" s="15" t="s">
        <v>14</v>
      </c>
      <c r="E64">
        <v>886</v>
      </c>
    </row>
    <row r="65" spans="1:5" x14ac:dyDescent="0.25">
      <c r="A65" s="14" t="s">
        <v>20</v>
      </c>
      <c r="B65">
        <v>164</v>
      </c>
      <c r="D65" s="15" t="s">
        <v>14</v>
      </c>
      <c r="E65">
        <v>35</v>
      </c>
    </row>
    <row r="66" spans="1:5" x14ac:dyDescent="0.25">
      <c r="A66" s="14" t="s">
        <v>20</v>
      </c>
      <c r="B66">
        <v>164</v>
      </c>
      <c r="D66" s="15" t="s">
        <v>14</v>
      </c>
      <c r="E66">
        <v>24</v>
      </c>
    </row>
    <row r="67" spans="1:5" x14ac:dyDescent="0.25">
      <c r="A67" s="14" t="s">
        <v>20</v>
      </c>
      <c r="B67">
        <v>336</v>
      </c>
      <c r="D67" s="15" t="s">
        <v>14</v>
      </c>
      <c r="E67">
        <v>86</v>
      </c>
    </row>
    <row r="68" spans="1:5" x14ac:dyDescent="0.25">
      <c r="A68" s="14" t="s">
        <v>20</v>
      </c>
      <c r="B68">
        <v>1917</v>
      </c>
      <c r="D68" s="15" t="s">
        <v>14</v>
      </c>
      <c r="E68">
        <v>243</v>
      </c>
    </row>
    <row r="69" spans="1:5" x14ac:dyDescent="0.25">
      <c r="A69" s="14" t="s">
        <v>20</v>
      </c>
      <c r="B69">
        <v>95</v>
      </c>
      <c r="D69" s="15" t="s">
        <v>14</v>
      </c>
      <c r="E69">
        <v>65</v>
      </c>
    </row>
    <row r="70" spans="1:5" x14ac:dyDescent="0.25">
      <c r="A70" s="14" t="s">
        <v>20</v>
      </c>
      <c r="B70">
        <v>147</v>
      </c>
      <c r="D70" s="15" t="s">
        <v>14</v>
      </c>
      <c r="E70">
        <v>100</v>
      </c>
    </row>
    <row r="71" spans="1:5" x14ac:dyDescent="0.25">
      <c r="A71" s="14" t="s">
        <v>20</v>
      </c>
      <c r="B71">
        <v>86</v>
      </c>
      <c r="D71" s="15" t="s">
        <v>14</v>
      </c>
      <c r="E71">
        <v>168</v>
      </c>
    </row>
    <row r="72" spans="1:5" x14ac:dyDescent="0.25">
      <c r="A72" s="14" t="s">
        <v>20</v>
      </c>
      <c r="B72">
        <v>83</v>
      </c>
      <c r="D72" s="15" t="s">
        <v>14</v>
      </c>
      <c r="E72">
        <v>13</v>
      </c>
    </row>
    <row r="73" spans="1:5" x14ac:dyDescent="0.25">
      <c r="A73" s="14" t="s">
        <v>20</v>
      </c>
      <c r="B73">
        <v>676</v>
      </c>
      <c r="D73" s="15" t="s">
        <v>14</v>
      </c>
      <c r="E73">
        <v>1</v>
      </c>
    </row>
    <row r="74" spans="1:5" x14ac:dyDescent="0.25">
      <c r="A74" s="14" t="s">
        <v>20</v>
      </c>
      <c r="B74">
        <v>361</v>
      </c>
      <c r="D74" s="15" t="s">
        <v>14</v>
      </c>
      <c r="E74">
        <v>40</v>
      </c>
    </row>
    <row r="75" spans="1:5" x14ac:dyDescent="0.25">
      <c r="A75" s="14" t="s">
        <v>20</v>
      </c>
      <c r="B75">
        <v>131</v>
      </c>
      <c r="D75" s="15" t="s">
        <v>14</v>
      </c>
      <c r="E75">
        <v>226</v>
      </c>
    </row>
    <row r="76" spans="1:5" x14ac:dyDescent="0.25">
      <c r="A76" s="14" t="s">
        <v>20</v>
      </c>
      <c r="B76">
        <v>126</v>
      </c>
      <c r="D76" s="15" t="s">
        <v>14</v>
      </c>
      <c r="E76">
        <v>1625</v>
      </c>
    </row>
    <row r="77" spans="1:5" x14ac:dyDescent="0.25">
      <c r="A77" s="14" t="s">
        <v>20</v>
      </c>
      <c r="B77">
        <v>275</v>
      </c>
      <c r="D77" s="15" t="s">
        <v>14</v>
      </c>
      <c r="E77">
        <v>143</v>
      </c>
    </row>
    <row r="78" spans="1:5" x14ac:dyDescent="0.25">
      <c r="A78" s="14" t="s">
        <v>20</v>
      </c>
      <c r="B78">
        <v>67</v>
      </c>
      <c r="D78" s="15" t="s">
        <v>14</v>
      </c>
      <c r="E78">
        <v>934</v>
      </c>
    </row>
    <row r="79" spans="1:5" x14ac:dyDescent="0.25">
      <c r="A79" s="14" t="s">
        <v>20</v>
      </c>
      <c r="B79">
        <v>154</v>
      </c>
      <c r="D79" s="15" t="s">
        <v>14</v>
      </c>
      <c r="E79">
        <v>17</v>
      </c>
    </row>
    <row r="80" spans="1:5" x14ac:dyDescent="0.25">
      <c r="A80" s="14" t="s">
        <v>20</v>
      </c>
      <c r="B80">
        <v>1782</v>
      </c>
      <c r="D80" s="15" t="s">
        <v>14</v>
      </c>
      <c r="E80">
        <v>2179</v>
      </c>
    </row>
    <row r="81" spans="1:5" x14ac:dyDescent="0.25">
      <c r="A81" s="14" t="s">
        <v>20</v>
      </c>
      <c r="B81">
        <v>903</v>
      </c>
      <c r="D81" s="15" t="s">
        <v>14</v>
      </c>
      <c r="E81">
        <v>931</v>
      </c>
    </row>
    <row r="82" spans="1:5" x14ac:dyDescent="0.25">
      <c r="A82" s="14" t="s">
        <v>20</v>
      </c>
      <c r="B82">
        <v>94</v>
      </c>
      <c r="D82" s="15" t="s">
        <v>14</v>
      </c>
      <c r="E82">
        <v>92</v>
      </c>
    </row>
    <row r="83" spans="1:5" x14ac:dyDescent="0.25">
      <c r="A83" s="14" t="s">
        <v>20</v>
      </c>
      <c r="B83">
        <v>180</v>
      </c>
      <c r="D83" s="15" t="s">
        <v>14</v>
      </c>
      <c r="E83">
        <v>57</v>
      </c>
    </row>
    <row r="84" spans="1:5" x14ac:dyDescent="0.25">
      <c r="A84" s="14" t="s">
        <v>20</v>
      </c>
      <c r="B84">
        <v>533</v>
      </c>
      <c r="D84" s="15" t="s">
        <v>14</v>
      </c>
      <c r="E84">
        <v>41</v>
      </c>
    </row>
    <row r="85" spans="1:5" x14ac:dyDescent="0.25">
      <c r="A85" s="14" t="s">
        <v>20</v>
      </c>
      <c r="B85">
        <v>2443</v>
      </c>
      <c r="D85" s="15" t="s">
        <v>14</v>
      </c>
      <c r="E85">
        <v>1</v>
      </c>
    </row>
    <row r="86" spans="1:5" x14ac:dyDescent="0.25">
      <c r="A86" s="14" t="s">
        <v>20</v>
      </c>
      <c r="B86">
        <v>89</v>
      </c>
      <c r="D86" s="15" t="s">
        <v>14</v>
      </c>
      <c r="E86">
        <v>101</v>
      </c>
    </row>
    <row r="87" spans="1:5" x14ac:dyDescent="0.25">
      <c r="A87" s="14" t="s">
        <v>20</v>
      </c>
      <c r="B87">
        <v>159</v>
      </c>
      <c r="D87" s="15" t="s">
        <v>14</v>
      </c>
      <c r="E87">
        <v>1335</v>
      </c>
    </row>
    <row r="88" spans="1:5" x14ac:dyDescent="0.25">
      <c r="A88" s="14" t="s">
        <v>20</v>
      </c>
      <c r="B88">
        <v>50</v>
      </c>
      <c r="D88" s="15" t="s">
        <v>14</v>
      </c>
      <c r="E88">
        <v>15</v>
      </c>
    </row>
    <row r="89" spans="1:5" x14ac:dyDescent="0.25">
      <c r="A89" s="14" t="s">
        <v>20</v>
      </c>
      <c r="B89">
        <v>186</v>
      </c>
      <c r="D89" s="15" t="s">
        <v>14</v>
      </c>
      <c r="E89">
        <v>454</v>
      </c>
    </row>
    <row r="90" spans="1:5" x14ac:dyDescent="0.25">
      <c r="A90" s="14" t="s">
        <v>20</v>
      </c>
      <c r="B90">
        <v>1071</v>
      </c>
      <c r="D90" s="15" t="s">
        <v>14</v>
      </c>
      <c r="E90">
        <v>3182</v>
      </c>
    </row>
    <row r="91" spans="1:5" x14ac:dyDescent="0.25">
      <c r="A91" s="14" t="s">
        <v>20</v>
      </c>
      <c r="B91">
        <v>117</v>
      </c>
      <c r="D91" s="15" t="s">
        <v>14</v>
      </c>
      <c r="E91">
        <v>15</v>
      </c>
    </row>
    <row r="92" spans="1:5" x14ac:dyDescent="0.25">
      <c r="A92" s="14" t="s">
        <v>20</v>
      </c>
      <c r="B92">
        <v>70</v>
      </c>
      <c r="D92" s="15" t="s">
        <v>14</v>
      </c>
      <c r="E92">
        <v>133</v>
      </c>
    </row>
    <row r="93" spans="1:5" x14ac:dyDescent="0.25">
      <c r="A93" s="14" t="s">
        <v>20</v>
      </c>
      <c r="B93">
        <v>135</v>
      </c>
      <c r="D93" s="15" t="s">
        <v>14</v>
      </c>
      <c r="E93">
        <v>2062</v>
      </c>
    </row>
    <row r="94" spans="1:5" x14ac:dyDescent="0.25">
      <c r="A94" s="14" t="s">
        <v>20</v>
      </c>
      <c r="B94">
        <v>768</v>
      </c>
      <c r="D94" s="15" t="s">
        <v>14</v>
      </c>
      <c r="E94">
        <v>29</v>
      </c>
    </row>
    <row r="95" spans="1:5" x14ac:dyDescent="0.25">
      <c r="A95" s="14" t="s">
        <v>20</v>
      </c>
      <c r="B95">
        <v>199</v>
      </c>
      <c r="D95" s="15" t="s">
        <v>14</v>
      </c>
      <c r="E95">
        <v>132</v>
      </c>
    </row>
    <row r="96" spans="1:5" x14ac:dyDescent="0.25">
      <c r="A96" s="14" t="s">
        <v>20</v>
      </c>
      <c r="B96">
        <v>107</v>
      </c>
      <c r="D96" s="15" t="s">
        <v>14</v>
      </c>
      <c r="E96">
        <v>137</v>
      </c>
    </row>
    <row r="97" spans="1:5" x14ac:dyDescent="0.25">
      <c r="A97" s="14" t="s">
        <v>20</v>
      </c>
      <c r="B97">
        <v>195</v>
      </c>
      <c r="D97" s="15" t="s">
        <v>14</v>
      </c>
      <c r="E97">
        <v>908</v>
      </c>
    </row>
    <row r="98" spans="1:5" x14ac:dyDescent="0.25">
      <c r="A98" s="14" t="s">
        <v>20</v>
      </c>
      <c r="B98">
        <v>3376</v>
      </c>
      <c r="D98" s="15" t="s">
        <v>14</v>
      </c>
      <c r="E98">
        <v>10</v>
      </c>
    </row>
    <row r="99" spans="1:5" x14ac:dyDescent="0.25">
      <c r="A99" s="14" t="s">
        <v>20</v>
      </c>
      <c r="B99">
        <v>41</v>
      </c>
      <c r="D99" s="15" t="s">
        <v>14</v>
      </c>
      <c r="E99">
        <v>1910</v>
      </c>
    </row>
    <row r="100" spans="1:5" x14ac:dyDescent="0.25">
      <c r="A100" s="14" t="s">
        <v>20</v>
      </c>
      <c r="B100">
        <v>1821</v>
      </c>
      <c r="D100" s="15" t="s">
        <v>14</v>
      </c>
      <c r="E100">
        <v>38</v>
      </c>
    </row>
    <row r="101" spans="1:5" x14ac:dyDescent="0.25">
      <c r="A101" s="14" t="s">
        <v>20</v>
      </c>
      <c r="B101">
        <v>164</v>
      </c>
      <c r="D101" s="15" t="s">
        <v>14</v>
      </c>
      <c r="E101">
        <v>104</v>
      </c>
    </row>
    <row r="102" spans="1:5" x14ac:dyDescent="0.25">
      <c r="A102" s="14" t="s">
        <v>20</v>
      </c>
      <c r="B102">
        <v>157</v>
      </c>
      <c r="D102" s="15" t="s">
        <v>14</v>
      </c>
      <c r="E102">
        <v>49</v>
      </c>
    </row>
    <row r="103" spans="1:5" x14ac:dyDescent="0.25">
      <c r="A103" s="14" t="s">
        <v>20</v>
      </c>
      <c r="B103">
        <v>246</v>
      </c>
      <c r="D103" s="15" t="s">
        <v>14</v>
      </c>
      <c r="E103">
        <v>1</v>
      </c>
    </row>
    <row r="104" spans="1:5" x14ac:dyDescent="0.25">
      <c r="A104" s="14" t="s">
        <v>20</v>
      </c>
      <c r="B104">
        <v>1396</v>
      </c>
      <c r="D104" s="15" t="s">
        <v>14</v>
      </c>
      <c r="E104">
        <v>245</v>
      </c>
    </row>
    <row r="105" spans="1:5" x14ac:dyDescent="0.25">
      <c r="A105" s="14" t="s">
        <v>20</v>
      </c>
      <c r="B105">
        <v>2506</v>
      </c>
      <c r="D105" s="15" t="s">
        <v>14</v>
      </c>
      <c r="E105">
        <v>32</v>
      </c>
    </row>
    <row r="106" spans="1:5" x14ac:dyDescent="0.25">
      <c r="A106" s="14" t="s">
        <v>20</v>
      </c>
      <c r="B106">
        <v>244</v>
      </c>
      <c r="D106" s="15" t="s">
        <v>14</v>
      </c>
      <c r="E106">
        <v>7</v>
      </c>
    </row>
    <row r="107" spans="1:5" x14ac:dyDescent="0.25">
      <c r="A107" s="14" t="s">
        <v>20</v>
      </c>
      <c r="B107">
        <v>146</v>
      </c>
      <c r="D107" s="15" t="s">
        <v>14</v>
      </c>
      <c r="E107">
        <v>803</v>
      </c>
    </row>
    <row r="108" spans="1:5" x14ac:dyDescent="0.25">
      <c r="A108" s="14" t="s">
        <v>20</v>
      </c>
      <c r="B108">
        <v>1267</v>
      </c>
      <c r="D108" s="15" t="s">
        <v>14</v>
      </c>
      <c r="E108">
        <v>16</v>
      </c>
    </row>
    <row r="109" spans="1:5" x14ac:dyDescent="0.25">
      <c r="A109" s="14" t="s">
        <v>20</v>
      </c>
      <c r="B109">
        <v>1561</v>
      </c>
      <c r="D109" s="15" t="s">
        <v>14</v>
      </c>
      <c r="E109">
        <v>31</v>
      </c>
    </row>
    <row r="110" spans="1:5" x14ac:dyDescent="0.25">
      <c r="A110" s="14" t="s">
        <v>20</v>
      </c>
      <c r="B110">
        <v>48</v>
      </c>
      <c r="D110" s="15" t="s">
        <v>14</v>
      </c>
      <c r="E110">
        <v>108</v>
      </c>
    </row>
    <row r="111" spans="1:5" x14ac:dyDescent="0.25">
      <c r="A111" s="14" t="s">
        <v>20</v>
      </c>
      <c r="B111">
        <v>2739</v>
      </c>
      <c r="D111" s="15" t="s">
        <v>14</v>
      </c>
      <c r="E111">
        <v>30</v>
      </c>
    </row>
    <row r="112" spans="1:5" x14ac:dyDescent="0.25">
      <c r="A112" s="14" t="s">
        <v>20</v>
      </c>
      <c r="B112">
        <v>3537</v>
      </c>
      <c r="D112" s="15" t="s">
        <v>14</v>
      </c>
      <c r="E112">
        <v>17</v>
      </c>
    </row>
    <row r="113" spans="1:5" x14ac:dyDescent="0.25">
      <c r="A113" s="14" t="s">
        <v>20</v>
      </c>
      <c r="B113">
        <v>2107</v>
      </c>
      <c r="D113" s="15" t="s">
        <v>14</v>
      </c>
      <c r="E113">
        <v>80</v>
      </c>
    </row>
    <row r="114" spans="1:5" x14ac:dyDescent="0.25">
      <c r="A114" s="14" t="s">
        <v>20</v>
      </c>
      <c r="B114">
        <v>3318</v>
      </c>
      <c r="D114" s="15" t="s">
        <v>14</v>
      </c>
      <c r="E114">
        <v>2468</v>
      </c>
    </row>
    <row r="115" spans="1:5" x14ac:dyDescent="0.25">
      <c r="A115" s="14" t="s">
        <v>20</v>
      </c>
      <c r="B115">
        <v>340</v>
      </c>
      <c r="D115" s="15" t="s">
        <v>14</v>
      </c>
      <c r="E115">
        <v>26</v>
      </c>
    </row>
    <row r="116" spans="1:5" x14ac:dyDescent="0.25">
      <c r="A116" s="14" t="s">
        <v>20</v>
      </c>
      <c r="B116">
        <v>1442</v>
      </c>
      <c r="D116" s="15" t="s">
        <v>14</v>
      </c>
      <c r="E116">
        <v>73</v>
      </c>
    </row>
    <row r="117" spans="1:5" x14ac:dyDescent="0.25">
      <c r="A117" s="14" t="s">
        <v>20</v>
      </c>
      <c r="B117">
        <v>126</v>
      </c>
      <c r="D117" s="15" t="s">
        <v>14</v>
      </c>
      <c r="E117">
        <v>128</v>
      </c>
    </row>
    <row r="118" spans="1:5" x14ac:dyDescent="0.25">
      <c r="A118" s="14" t="s">
        <v>20</v>
      </c>
      <c r="B118">
        <v>524</v>
      </c>
      <c r="D118" s="15" t="s">
        <v>14</v>
      </c>
      <c r="E118">
        <v>33</v>
      </c>
    </row>
    <row r="119" spans="1:5" x14ac:dyDescent="0.25">
      <c r="A119" s="14" t="s">
        <v>20</v>
      </c>
      <c r="B119">
        <v>1989</v>
      </c>
      <c r="D119" s="15" t="s">
        <v>14</v>
      </c>
      <c r="E119">
        <v>1072</v>
      </c>
    </row>
    <row r="120" spans="1:5" x14ac:dyDescent="0.25">
      <c r="A120" s="14" t="s">
        <v>20</v>
      </c>
      <c r="B120">
        <v>157</v>
      </c>
      <c r="D120" s="15" t="s">
        <v>14</v>
      </c>
      <c r="E120">
        <v>393</v>
      </c>
    </row>
    <row r="121" spans="1:5" x14ac:dyDescent="0.25">
      <c r="A121" s="14" t="s">
        <v>20</v>
      </c>
      <c r="B121">
        <v>4498</v>
      </c>
      <c r="D121" s="15" t="s">
        <v>14</v>
      </c>
      <c r="E121">
        <v>1257</v>
      </c>
    </row>
    <row r="122" spans="1:5" x14ac:dyDescent="0.25">
      <c r="A122" s="14" t="s">
        <v>20</v>
      </c>
      <c r="B122">
        <v>80</v>
      </c>
      <c r="D122" s="15" t="s">
        <v>14</v>
      </c>
      <c r="E122">
        <v>328</v>
      </c>
    </row>
    <row r="123" spans="1:5" x14ac:dyDescent="0.25">
      <c r="A123" s="14" t="s">
        <v>20</v>
      </c>
      <c r="B123">
        <v>43</v>
      </c>
      <c r="D123" s="15" t="s">
        <v>14</v>
      </c>
      <c r="E123">
        <v>147</v>
      </c>
    </row>
    <row r="124" spans="1:5" x14ac:dyDescent="0.25">
      <c r="A124" s="14" t="s">
        <v>20</v>
      </c>
      <c r="B124">
        <v>2053</v>
      </c>
      <c r="D124" s="15" t="s">
        <v>14</v>
      </c>
      <c r="E124">
        <v>830</v>
      </c>
    </row>
    <row r="125" spans="1:5" x14ac:dyDescent="0.25">
      <c r="A125" s="14" t="s">
        <v>20</v>
      </c>
      <c r="B125">
        <v>168</v>
      </c>
      <c r="D125" s="15" t="s">
        <v>14</v>
      </c>
      <c r="E125">
        <v>331</v>
      </c>
    </row>
    <row r="126" spans="1:5" x14ac:dyDescent="0.25">
      <c r="A126" s="14" t="s">
        <v>20</v>
      </c>
      <c r="B126">
        <v>4289</v>
      </c>
      <c r="D126" s="15" t="s">
        <v>14</v>
      </c>
      <c r="E126">
        <v>25</v>
      </c>
    </row>
    <row r="127" spans="1:5" x14ac:dyDescent="0.25">
      <c r="A127" s="14" t="s">
        <v>20</v>
      </c>
      <c r="B127">
        <v>165</v>
      </c>
      <c r="D127" s="15" t="s">
        <v>14</v>
      </c>
      <c r="E127">
        <v>3483</v>
      </c>
    </row>
    <row r="128" spans="1:5" x14ac:dyDescent="0.25">
      <c r="A128" s="14" t="s">
        <v>20</v>
      </c>
      <c r="B128">
        <v>1815</v>
      </c>
      <c r="D128" s="15" t="s">
        <v>14</v>
      </c>
      <c r="E128">
        <v>923</v>
      </c>
    </row>
    <row r="129" spans="1:5" x14ac:dyDescent="0.25">
      <c r="A129" s="14" t="s">
        <v>20</v>
      </c>
      <c r="B129">
        <v>397</v>
      </c>
      <c r="D129" s="15" t="s">
        <v>14</v>
      </c>
      <c r="E129">
        <v>1</v>
      </c>
    </row>
    <row r="130" spans="1:5" x14ac:dyDescent="0.25">
      <c r="A130" s="14" t="s">
        <v>20</v>
      </c>
      <c r="B130">
        <v>1539</v>
      </c>
      <c r="D130" s="15" t="s">
        <v>14</v>
      </c>
      <c r="E130">
        <v>33</v>
      </c>
    </row>
    <row r="131" spans="1:5" x14ac:dyDescent="0.25">
      <c r="A131" s="14" t="s">
        <v>20</v>
      </c>
      <c r="B131">
        <v>138</v>
      </c>
      <c r="D131" s="15" t="s">
        <v>14</v>
      </c>
      <c r="E131">
        <v>40</v>
      </c>
    </row>
    <row r="132" spans="1:5" x14ac:dyDescent="0.25">
      <c r="A132" s="14" t="s">
        <v>20</v>
      </c>
      <c r="B132">
        <v>3594</v>
      </c>
      <c r="D132" s="15" t="s">
        <v>14</v>
      </c>
      <c r="E132">
        <v>23</v>
      </c>
    </row>
    <row r="133" spans="1:5" x14ac:dyDescent="0.25">
      <c r="A133" s="14" t="s">
        <v>20</v>
      </c>
      <c r="B133">
        <v>5880</v>
      </c>
      <c r="D133" s="15" t="s">
        <v>14</v>
      </c>
      <c r="E133">
        <v>75</v>
      </c>
    </row>
    <row r="134" spans="1:5" x14ac:dyDescent="0.25">
      <c r="A134" s="14" t="s">
        <v>20</v>
      </c>
      <c r="B134">
        <v>112</v>
      </c>
      <c r="D134" s="15" t="s">
        <v>14</v>
      </c>
      <c r="E134">
        <v>2176</v>
      </c>
    </row>
    <row r="135" spans="1:5" x14ac:dyDescent="0.25">
      <c r="A135" s="14" t="s">
        <v>20</v>
      </c>
      <c r="B135">
        <v>943</v>
      </c>
      <c r="D135" s="15" t="s">
        <v>14</v>
      </c>
      <c r="E135">
        <v>441</v>
      </c>
    </row>
    <row r="136" spans="1:5" x14ac:dyDescent="0.25">
      <c r="A136" s="14" t="s">
        <v>20</v>
      </c>
      <c r="B136">
        <v>2468</v>
      </c>
      <c r="D136" s="15" t="s">
        <v>14</v>
      </c>
      <c r="E136">
        <v>25</v>
      </c>
    </row>
    <row r="137" spans="1:5" x14ac:dyDescent="0.25">
      <c r="A137" s="14" t="s">
        <v>20</v>
      </c>
      <c r="B137">
        <v>2551</v>
      </c>
      <c r="D137" s="15" t="s">
        <v>14</v>
      </c>
      <c r="E137">
        <v>127</v>
      </c>
    </row>
    <row r="138" spans="1:5" x14ac:dyDescent="0.25">
      <c r="A138" s="14" t="s">
        <v>20</v>
      </c>
      <c r="B138">
        <v>101</v>
      </c>
      <c r="D138" s="15" t="s">
        <v>14</v>
      </c>
      <c r="E138">
        <v>355</v>
      </c>
    </row>
    <row r="139" spans="1:5" x14ac:dyDescent="0.25">
      <c r="A139" s="14" t="s">
        <v>20</v>
      </c>
      <c r="B139">
        <v>92</v>
      </c>
      <c r="D139" s="15" t="s">
        <v>14</v>
      </c>
      <c r="E139">
        <v>44</v>
      </c>
    </row>
    <row r="140" spans="1:5" x14ac:dyDescent="0.25">
      <c r="A140" s="14" t="s">
        <v>20</v>
      </c>
      <c r="B140">
        <v>62</v>
      </c>
      <c r="D140" s="15" t="s">
        <v>14</v>
      </c>
      <c r="E140">
        <v>67</v>
      </c>
    </row>
    <row r="141" spans="1:5" x14ac:dyDescent="0.25">
      <c r="A141" s="14" t="s">
        <v>20</v>
      </c>
      <c r="B141">
        <v>149</v>
      </c>
      <c r="D141" s="15" t="s">
        <v>14</v>
      </c>
      <c r="E141">
        <v>1068</v>
      </c>
    </row>
    <row r="142" spans="1:5" x14ac:dyDescent="0.25">
      <c r="A142" s="14" t="s">
        <v>20</v>
      </c>
      <c r="B142">
        <v>329</v>
      </c>
      <c r="D142" s="15" t="s">
        <v>14</v>
      </c>
      <c r="E142">
        <v>424</v>
      </c>
    </row>
    <row r="143" spans="1:5" x14ac:dyDescent="0.25">
      <c r="A143" s="14" t="s">
        <v>20</v>
      </c>
      <c r="B143">
        <v>97</v>
      </c>
      <c r="D143" s="15" t="s">
        <v>14</v>
      </c>
      <c r="E143">
        <v>151</v>
      </c>
    </row>
    <row r="144" spans="1:5" x14ac:dyDescent="0.25">
      <c r="A144" s="14" t="s">
        <v>20</v>
      </c>
      <c r="B144">
        <v>1784</v>
      </c>
      <c r="D144" s="15" t="s">
        <v>14</v>
      </c>
      <c r="E144">
        <v>1608</v>
      </c>
    </row>
    <row r="145" spans="1:5" x14ac:dyDescent="0.25">
      <c r="A145" s="14" t="s">
        <v>20</v>
      </c>
      <c r="B145">
        <v>1684</v>
      </c>
      <c r="D145" s="15" t="s">
        <v>14</v>
      </c>
      <c r="E145">
        <v>941</v>
      </c>
    </row>
    <row r="146" spans="1:5" x14ac:dyDescent="0.25">
      <c r="A146" s="14" t="s">
        <v>20</v>
      </c>
      <c r="B146">
        <v>250</v>
      </c>
      <c r="D146" s="15" t="s">
        <v>14</v>
      </c>
      <c r="E146">
        <v>1</v>
      </c>
    </row>
    <row r="147" spans="1:5" x14ac:dyDescent="0.25">
      <c r="A147" s="14" t="s">
        <v>20</v>
      </c>
      <c r="B147">
        <v>238</v>
      </c>
      <c r="D147" s="15" t="s">
        <v>14</v>
      </c>
      <c r="E147">
        <v>40</v>
      </c>
    </row>
    <row r="148" spans="1:5" x14ac:dyDescent="0.25">
      <c r="A148" s="14" t="s">
        <v>20</v>
      </c>
      <c r="B148">
        <v>53</v>
      </c>
      <c r="D148" s="15" t="s">
        <v>14</v>
      </c>
      <c r="E148">
        <v>3015</v>
      </c>
    </row>
    <row r="149" spans="1:5" x14ac:dyDescent="0.25">
      <c r="A149" s="14" t="s">
        <v>20</v>
      </c>
      <c r="B149">
        <v>214</v>
      </c>
      <c r="D149" s="15" t="s">
        <v>14</v>
      </c>
      <c r="E149">
        <v>435</v>
      </c>
    </row>
    <row r="150" spans="1:5" x14ac:dyDescent="0.25">
      <c r="A150" s="14" t="s">
        <v>20</v>
      </c>
      <c r="B150">
        <v>222</v>
      </c>
      <c r="D150" s="15" t="s">
        <v>14</v>
      </c>
      <c r="E150">
        <v>714</v>
      </c>
    </row>
    <row r="151" spans="1:5" x14ac:dyDescent="0.25">
      <c r="A151" s="14" t="s">
        <v>20</v>
      </c>
      <c r="B151">
        <v>1884</v>
      </c>
      <c r="D151" s="15" t="s">
        <v>14</v>
      </c>
      <c r="E151">
        <v>5497</v>
      </c>
    </row>
    <row r="152" spans="1:5" x14ac:dyDescent="0.25">
      <c r="A152" s="14" t="s">
        <v>20</v>
      </c>
      <c r="B152">
        <v>218</v>
      </c>
      <c r="D152" s="15" t="s">
        <v>14</v>
      </c>
      <c r="E152">
        <v>418</v>
      </c>
    </row>
    <row r="153" spans="1:5" x14ac:dyDescent="0.25">
      <c r="A153" s="14" t="s">
        <v>20</v>
      </c>
      <c r="B153">
        <v>6465</v>
      </c>
      <c r="D153" s="15" t="s">
        <v>14</v>
      </c>
      <c r="E153">
        <v>1439</v>
      </c>
    </row>
    <row r="154" spans="1:5" x14ac:dyDescent="0.25">
      <c r="A154" s="14" t="s">
        <v>20</v>
      </c>
      <c r="B154">
        <v>59</v>
      </c>
      <c r="D154" s="15" t="s">
        <v>14</v>
      </c>
      <c r="E154">
        <v>15</v>
      </c>
    </row>
    <row r="155" spans="1:5" x14ac:dyDescent="0.25">
      <c r="A155" s="14" t="s">
        <v>20</v>
      </c>
      <c r="B155">
        <v>88</v>
      </c>
      <c r="D155" s="15" t="s">
        <v>14</v>
      </c>
      <c r="E155">
        <v>1999</v>
      </c>
    </row>
    <row r="156" spans="1:5" x14ac:dyDescent="0.25">
      <c r="A156" s="14" t="s">
        <v>20</v>
      </c>
      <c r="B156">
        <v>1697</v>
      </c>
      <c r="D156" s="15" t="s">
        <v>14</v>
      </c>
      <c r="E156">
        <v>118</v>
      </c>
    </row>
    <row r="157" spans="1:5" x14ac:dyDescent="0.25">
      <c r="A157" s="14" t="s">
        <v>20</v>
      </c>
      <c r="B157">
        <v>92</v>
      </c>
      <c r="D157" s="15" t="s">
        <v>14</v>
      </c>
      <c r="E157">
        <v>162</v>
      </c>
    </row>
    <row r="158" spans="1:5" x14ac:dyDescent="0.25">
      <c r="A158" s="14" t="s">
        <v>20</v>
      </c>
      <c r="B158">
        <v>186</v>
      </c>
      <c r="D158" s="15" t="s">
        <v>14</v>
      </c>
      <c r="E158">
        <v>83</v>
      </c>
    </row>
    <row r="159" spans="1:5" x14ac:dyDescent="0.25">
      <c r="A159" s="14" t="s">
        <v>20</v>
      </c>
      <c r="B159">
        <v>138</v>
      </c>
      <c r="D159" s="15" t="s">
        <v>14</v>
      </c>
      <c r="E159">
        <v>747</v>
      </c>
    </row>
    <row r="160" spans="1:5" x14ac:dyDescent="0.25">
      <c r="A160" s="14" t="s">
        <v>20</v>
      </c>
      <c r="B160">
        <v>261</v>
      </c>
      <c r="D160" s="15" t="s">
        <v>14</v>
      </c>
      <c r="E160">
        <v>84</v>
      </c>
    </row>
    <row r="161" spans="1:5" x14ac:dyDescent="0.25">
      <c r="A161" s="14" t="s">
        <v>20</v>
      </c>
      <c r="B161">
        <v>107</v>
      </c>
      <c r="D161" s="15" t="s">
        <v>14</v>
      </c>
      <c r="E161">
        <v>91</v>
      </c>
    </row>
    <row r="162" spans="1:5" x14ac:dyDescent="0.25">
      <c r="A162" s="14" t="s">
        <v>20</v>
      </c>
      <c r="B162">
        <v>199</v>
      </c>
      <c r="D162" s="15" t="s">
        <v>14</v>
      </c>
      <c r="E162">
        <v>792</v>
      </c>
    </row>
    <row r="163" spans="1:5" x14ac:dyDescent="0.25">
      <c r="A163" s="14" t="s">
        <v>20</v>
      </c>
      <c r="B163">
        <v>5512</v>
      </c>
      <c r="D163" s="15" t="s">
        <v>14</v>
      </c>
      <c r="E163">
        <v>32</v>
      </c>
    </row>
    <row r="164" spans="1:5" x14ac:dyDescent="0.25">
      <c r="A164" s="14" t="s">
        <v>20</v>
      </c>
      <c r="B164">
        <v>86</v>
      </c>
      <c r="D164" s="15" t="s">
        <v>14</v>
      </c>
      <c r="E164">
        <v>186</v>
      </c>
    </row>
    <row r="165" spans="1:5" x14ac:dyDescent="0.25">
      <c r="A165" s="14" t="s">
        <v>20</v>
      </c>
      <c r="B165">
        <v>2768</v>
      </c>
      <c r="D165" s="15" t="s">
        <v>14</v>
      </c>
      <c r="E165">
        <v>605</v>
      </c>
    </row>
    <row r="166" spans="1:5" x14ac:dyDescent="0.25">
      <c r="A166" s="14" t="s">
        <v>20</v>
      </c>
      <c r="B166">
        <v>48</v>
      </c>
      <c r="D166" s="15" t="s">
        <v>14</v>
      </c>
      <c r="E166">
        <v>1</v>
      </c>
    </row>
    <row r="167" spans="1:5" x14ac:dyDescent="0.25">
      <c r="A167" s="14" t="s">
        <v>20</v>
      </c>
      <c r="B167">
        <v>87</v>
      </c>
      <c r="D167" s="15" t="s">
        <v>14</v>
      </c>
      <c r="E167">
        <v>31</v>
      </c>
    </row>
    <row r="168" spans="1:5" x14ac:dyDescent="0.25">
      <c r="A168" s="14" t="s">
        <v>20</v>
      </c>
      <c r="B168">
        <v>1894</v>
      </c>
      <c r="D168" s="15" t="s">
        <v>14</v>
      </c>
      <c r="E168">
        <v>1181</v>
      </c>
    </row>
    <row r="169" spans="1:5" x14ac:dyDescent="0.25">
      <c r="A169" s="14" t="s">
        <v>20</v>
      </c>
      <c r="B169">
        <v>282</v>
      </c>
      <c r="D169" s="15" t="s">
        <v>14</v>
      </c>
      <c r="E169">
        <v>39</v>
      </c>
    </row>
    <row r="170" spans="1:5" x14ac:dyDescent="0.25">
      <c r="A170" s="14" t="s">
        <v>20</v>
      </c>
      <c r="B170">
        <v>116</v>
      </c>
      <c r="D170" s="15" t="s">
        <v>14</v>
      </c>
      <c r="E170">
        <v>46</v>
      </c>
    </row>
    <row r="171" spans="1:5" x14ac:dyDescent="0.25">
      <c r="A171" s="14" t="s">
        <v>20</v>
      </c>
      <c r="B171">
        <v>83</v>
      </c>
      <c r="D171" s="15" t="s">
        <v>14</v>
      </c>
      <c r="E171">
        <v>105</v>
      </c>
    </row>
    <row r="172" spans="1:5" x14ac:dyDescent="0.25">
      <c r="A172" s="14" t="s">
        <v>20</v>
      </c>
      <c r="B172">
        <v>91</v>
      </c>
      <c r="D172" s="15" t="s">
        <v>14</v>
      </c>
      <c r="E172">
        <v>535</v>
      </c>
    </row>
    <row r="173" spans="1:5" x14ac:dyDescent="0.25">
      <c r="A173" s="14" t="s">
        <v>20</v>
      </c>
      <c r="B173">
        <v>546</v>
      </c>
      <c r="D173" s="15" t="s">
        <v>14</v>
      </c>
      <c r="E173">
        <v>16</v>
      </c>
    </row>
    <row r="174" spans="1:5" x14ac:dyDescent="0.25">
      <c r="A174" s="14" t="s">
        <v>20</v>
      </c>
      <c r="B174">
        <v>393</v>
      </c>
      <c r="D174" s="15" t="s">
        <v>14</v>
      </c>
      <c r="E174">
        <v>575</v>
      </c>
    </row>
    <row r="175" spans="1:5" x14ac:dyDescent="0.25">
      <c r="A175" s="14" t="s">
        <v>20</v>
      </c>
      <c r="B175">
        <v>133</v>
      </c>
      <c r="D175" s="15" t="s">
        <v>14</v>
      </c>
      <c r="E175">
        <v>1120</v>
      </c>
    </row>
    <row r="176" spans="1:5" x14ac:dyDescent="0.25">
      <c r="A176" s="14" t="s">
        <v>20</v>
      </c>
      <c r="B176">
        <v>254</v>
      </c>
      <c r="D176" s="15" t="s">
        <v>14</v>
      </c>
      <c r="E176">
        <v>113</v>
      </c>
    </row>
    <row r="177" spans="1:5" x14ac:dyDescent="0.25">
      <c r="A177" s="14" t="s">
        <v>20</v>
      </c>
      <c r="B177">
        <v>176</v>
      </c>
      <c r="D177" s="15" t="s">
        <v>14</v>
      </c>
      <c r="E177">
        <v>1538</v>
      </c>
    </row>
    <row r="178" spans="1:5" x14ac:dyDescent="0.25">
      <c r="A178" s="14" t="s">
        <v>20</v>
      </c>
      <c r="B178">
        <v>337</v>
      </c>
      <c r="D178" s="15" t="s">
        <v>14</v>
      </c>
      <c r="E178">
        <v>9</v>
      </c>
    </row>
    <row r="179" spans="1:5" x14ac:dyDescent="0.25">
      <c r="A179" s="14" t="s">
        <v>20</v>
      </c>
      <c r="B179">
        <v>107</v>
      </c>
      <c r="D179" s="15" t="s">
        <v>14</v>
      </c>
      <c r="E179">
        <v>554</v>
      </c>
    </row>
    <row r="180" spans="1:5" x14ac:dyDescent="0.25">
      <c r="A180" s="14" t="s">
        <v>20</v>
      </c>
      <c r="B180">
        <v>183</v>
      </c>
      <c r="D180" s="15" t="s">
        <v>14</v>
      </c>
      <c r="E180">
        <v>648</v>
      </c>
    </row>
    <row r="181" spans="1:5" x14ac:dyDescent="0.25">
      <c r="A181" s="14" t="s">
        <v>20</v>
      </c>
      <c r="B181">
        <v>72</v>
      </c>
      <c r="D181" s="15" t="s">
        <v>14</v>
      </c>
      <c r="E181">
        <v>21</v>
      </c>
    </row>
    <row r="182" spans="1:5" x14ac:dyDescent="0.25">
      <c r="A182" s="14" t="s">
        <v>20</v>
      </c>
      <c r="B182">
        <v>295</v>
      </c>
      <c r="D182" s="15" t="s">
        <v>14</v>
      </c>
      <c r="E182">
        <v>54</v>
      </c>
    </row>
    <row r="183" spans="1:5" x14ac:dyDescent="0.25">
      <c r="A183" s="14" t="s">
        <v>20</v>
      </c>
      <c r="B183">
        <v>142</v>
      </c>
      <c r="D183" s="15" t="s">
        <v>14</v>
      </c>
      <c r="E183">
        <v>120</v>
      </c>
    </row>
    <row r="184" spans="1:5" x14ac:dyDescent="0.25">
      <c r="A184" s="14" t="s">
        <v>20</v>
      </c>
      <c r="B184">
        <v>85</v>
      </c>
      <c r="D184" s="15" t="s">
        <v>14</v>
      </c>
      <c r="E184">
        <v>579</v>
      </c>
    </row>
    <row r="185" spans="1:5" x14ac:dyDescent="0.25">
      <c r="A185" s="14" t="s">
        <v>20</v>
      </c>
      <c r="B185">
        <v>659</v>
      </c>
      <c r="D185" s="15" t="s">
        <v>14</v>
      </c>
      <c r="E185">
        <v>2072</v>
      </c>
    </row>
    <row r="186" spans="1:5" x14ac:dyDescent="0.25">
      <c r="A186" s="14" t="s">
        <v>20</v>
      </c>
      <c r="B186">
        <v>121</v>
      </c>
      <c r="D186" s="15" t="s">
        <v>14</v>
      </c>
      <c r="E186">
        <v>0</v>
      </c>
    </row>
    <row r="187" spans="1:5" x14ac:dyDescent="0.25">
      <c r="A187" s="14" t="s">
        <v>20</v>
      </c>
      <c r="B187">
        <v>3742</v>
      </c>
      <c r="D187" s="15" t="s">
        <v>14</v>
      </c>
      <c r="E187">
        <v>1796</v>
      </c>
    </row>
    <row r="188" spans="1:5" x14ac:dyDescent="0.25">
      <c r="A188" s="14" t="s">
        <v>20</v>
      </c>
      <c r="B188">
        <v>223</v>
      </c>
      <c r="D188" s="15" t="s">
        <v>14</v>
      </c>
      <c r="E188">
        <v>62</v>
      </c>
    </row>
    <row r="189" spans="1:5" x14ac:dyDescent="0.25">
      <c r="A189" s="14" t="s">
        <v>20</v>
      </c>
      <c r="B189">
        <v>133</v>
      </c>
      <c r="D189" s="15" t="s">
        <v>14</v>
      </c>
      <c r="E189">
        <v>347</v>
      </c>
    </row>
    <row r="190" spans="1:5" x14ac:dyDescent="0.25">
      <c r="A190" s="14" t="s">
        <v>20</v>
      </c>
      <c r="B190">
        <v>5168</v>
      </c>
      <c r="D190" s="15" t="s">
        <v>14</v>
      </c>
      <c r="E190">
        <v>19</v>
      </c>
    </row>
    <row r="191" spans="1:5" x14ac:dyDescent="0.25">
      <c r="A191" s="14" t="s">
        <v>20</v>
      </c>
      <c r="B191">
        <v>307</v>
      </c>
      <c r="D191" s="15" t="s">
        <v>14</v>
      </c>
      <c r="E191">
        <v>1258</v>
      </c>
    </row>
    <row r="192" spans="1:5" x14ac:dyDescent="0.25">
      <c r="A192" s="14" t="s">
        <v>20</v>
      </c>
      <c r="B192">
        <v>2441</v>
      </c>
      <c r="D192" s="15" t="s">
        <v>14</v>
      </c>
      <c r="E192">
        <v>362</v>
      </c>
    </row>
    <row r="193" spans="1:5" x14ac:dyDescent="0.25">
      <c r="A193" s="14" t="s">
        <v>20</v>
      </c>
      <c r="B193">
        <v>1385</v>
      </c>
      <c r="D193" s="15" t="s">
        <v>14</v>
      </c>
      <c r="E193">
        <v>133</v>
      </c>
    </row>
    <row r="194" spans="1:5" x14ac:dyDescent="0.25">
      <c r="A194" s="14" t="s">
        <v>20</v>
      </c>
      <c r="B194">
        <v>190</v>
      </c>
      <c r="D194" s="15" t="s">
        <v>14</v>
      </c>
      <c r="E194">
        <v>846</v>
      </c>
    </row>
    <row r="195" spans="1:5" x14ac:dyDescent="0.25">
      <c r="A195" s="14" t="s">
        <v>20</v>
      </c>
      <c r="B195">
        <v>470</v>
      </c>
      <c r="D195" s="15" t="s">
        <v>14</v>
      </c>
      <c r="E195">
        <v>10</v>
      </c>
    </row>
    <row r="196" spans="1:5" x14ac:dyDescent="0.25">
      <c r="A196" s="14" t="s">
        <v>20</v>
      </c>
      <c r="B196">
        <v>253</v>
      </c>
      <c r="D196" s="15" t="s">
        <v>14</v>
      </c>
      <c r="E196">
        <v>191</v>
      </c>
    </row>
    <row r="197" spans="1:5" x14ac:dyDescent="0.25">
      <c r="A197" s="14" t="s">
        <v>20</v>
      </c>
      <c r="B197">
        <v>1113</v>
      </c>
      <c r="D197" s="15" t="s">
        <v>14</v>
      </c>
      <c r="E197">
        <v>1979</v>
      </c>
    </row>
    <row r="198" spans="1:5" x14ac:dyDescent="0.25">
      <c r="A198" s="14" t="s">
        <v>20</v>
      </c>
      <c r="B198">
        <v>2283</v>
      </c>
      <c r="D198" s="15" t="s">
        <v>14</v>
      </c>
      <c r="E198">
        <v>63</v>
      </c>
    </row>
    <row r="199" spans="1:5" x14ac:dyDescent="0.25">
      <c r="A199" s="14" t="s">
        <v>20</v>
      </c>
      <c r="B199">
        <v>1095</v>
      </c>
      <c r="D199" s="15" t="s">
        <v>14</v>
      </c>
      <c r="E199">
        <v>6080</v>
      </c>
    </row>
    <row r="200" spans="1:5" x14ac:dyDescent="0.25">
      <c r="A200" s="14" t="s">
        <v>20</v>
      </c>
      <c r="B200">
        <v>1690</v>
      </c>
      <c r="D200" s="15" t="s">
        <v>14</v>
      </c>
      <c r="E200">
        <v>80</v>
      </c>
    </row>
    <row r="201" spans="1:5" x14ac:dyDescent="0.25">
      <c r="A201" s="14" t="s">
        <v>20</v>
      </c>
      <c r="B201">
        <v>191</v>
      </c>
      <c r="D201" s="15" t="s">
        <v>14</v>
      </c>
      <c r="E201">
        <v>9</v>
      </c>
    </row>
    <row r="202" spans="1:5" x14ac:dyDescent="0.25">
      <c r="A202" s="14" t="s">
        <v>20</v>
      </c>
      <c r="B202">
        <v>2013</v>
      </c>
      <c r="D202" s="15" t="s">
        <v>14</v>
      </c>
      <c r="E202">
        <v>1784</v>
      </c>
    </row>
    <row r="203" spans="1:5" x14ac:dyDescent="0.25">
      <c r="A203" s="14" t="s">
        <v>20</v>
      </c>
      <c r="B203">
        <v>1703</v>
      </c>
      <c r="D203" s="15" t="s">
        <v>14</v>
      </c>
      <c r="E203">
        <v>243</v>
      </c>
    </row>
    <row r="204" spans="1:5" x14ac:dyDescent="0.25">
      <c r="A204" s="14" t="s">
        <v>20</v>
      </c>
      <c r="B204">
        <v>80</v>
      </c>
      <c r="D204" s="15" t="s">
        <v>14</v>
      </c>
      <c r="E204">
        <v>1296</v>
      </c>
    </row>
    <row r="205" spans="1:5" x14ac:dyDescent="0.25">
      <c r="A205" s="14" t="s">
        <v>20</v>
      </c>
      <c r="B205">
        <v>41</v>
      </c>
      <c r="D205" s="15" t="s">
        <v>14</v>
      </c>
      <c r="E205">
        <v>77</v>
      </c>
    </row>
    <row r="206" spans="1:5" x14ac:dyDescent="0.25">
      <c r="A206" s="14" t="s">
        <v>20</v>
      </c>
      <c r="B206">
        <v>187</v>
      </c>
      <c r="D206" s="15" t="s">
        <v>14</v>
      </c>
      <c r="E206">
        <v>395</v>
      </c>
    </row>
    <row r="207" spans="1:5" x14ac:dyDescent="0.25">
      <c r="A207" s="14" t="s">
        <v>20</v>
      </c>
      <c r="B207">
        <v>2875</v>
      </c>
      <c r="D207" s="15" t="s">
        <v>14</v>
      </c>
      <c r="E207">
        <v>49</v>
      </c>
    </row>
    <row r="208" spans="1:5" x14ac:dyDescent="0.25">
      <c r="A208" s="14" t="s">
        <v>20</v>
      </c>
      <c r="B208">
        <v>88</v>
      </c>
      <c r="D208" s="15" t="s">
        <v>14</v>
      </c>
      <c r="E208">
        <v>180</v>
      </c>
    </row>
    <row r="209" spans="1:5" x14ac:dyDescent="0.25">
      <c r="A209" s="14" t="s">
        <v>20</v>
      </c>
      <c r="B209">
        <v>191</v>
      </c>
      <c r="D209" s="15" t="s">
        <v>14</v>
      </c>
      <c r="E209">
        <v>2690</v>
      </c>
    </row>
    <row r="210" spans="1:5" x14ac:dyDescent="0.25">
      <c r="A210" s="14" t="s">
        <v>20</v>
      </c>
      <c r="B210">
        <v>139</v>
      </c>
      <c r="D210" s="15" t="s">
        <v>14</v>
      </c>
      <c r="E210">
        <v>2779</v>
      </c>
    </row>
    <row r="211" spans="1:5" x14ac:dyDescent="0.25">
      <c r="A211" s="14" t="s">
        <v>20</v>
      </c>
      <c r="B211">
        <v>186</v>
      </c>
      <c r="D211" s="15" t="s">
        <v>14</v>
      </c>
      <c r="E211">
        <v>92</v>
      </c>
    </row>
    <row r="212" spans="1:5" x14ac:dyDescent="0.25">
      <c r="A212" s="14" t="s">
        <v>20</v>
      </c>
      <c r="B212">
        <v>112</v>
      </c>
      <c r="D212" s="15" t="s">
        <v>14</v>
      </c>
      <c r="E212">
        <v>1028</v>
      </c>
    </row>
    <row r="213" spans="1:5" x14ac:dyDescent="0.25">
      <c r="A213" s="14" t="s">
        <v>20</v>
      </c>
      <c r="B213">
        <v>101</v>
      </c>
      <c r="D213" s="15" t="s">
        <v>14</v>
      </c>
      <c r="E213">
        <v>26</v>
      </c>
    </row>
    <row r="214" spans="1:5" x14ac:dyDescent="0.25">
      <c r="A214" s="14" t="s">
        <v>20</v>
      </c>
      <c r="B214">
        <v>206</v>
      </c>
      <c r="D214" s="15" t="s">
        <v>14</v>
      </c>
      <c r="E214">
        <v>1790</v>
      </c>
    </row>
    <row r="215" spans="1:5" x14ac:dyDescent="0.25">
      <c r="A215" s="14" t="s">
        <v>20</v>
      </c>
      <c r="B215">
        <v>154</v>
      </c>
      <c r="D215" s="15" t="s">
        <v>14</v>
      </c>
      <c r="E215">
        <v>37</v>
      </c>
    </row>
    <row r="216" spans="1:5" x14ac:dyDescent="0.25">
      <c r="A216" s="14" t="s">
        <v>20</v>
      </c>
      <c r="B216">
        <v>5966</v>
      </c>
      <c r="D216" s="15" t="s">
        <v>14</v>
      </c>
      <c r="E216">
        <v>35</v>
      </c>
    </row>
    <row r="217" spans="1:5" x14ac:dyDescent="0.25">
      <c r="A217" s="14" t="s">
        <v>20</v>
      </c>
      <c r="B217">
        <v>169</v>
      </c>
      <c r="D217" s="15" t="s">
        <v>14</v>
      </c>
      <c r="E217">
        <v>558</v>
      </c>
    </row>
    <row r="218" spans="1:5" x14ac:dyDescent="0.25">
      <c r="A218" s="14" t="s">
        <v>20</v>
      </c>
      <c r="B218">
        <v>2106</v>
      </c>
      <c r="D218" s="15" t="s">
        <v>14</v>
      </c>
      <c r="E218">
        <v>64</v>
      </c>
    </row>
    <row r="219" spans="1:5" x14ac:dyDescent="0.25">
      <c r="A219" s="14" t="s">
        <v>20</v>
      </c>
      <c r="B219">
        <v>131</v>
      </c>
      <c r="D219" s="15" t="s">
        <v>14</v>
      </c>
      <c r="E219">
        <v>245</v>
      </c>
    </row>
    <row r="220" spans="1:5" x14ac:dyDescent="0.25">
      <c r="A220" s="14" t="s">
        <v>20</v>
      </c>
      <c r="B220">
        <v>84</v>
      </c>
      <c r="D220" s="15" t="s">
        <v>14</v>
      </c>
      <c r="E220">
        <v>71</v>
      </c>
    </row>
    <row r="221" spans="1:5" x14ac:dyDescent="0.25">
      <c r="A221" s="14" t="s">
        <v>20</v>
      </c>
      <c r="B221">
        <v>155</v>
      </c>
      <c r="D221" s="15" t="s">
        <v>14</v>
      </c>
      <c r="E221">
        <v>42</v>
      </c>
    </row>
    <row r="222" spans="1:5" x14ac:dyDescent="0.25">
      <c r="A222" s="14" t="s">
        <v>20</v>
      </c>
      <c r="B222">
        <v>189</v>
      </c>
      <c r="D222" s="15" t="s">
        <v>14</v>
      </c>
      <c r="E222">
        <v>156</v>
      </c>
    </row>
    <row r="223" spans="1:5" x14ac:dyDescent="0.25">
      <c r="A223" s="14" t="s">
        <v>20</v>
      </c>
      <c r="B223">
        <v>4799</v>
      </c>
      <c r="D223" s="15" t="s">
        <v>14</v>
      </c>
      <c r="E223">
        <v>1368</v>
      </c>
    </row>
    <row r="224" spans="1:5" x14ac:dyDescent="0.25">
      <c r="A224" s="14" t="s">
        <v>20</v>
      </c>
      <c r="B224">
        <v>1137</v>
      </c>
      <c r="D224" s="15" t="s">
        <v>14</v>
      </c>
      <c r="E224">
        <v>102</v>
      </c>
    </row>
    <row r="225" spans="1:5" x14ac:dyDescent="0.25">
      <c r="A225" s="14" t="s">
        <v>20</v>
      </c>
      <c r="B225">
        <v>1152</v>
      </c>
      <c r="D225" s="15" t="s">
        <v>14</v>
      </c>
      <c r="E225">
        <v>86</v>
      </c>
    </row>
    <row r="226" spans="1:5" x14ac:dyDescent="0.25">
      <c r="A226" s="14" t="s">
        <v>20</v>
      </c>
      <c r="B226">
        <v>50</v>
      </c>
      <c r="D226" s="15" t="s">
        <v>14</v>
      </c>
      <c r="E226">
        <v>253</v>
      </c>
    </row>
    <row r="227" spans="1:5" x14ac:dyDescent="0.25">
      <c r="A227" s="14" t="s">
        <v>20</v>
      </c>
      <c r="B227">
        <v>3059</v>
      </c>
      <c r="D227" s="15" t="s">
        <v>14</v>
      </c>
      <c r="E227">
        <v>157</v>
      </c>
    </row>
    <row r="228" spans="1:5" x14ac:dyDescent="0.25">
      <c r="A228" s="14" t="s">
        <v>20</v>
      </c>
      <c r="B228">
        <v>34</v>
      </c>
      <c r="D228" s="15" t="s">
        <v>14</v>
      </c>
      <c r="E228">
        <v>183</v>
      </c>
    </row>
    <row r="229" spans="1:5" x14ac:dyDescent="0.25">
      <c r="A229" s="14" t="s">
        <v>20</v>
      </c>
      <c r="B229">
        <v>220</v>
      </c>
      <c r="D229" s="15" t="s">
        <v>14</v>
      </c>
      <c r="E229">
        <v>82</v>
      </c>
    </row>
    <row r="230" spans="1:5" x14ac:dyDescent="0.25">
      <c r="A230" s="14" t="s">
        <v>20</v>
      </c>
      <c r="B230">
        <v>1604</v>
      </c>
      <c r="D230" s="15" t="s">
        <v>14</v>
      </c>
      <c r="E230">
        <v>1</v>
      </c>
    </row>
    <row r="231" spans="1:5" x14ac:dyDescent="0.25">
      <c r="A231" s="14" t="s">
        <v>20</v>
      </c>
      <c r="B231">
        <v>454</v>
      </c>
      <c r="D231" s="15" t="s">
        <v>14</v>
      </c>
      <c r="E231">
        <v>1198</v>
      </c>
    </row>
    <row r="232" spans="1:5" x14ac:dyDescent="0.25">
      <c r="A232" s="14" t="s">
        <v>20</v>
      </c>
      <c r="B232">
        <v>123</v>
      </c>
      <c r="D232" s="15" t="s">
        <v>14</v>
      </c>
      <c r="E232">
        <v>648</v>
      </c>
    </row>
    <row r="233" spans="1:5" x14ac:dyDescent="0.25">
      <c r="A233" s="14" t="s">
        <v>20</v>
      </c>
      <c r="B233">
        <v>299</v>
      </c>
      <c r="D233" s="15" t="s">
        <v>14</v>
      </c>
      <c r="E233">
        <v>64</v>
      </c>
    </row>
    <row r="234" spans="1:5" x14ac:dyDescent="0.25">
      <c r="A234" s="14" t="s">
        <v>20</v>
      </c>
      <c r="B234">
        <v>2237</v>
      </c>
      <c r="D234" s="15" t="s">
        <v>14</v>
      </c>
      <c r="E234">
        <v>62</v>
      </c>
    </row>
    <row r="235" spans="1:5" x14ac:dyDescent="0.25">
      <c r="A235" s="14" t="s">
        <v>20</v>
      </c>
      <c r="B235">
        <v>645</v>
      </c>
      <c r="D235" s="15" t="s">
        <v>14</v>
      </c>
      <c r="E235">
        <v>750</v>
      </c>
    </row>
    <row r="236" spans="1:5" x14ac:dyDescent="0.25">
      <c r="A236" s="14" t="s">
        <v>20</v>
      </c>
      <c r="B236">
        <v>484</v>
      </c>
      <c r="D236" s="15" t="s">
        <v>14</v>
      </c>
      <c r="E236">
        <v>105</v>
      </c>
    </row>
    <row r="237" spans="1:5" x14ac:dyDescent="0.25">
      <c r="A237" s="14" t="s">
        <v>20</v>
      </c>
      <c r="B237">
        <v>154</v>
      </c>
      <c r="D237" s="15" t="s">
        <v>14</v>
      </c>
      <c r="E237">
        <v>2604</v>
      </c>
    </row>
    <row r="238" spans="1:5" x14ac:dyDescent="0.25">
      <c r="A238" s="14" t="s">
        <v>20</v>
      </c>
      <c r="B238">
        <v>82</v>
      </c>
      <c r="D238" s="15" t="s">
        <v>14</v>
      </c>
      <c r="E238">
        <v>65</v>
      </c>
    </row>
    <row r="239" spans="1:5" x14ac:dyDescent="0.25">
      <c r="A239" s="14" t="s">
        <v>20</v>
      </c>
      <c r="B239">
        <v>134</v>
      </c>
      <c r="D239" s="15" t="s">
        <v>14</v>
      </c>
      <c r="E239">
        <v>94</v>
      </c>
    </row>
    <row r="240" spans="1:5" x14ac:dyDescent="0.25">
      <c r="A240" s="14" t="s">
        <v>20</v>
      </c>
      <c r="B240">
        <v>5203</v>
      </c>
      <c r="D240" s="15" t="s">
        <v>14</v>
      </c>
      <c r="E240">
        <v>257</v>
      </c>
    </row>
    <row r="241" spans="1:5" x14ac:dyDescent="0.25">
      <c r="A241" s="14" t="s">
        <v>20</v>
      </c>
      <c r="B241">
        <v>94</v>
      </c>
      <c r="D241" s="15" t="s">
        <v>14</v>
      </c>
      <c r="E241">
        <v>2928</v>
      </c>
    </row>
    <row r="242" spans="1:5" x14ac:dyDescent="0.25">
      <c r="A242" s="14" t="s">
        <v>20</v>
      </c>
      <c r="B242">
        <v>205</v>
      </c>
      <c r="D242" s="15" t="s">
        <v>14</v>
      </c>
      <c r="E242">
        <v>4697</v>
      </c>
    </row>
    <row r="243" spans="1:5" x14ac:dyDescent="0.25">
      <c r="A243" s="14" t="s">
        <v>20</v>
      </c>
      <c r="B243">
        <v>92</v>
      </c>
      <c r="D243" s="15" t="s">
        <v>14</v>
      </c>
      <c r="E243">
        <v>2915</v>
      </c>
    </row>
    <row r="244" spans="1:5" x14ac:dyDescent="0.25">
      <c r="A244" s="14" t="s">
        <v>20</v>
      </c>
      <c r="B244">
        <v>219</v>
      </c>
      <c r="D244" s="15" t="s">
        <v>14</v>
      </c>
      <c r="E244">
        <v>18</v>
      </c>
    </row>
    <row r="245" spans="1:5" x14ac:dyDescent="0.25">
      <c r="A245" s="14" t="s">
        <v>20</v>
      </c>
      <c r="B245">
        <v>2526</v>
      </c>
      <c r="D245" s="15" t="s">
        <v>14</v>
      </c>
      <c r="E245">
        <v>602</v>
      </c>
    </row>
    <row r="246" spans="1:5" x14ac:dyDescent="0.25">
      <c r="A246" s="14" t="s">
        <v>20</v>
      </c>
      <c r="B246">
        <v>94</v>
      </c>
      <c r="D246" s="15" t="s">
        <v>14</v>
      </c>
      <c r="E246">
        <v>1</v>
      </c>
    </row>
    <row r="247" spans="1:5" x14ac:dyDescent="0.25">
      <c r="A247" s="14" t="s">
        <v>20</v>
      </c>
      <c r="B247">
        <v>1713</v>
      </c>
      <c r="D247" s="15" t="s">
        <v>14</v>
      </c>
      <c r="E247">
        <v>3868</v>
      </c>
    </row>
    <row r="248" spans="1:5" x14ac:dyDescent="0.25">
      <c r="A248" s="14" t="s">
        <v>20</v>
      </c>
      <c r="B248">
        <v>249</v>
      </c>
      <c r="D248" s="15" t="s">
        <v>14</v>
      </c>
      <c r="E248">
        <v>504</v>
      </c>
    </row>
    <row r="249" spans="1:5" x14ac:dyDescent="0.25">
      <c r="A249" s="14" t="s">
        <v>20</v>
      </c>
      <c r="B249">
        <v>192</v>
      </c>
      <c r="D249" s="15" t="s">
        <v>14</v>
      </c>
      <c r="E249">
        <v>14</v>
      </c>
    </row>
    <row r="250" spans="1:5" x14ac:dyDescent="0.25">
      <c r="A250" s="14" t="s">
        <v>20</v>
      </c>
      <c r="B250">
        <v>247</v>
      </c>
      <c r="D250" s="15" t="s">
        <v>14</v>
      </c>
      <c r="E250">
        <v>750</v>
      </c>
    </row>
    <row r="251" spans="1:5" x14ac:dyDescent="0.25">
      <c r="A251" s="14" t="s">
        <v>20</v>
      </c>
      <c r="B251">
        <v>2293</v>
      </c>
      <c r="D251" s="15" t="s">
        <v>14</v>
      </c>
      <c r="E251">
        <v>77</v>
      </c>
    </row>
    <row r="252" spans="1:5" x14ac:dyDescent="0.25">
      <c r="A252" s="14" t="s">
        <v>20</v>
      </c>
      <c r="B252">
        <v>3131</v>
      </c>
      <c r="D252" s="15" t="s">
        <v>14</v>
      </c>
      <c r="E252">
        <v>752</v>
      </c>
    </row>
    <row r="253" spans="1:5" x14ac:dyDescent="0.25">
      <c r="A253" s="14" t="s">
        <v>20</v>
      </c>
      <c r="B253">
        <v>143</v>
      </c>
      <c r="D253" s="15" t="s">
        <v>14</v>
      </c>
      <c r="E253">
        <v>131</v>
      </c>
    </row>
    <row r="254" spans="1:5" x14ac:dyDescent="0.25">
      <c r="A254" s="14" t="s">
        <v>20</v>
      </c>
      <c r="B254">
        <v>296</v>
      </c>
      <c r="D254" s="15" t="s">
        <v>14</v>
      </c>
      <c r="E254">
        <v>87</v>
      </c>
    </row>
    <row r="255" spans="1:5" x14ac:dyDescent="0.25">
      <c r="A255" s="14" t="s">
        <v>20</v>
      </c>
      <c r="B255">
        <v>170</v>
      </c>
      <c r="D255" s="15" t="s">
        <v>14</v>
      </c>
      <c r="E255">
        <v>1063</v>
      </c>
    </row>
    <row r="256" spans="1:5" x14ac:dyDescent="0.25">
      <c r="A256" s="14" t="s">
        <v>20</v>
      </c>
      <c r="B256">
        <v>86</v>
      </c>
      <c r="D256" s="15" t="s">
        <v>14</v>
      </c>
      <c r="E256">
        <v>76</v>
      </c>
    </row>
    <row r="257" spans="1:5" x14ac:dyDescent="0.25">
      <c r="A257" s="14" t="s">
        <v>20</v>
      </c>
      <c r="B257">
        <v>6286</v>
      </c>
      <c r="D257" s="15" t="s">
        <v>14</v>
      </c>
      <c r="E257">
        <v>4428</v>
      </c>
    </row>
    <row r="258" spans="1:5" x14ac:dyDescent="0.25">
      <c r="A258" s="14" t="s">
        <v>20</v>
      </c>
      <c r="B258">
        <v>3727</v>
      </c>
      <c r="D258" s="15" t="s">
        <v>14</v>
      </c>
      <c r="E258">
        <v>58</v>
      </c>
    </row>
    <row r="259" spans="1:5" x14ac:dyDescent="0.25">
      <c r="A259" s="14" t="s">
        <v>20</v>
      </c>
      <c r="B259">
        <v>1605</v>
      </c>
      <c r="D259" s="15" t="s">
        <v>14</v>
      </c>
      <c r="E259">
        <v>111</v>
      </c>
    </row>
    <row r="260" spans="1:5" x14ac:dyDescent="0.25">
      <c r="A260" s="14" t="s">
        <v>20</v>
      </c>
      <c r="B260">
        <v>2120</v>
      </c>
      <c r="D260" s="15" t="s">
        <v>14</v>
      </c>
      <c r="E260">
        <v>2955</v>
      </c>
    </row>
    <row r="261" spans="1:5" x14ac:dyDescent="0.25">
      <c r="A261" s="14" t="s">
        <v>20</v>
      </c>
      <c r="B261">
        <v>50</v>
      </c>
      <c r="D261" s="15" t="s">
        <v>14</v>
      </c>
      <c r="E261">
        <v>1657</v>
      </c>
    </row>
    <row r="262" spans="1:5" x14ac:dyDescent="0.25">
      <c r="A262" s="14" t="s">
        <v>20</v>
      </c>
      <c r="B262">
        <v>2080</v>
      </c>
      <c r="D262" s="15" t="s">
        <v>14</v>
      </c>
      <c r="E262">
        <v>926</v>
      </c>
    </row>
    <row r="263" spans="1:5" x14ac:dyDescent="0.25">
      <c r="A263" s="14" t="s">
        <v>20</v>
      </c>
      <c r="B263">
        <v>2105</v>
      </c>
      <c r="D263" s="15" t="s">
        <v>14</v>
      </c>
      <c r="E263">
        <v>77</v>
      </c>
    </row>
    <row r="264" spans="1:5" x14ac:dyDescent="0.25">
      <c r="A264" s="14" t="s">
        <v>20</v>
      </c>
      <c r="B264">
        <v>2436</v>
      </c>
      <c r="D264" s="15" t="s">
        <v>14</v>
      </c>
      <c r="E264">
        <v>1748</v>
      </c>
    </row>
    <row r="265" spans="1:5" x14ac:dyDescent="0.25">
      <c r="A265" s="14" t="s">
        <v>20</v>
      </c>
      <c r="B265">
        <v>80</v>
      </c>
      <c r="D265" s="15" t="s">
        <v>14</v>
      </c>
      <c r="E265">
        <v>79</v>
      </c>
    </row>
    <row r="266" spans="1:5" x14ac:dyDescent="0.25">
      <c r="A266" s="14" t="s">
        <v>20</v>
      </c>
      <c r="B266">
        <v>42</v>
      </c>
      <c r="D266" s="15" t="s">
        <v>14</v>
      </c>
      <c r="E266">
        <v>889</v>
      </c>
    </row>
    <row r="267" spans="1:5" x14ac:dyDescent="0.25">
      <c r="A267" s="14" t="s">
        <v>20</v>
      </c>
      <c r="B267">
        <v>139</v>
      </c>
      <c r="D267" s="15" t="s">
        <v>14</v>
      </c>
      <c r="E267">
        <v>56</v>
      </c>
    </row>
    <row r="268" spans="1:5" x14ac:dyDescent="0.25">
      <c r="A268" s="14" t="s">
        <v>20</v>
      </c>
      <c r="B268">
        <v>159</v>
      </c>
      <c r="D268" s="15" t="s">
        <v>14</v>
      </c>
      <c r="E268">
        <v>1</v>
      </c>
    </row>
    <row r="269" spans="1:5" x14ac:dyDescent="0.25">
      <c r="A269" s="14" t="s">
        <v>20</v>
      </c>
      <c r="B269">
        <v>381</v>
      </c>
      <c r="D269" s="15" t="s">
        <v>14</v>
      </c>
      <c r="E269">
        <v>83</v>
      </c>
    </row>
    <row r="270" spans="1:5" x14ac:dyDescent="0.25">
      <c r="A270" s="14" t="s">
        <v>20</v>
      </c>
      <c r="B270">
        <v>194</v>
      </c>
      <c r="D270" s="15" t="s">
        <v>14</v>
      </c>
      <c r="E270">
        <v>2025</v>
      </c>
    </row>
    <row r="271" spans="1:5" x14ac:dyDescent="0.25">
      <c r="A271" s="14" t="s">
        <v>20</v>
      </c>
      <c r="B271">
        <v>106</v>
      </c>
      <c r="D271" s="15" t="s">
        <v>14</v>
      </c>
      <c r="E271">
        <v>14</v>
      </c>
    </row>
    <row r="272" spans="1:5" x14ac:dyDescent="0.25">
      <c r="A272" s="14" t="s">
        <v>20</v>
      </c>
      <c r="B272">
        <v>142</v>
      </c>
      <c r="D272" s="15" t="s">
        <v>14</v>
      </c>
      <c r="E272">
        <v>656</v>
      </c>
    </row>
    <row r="273" spans="1:5" x14ac:dyDescent="0.25">
      <c r="A273" s="14" t="s">
        <v>20</v>
      </c>
      <c r="B273">
        <v>211</v>
      </c>
      <c r="D273" s="15" t="s">
        <v>14</v>
      </c>
      <c r="E273">
        <v>1596</v>
      </c>
    </row>
    <row r="274" spans="1:5" x14ac:dyDescent="0.25">
      <c r="A274" s="14" t="s">
        <v>20</v>
      </c>
      <c r="B274">
        <v>2756</v>
      </c>
      <c r="D274" s="15" t="s">
        <v>14</v>
      </c>
      <c r="E274">
        <v>10</v>
      </c>
    </row>
    <row r="275" spans="1:5" x14ac:dyDescent="0.25">
      <c r="A275" s="14" t="s">
        <v>20</v>
      </c>
      <c r="B275">
        <v>173</v>
      </c>
      <c r="D275" s="15" t="s">
        <v>14</v>
      </c>
      <c r="E275">
        <v>1121</v>
      </c>
    </row>
    <row r="276" spans="1:5" x14ac:dyDescent="0.25">
      <c r="A276" s="14" t="s">
        <v>20</v>
      </c>
      <c r="B276">
        <v>87</v>
      </c>
      <c r="D276" s="15" t="s">
        <v>14</v>
      </c>
      <c r="E276">
        <v>15</v>
      </c>
    </row>
    <row r="277" spans="1:5" x14ac:dyDescent="0.25">
      <c r="A277" s="14" t="s">
        <v>20</v>
      </c>
      <c r="B277">
        <v>1572</v>
      </c>
      <c r="D277" s="15" t="s">
        <v>14</v>
      </c>
      <c r="E277">
        <v>191</v>
      </c>
    </row>
    <row r="278" spans="1:5" x14ac:dyDescent="0.25">
      <c r="A278" s="14" t="s">
        <v>20</v>
      </c>
      <c r="B278">
        <v>2346</v>
      </c>
      <c r="D278" s="15" t="s">
        <v>14</v>
      </c>
      <c r="E278">
        <v>16</v>
      </c>
    </row>
    <row r="279" spans="1:5" x14ac:dyDescent="0.25">
      <c r="A279" s="14" t="s">
        <v>20</v>
      </c>
      <c r="B279">
        <v>115</v>
      </c>
      <c r="D279" s="15" t="s">
        <v>14</v>
      </c>
      <c r="E279">
        <v>17</v>
      </c>
    </row>
    <row r="280" spans="1:5" x14ac:dyDescent="0.25">
      <c r="A280" s="14" t="s">
        <v>20</v>
      </c>
      <c r="B280">
        <v>85</v>
      </c>
      <c r="D280" s="15" t="s">
        <v>14</v>
      </c>
      <c r="E280">
        <v>34</v>
      </c>
    </row>
    <row r="281" spans="1:5" x14ac:dyDescent="0.25">
      <c r="A281" s="14" t="s">
        <v>20</v>
      </c>
      <c r="B281">
        <v>144</v>
      </c>
      <c r="D281" s="15" t="s">
        <v>14</v>
      </c>
      <c r="E281">
        <v>1</v>
      </c>
    </row>
    <row r="282" spans="1:5" x14ac:dyDescent="0.25">
      <c r="A282" s="14" t="s">
        <v>20</v>
      </c>
      <c r="B282">
        <v>2443</v>
      </c>
      <c r="D282" s="15" t="s">
        <v>14</v>
      </c>
      <c r="E282">
        <v>1274</v>
      </c>
    </row>
    <row r="283" spans="1:5" x14ac:dyDescent="0.25">
      <c r="A283" s="14" t="s">
        <v>20</v>
      </c>
      <c r="B283">
        <v>64</v>
      </c>
      <c r="D283" s="15" t="s">
        <v>14</v>
      </c>
      <c r="E283">
        <v>210</v>
      </c>
    </row>
    <row r="284" spans="1:5" x14ac:dyDescent="0.25">
      <c r="A284" s="14" t="s">
        <v>20</v>
      </c>
      <c r="B284">
        <v>268</v>
      </c>
      <c r="D284" s="15" t="s">
        <v>14</v>
      </c>
      <c r="E284">
        <v>248</v>
      </c>
    </row>
    <row r="285" spans="1:5" x14ac:dyDescent="0.25">
      <c r="A285" s="14" t="s">
        <v>20</v>
      </c>
      <c r="B285">
        <v>195</v>
      </c>
      <c r="D285" s="15" t="s">
        <v>14</v>
      </c>
      <c r="E285">
        <v>513</v>
      </c>
    </row>
    <row r="286" spans="1:5" x14ac:dyDescent="0.25">
      <c r="A286" s="14" t="s">
        <v>20</v>
      </c>
      <c r="B286">
        <v>186</v>
      </c>
      <c r="D286" s="15" t="s">
        <v>14</v>
      </c>
      <c r="E286">
        <v>3410</v>
      </c>
    </row>
    <row r="287" spans="1:5" x14ac:dyDescent="0.25">
      <c r="A287" s="14" t="s">
        <v>20</v>
      </c>
      <c r="B287">
        <v>460</v>
      </c>
      <c r="D287" s="15" t="s">
        <v>14</v>
      </c>
      <c r="E287">
        <v>10</v>
      </c>
    </row>
    <row r="288" spans="1:5" x14ac:dyDescent="0.25">
      <c r="A288" s="14" t="s">
        <v>20</v>
      </c>
      <c r="B288">
        <v>2528</v>
      </c>
      <c r="D288" s="15" t="s">
        <v>14</v>
      </c>
      <c r="E288">
        <v>2201</v>
      </c>
    </row>
    <row r="289" spans="1:5" x14ac:dyDescent="0.25">
      <c r="A289" s="14" t="s">
        <v>20</v>
      </c>
      <c r="B289">
        <v>3657</v>
      </c>
      <c r="D289" s="15" t="s">
        <v>14</v>
      </c>
      <c r="E289">
        <v>676</v>
      </c>
    </row>
    <row r="290" spans="1:5" x14ac:dyDescent="0.25">
      <c r="A290" s="14" t="s">
        <v>20</v>
      </c>
      <c r="B290">
        <v>131</v>
      </c>
      <c r="D290" s="15" t="s">
        <v>14</v>
      </c>
      <c r="E290">
        <v>831</v>
      </c>
    </row>
    <row r="291" spans="1:5" x14ac:dyDescent="0.25">
      <c r="A291" s="14" t="s">
        <v>20</v>
      </c>
      <c r="B291">
        <v>239</v>
      </c>
      <c r="D291" s="15" t="s">
        <v>14</v>
      </c>
      <c r="E291">
        <v>859</v>
      </c>
    </row>
    <row r="292" spans="1:5" x14ac:dyDescent="0.25">
      <c r="A292" s="14" t="s">
        <v>20</v>
      </c>
      <c r="B292">
        <v>78</v>
      </c>
      <c r="D292" s="15" t="s">
        <v>14</v>
      </c>
      <c r="E292">
        <v>45</v>
      </c>
    </row>
    <row r="293" spans="1:5" x14ac:dyDescent="0.25">
      <c r="A293" s="14" t="s">
        <v>20</v>
      </c>
      <c r="B293">
        <v>1773</v>
      </c>
      <c r="D293" s="15" t="s">
        <v>14</v>
      </c>
      <c r="E293">
        <v>6</v>
      </c>
    </row>
    <row r="294" spans="1:5" x14ac:dyDescent="0.25">
      <c r="A294" s="14" t="s">
        <v>20</v>
      </c>
      <c r="B294">
        <v>32</v>
      </c>
      <c r="D294" s="15" t="s">
        <v>14</v>
      </c>
      <c r="E294">
        <v>7</v>
      </c>
    </row>
    <row r="295" spans="1:5" x14ac:dyDescent="0.25">
      <c r="A295" s="14" t="s">
        <v>20</v>
      </c>
      <c r="B295">
        <v>369</v>
      </c>
      <c r="D295" s="15" t="s">
        <v>14</v>
      </c>
      <c r="E295">
        <v>31</v>
      </c>
    </row>
    <row r="296" spans="1:5" x14ac:dyDescent="0.25">
      <c r="A296" s="14" t="s">
        <v>20</v>
      </c>
      <c r="B296">
        <v>89</v>
      </c>
      <c r="D296" s="15" t="s">
        <v>14</v>
      </c>
      <c r="E296">
        <v>78</v>
      </c>
    </row>
    <row r="297" spans="1:5" x14ac:dyDescent="0.25">
      <c r="A297" s="14" t="s">
        <v>20</v>
      </c>
      <c r="B297">
        <v>147</v>
      </c>
      <c r="D297" s="15" t="s">
        <v>14</v>
      </c>
      <c r="E297">
        <v>1225</v>
      </c>
    </row>
    <row r="298" spans="1:5" x14ac:dyDescent="0.25">
      <c r="A298" s="14" t="s">
        <v>20</v>
      </c>
      <c r="B298">
        <v>126</v>
      </c>
      <c r="D298" s="15" t="s">
        <v>14</v>
      </c>
      <c r="E298">
        <v>1</v>
      </c>
    </row>
    <row r="299" spans="1:5" x14ac:dyDescent="0.25">
      <c r="A299" s="14" t="s">
        <v>20</v>
      </c>
      <c r="B299">
        <v>2218</v>
      </c>
      <c r="D299" s="15" t="s">
        <v>14</v>
      </c>
      <c r="E299">
        <v>67</v>
      </c>
    </row>
    <row r="300" spans="1:5" x14ac:dyDescent="0.25">
      <c r="A300" s="14" t="s">
        <v>20</v>
      </c>
      <c r="B300">
        <v>202</v>
      </c>
      <c r="D300" s="15" t="s">
        <v>14</v>
      </c>
      <c r="E300">
        <v>19</v>
      </c>
    </row>
    <row r="301" spans="1:5" x14ac:dyDescent="0.25">
      <c r="A301" s="14" t="s">
        <v>20</v>
      </c>
      <c r="B301">
        <v>140</v>
      </c>
      <c r="D301" s="15" t="s">
        <v>14</v>
      </c>
      <c r="E301">
        <v>2108</v>
      </c>
    </row>
    <row r="302" spans="1:5" x14ac:dyDescent="0.25">
      <c r="A302" s="14" t="s">
        <v>20</v>
      </c>
      <c r="B302">
        <v>1052</v>
      </c>
      <c r="D302" s="15" t="s">
        <v>14</v>
      </c>
      <c r="E302">
        <v>679</v>
      </c>
    </row>
    <row r="303" spans="1:5" x14ac:dyDescent="0.25">
      <c r="A303" s="14" t="s">
        <v>20</v>
      </c>
      <c r="B303">
        <v>247</v>
      </c>
      <c r="D303" s="15" t="s">
        <v>14</v>
      </c>
      <c r="E303">
        <v>36</v>
      </c>
    </row>
    <row r="304" spans="1:5" x14ac:dyDescent="0.25">
      <c r="A304" s="14" t="s">
        <v>20</v>
      </c>
      <c r="B304">
        <v>84</v>
      </c>
      <c r="D304" s="15" t="s">
        <v>14</v>
      </c>
      <c r="E304">
        <v>47</v>
      </c>
    </row>
    <row r="305" spans="1:5" x14ac:dyDescent="0.25">
      <c r="A305" s="14" t="s">
        <v>20</v>
      </c>
      <c r="B305">
        <v>88</v>
      </c>
      <c r="D305" s="15" t="s">
        <v>14</v>
      </c>
      <c r="E305">
        <v>70</v>
      </c>
    </row>
    <row r="306" spans="1:5" x14ac:dyDescent="0.25">
      <c r="A306" s="14" t="s">
        <v>20</v>
      </c>
      <c r="B306">
        <v>156</v>
      </c>
      <c r="D306" s="15" t="s">
        <v>14</v>
      </c>
      <c r="E306">
        <v>154</v>
      </c>
    </row>
    <row r="307" spans="1:5" x14ac:dyDescent="0.25">
      <c r="A307" s="14" t="s">
        <v>20</v>
      </c>
      <c r="B307">
        <v>2985</v>
      </c>
      <c r="D307" s="15" t="s">
        <v>14</v>
      </c>
      <c r="E307">
        <v>22</v>
      </c>
    </row>
    <row r="308" spans="1:5" x14ac:dyDescent="0.25">
      <c r="A308" s="14" t="s">
        <v>20</v>
      </c>
      <c r="B308">
        <v>762</v>
      </c>
      <c r="D308" s="15" t="s">
        <v>14</v>
      </c>
      <c r="E308">
        <v>1758</v>
      </c>
    </row>
    <row r="309" spans="1:5" x14ac:dyDescent="0.25">
      <c r="A309" s="14" t="s">
        <v>20</v>
      </c>
      <c r="B309">
        <v>554</v>
      </c>
      <c r="D309" s="15" t="s">
        <v>14</v>
      </c>
      <c r="E309">
        <v>94</v>
      </c>
    </row>
    <row r="310" spans="1:5" x14ac:dyDescent="0.25">
      <c r="A310" s="14" t="s">
        <v>20</v>
      </c>
      <c r="B310">
        <v>135</v>
      </c>
      <c r="D310" s="15" t="s">
        <v>14</v>
      </c>
      <c r="E310">
        <v>33</v>
      </c>
    </row>
    <row r="311" spans="1:5" x14ac:dyDescent="0.25">
      <c r="A311" s="14" t="s">
        <v>20</v>
      </c>
      <c r="B311">
        <v>122</v>
      </c>
      <c r="D311" s="15" t="s">
        <v>14</v>
      </c>
      <c r="E311">
        <v>1</v>
      </c>
    </row>
    <row r="312" spans="1:5" x14ac:dyDescent="0.25">
      <c r="A312" s="14" t="s">
        <v>20</v>
      </c>
      <c r="B312">
        <v>221</v>
      </c>
      <c r="D312" s="15" t="s">
        <v>14</v>
      </c>
      <c r="E312">
        <v>31</v>
      </c>
    </row>
    <row r="313" spans="1:5" x14ac:dyDescent="0.25">
      <c r="A313" s="14" t="s">
        <v>20</v>
      </c>
      <c r="B313">
        <v>126</v>
      </c>
      <c r="D313" s="15" t="s">
        <v>14</v>
      </c>
      <c r="E313">
        <v>35</v>
      </c>
    </row>
    <row r="314" spans="1:5" x14ac:dyDescent="0.25">
      <c r="A314" s="14" t="s">
        <v>20</v>
      </c>
      <c r="B314">
        <v>1022</v>
      </c>
      <c r="D314" s="15" t="s">
        <v>14</v>
      </c>
      <c r="E314">
        <v>63</v>
      </c>
    </row>
    <row r="315" spans="1:5" x14ac:dyDescent="0.25">
      <c r="A315" s="14" t="s">
        <v>20</v>
      </c>
      <c r="B315">
        <v>3177</v>
      </c>
      <c r="D315" s="15" t="s">
        <v>14</v>
      </c>
      <c r="E315">
        <v>526</v>
      </c>
    </row>
    <row r="316" spans="1:5" x14ac:dyDescent="0.25">
      <c r="A316" s="14" t="s">
        <v>20</v>
      </c>
      <c r="B316">
        <v>198</v>
      </c>
      <c r="D316" s="15" t="s">
        <v>14</v>
      </c>
      <c r="E316">
        <v>121</v>
      </c>
    </row>
    <row r="317" spans="1:5" x14ac:dyDescent="0.25">
      <c r="A317" s="14" t="s">
        <v>20</v>
      </c>
      <c r="B317">
        <v>85</v>
      </c>
      <c r="D317" s="15" t="s">
        <v>14</v>
      </c>
      <c r="E317">
        <v>67</v>
      </c>
    </row>
    <row r="318" spans="1:5" x14ac:dyDescent="0.25">
      <c r="A318" s="14" t="s">
        <v>20</v>
      </c>
      <c r="B318">
        <v>3596</v>
      </c>
      <c r="D318" s="15" t="s">
        <v>14</v>
      </c>
      <c r="E318">
        <v>57</v>
      </c>
    </row>
    <row r="319" spans="1:5" x14ac:dyDescent="0.25">
      <c r="A319" s="14" t="s">
        <v>20</v>
      </c>
      <c r="B319">
        <v>244</v>
      </c>
      <c r="D319" s="15" t="s">
        <v>14</v>
      </c>
      <c r="E319">
        <v>1229</v>
      </c>
    </row>
    <row r="320" spans="1:5" x14ac:dyDescent="0.25">
      <c r="A320" s="14" t="s">
        <v>20</v>
      </c>
      <c r="B320">
        <v>5180</v>
      </c>
      <c r="D320" s="15" t="s">
        <v>14</v>
      </c>
      <c r="E320">
        <v>12</v>
      </c>
    </row>
    <row r="321" spans="1:5" x14ac:dyDescent="0.25">
      <c r="A321" s="14" t="s">
        <v>20</v>
      </c>
      <c r="B321">
        <v>589</v>
      </c>
      <c r="D321" s="15" t="s">
        <v>14</v>
      </c>
      <c r="E321">
        <v>452</v>
      </c>
    </row>
    <row r="322" spans="1:5" x14ac:dyDescent="0.25">
      <c r="A322" s="14" t="s">
        <v>20</v>
      </c>
      <c r="B322">
        <v>2725</v>
      </c>
      <c r="D322" s="15" t="s">
        <v>14</v>
      </c>
      <c r="E322">
        <v>1886</v>
      </c>
    </row>
    <row r="323" spans="1:5" x14ac:dyDescent="0.25">
      <c r="A323" s="14" t="s">
        <v>20</v>
      </c>
      <c r="B323">
        <v>300</v>
      </c>
      <c r="D323" s="15" t="s">
        <v>14</v>
      </c>
      <c r="E323">
        <v>1825</v>
      </c>
    </row>
    <row r="324" spans="1:5" x14ac:dyDescent="0.25">
      <c r="A324" s="14" t="s">
        <v>20</v>
      </c>
      <c r="B324">
        <v>144</v>
      </c>
      <c r="D324" s="15" t="s">
        <v>14</v>
      </c>
      <c r="E324">
        <v>31</v>
      </c>
    </row>
    <row r="325" spans="1:5" x14ac:dyDescent="0.25">
      <c r="A325" s="14" t="s">
        <v>20</v>
      </c>
      <c r="B325">
        <v>87</v>
      </c>
      <c r="D325" s="15" t="s">
        <v>14</v>
      </c>
      <c r="E325">
        <v>107</v>
      </c>
    </row>
    <row r="326" spans="1:5" x14ac:dyDescent="0.25">
      <c r="A326" s="14" t="s">
        <v>20</v>
      </c>
      <c r="B326">
        <v>3116</v>
      </c>
      <c r="D326" s="15" t="s">
        <v>14</v>
      </c>
      <c r="E326">
        <v>27</v>
      </c>
    </row>
    <row r="327" spans="1:5" x14ac:dyDescent="0.25">
      <c r="A327" s="14" t="s">
        <v>20</v>
      </c>
      <c r="B327">
        <v>909</v>
      </c>
      <c r="D327" s="15" t="s">
        <v>14</v>
      </c>
      <c r="E327">
        <v>1221</v>
      </c>
    </row>
    <row r="328" spans="1:5" x14ac:dyDescent="0.25">
      <c r="A328" s="14" t="s">
        <v>20</v>
      </c>
      <c r="B328">
        <v>1613</v>
      </c>
      <c r="D328" s="15" t="s">
        <v>14</v>
      </c>
      <c r="E328">
        <v>1</v>
      </c>
    </row>
    <row r="329" spans="1:5" x14ac:dyDescent="0.25">
      <c r="A329" s="14" t="s">
        <v>20</v>
      </c>
      <c r="B329">
        <v>136</v>
      </c>
      <c r="D329" s="15" t="s">
        <v>14</v>
      </c>
      <c r="E329">
        <v>16</v>
      </c>
    </row>
    <row r="330" spans="1:5" x14ac:dyDescent="0.25">
      <c r="A330" s="14" t="s">
        <v>20</v>
      </c>
      <c r="B330">
        <v>130</v>
      </c>
      <c r="D330" s="15" t="s">
        <v>14</v>
      </c>
      <c r="E330">
        <v>41</v>
      </c>
    </row>
    <row r="331" spans="1:5" x14ac:dyDescent="0.25">
      <c r="A331" s="14" t="s">
        <v>20</v>
      </c>
      <c r="B331">
        <v>102</v>
      </c>
      <c r="D331" s="15" t="s">
        <v>14</v>
      </c>
      <c r="E331">
        <v>523</v>
      </c>
    </row>
    <row r="332" spans="1:5" x14ac:dyDescent="0.25">
      <c r="A332" s="14" t="s">
        <v>20</v>
      </c>
      <c r="B332">
        <v>4006</v>
      </c>
      <c r="D332" s="15" t="s">
        <v>14</v>
      </c>
      <c r="E332">
        <v>141</v>
      </c>
    </row>
    <row r="333" spans="1:5" x14ac:dyDescent="0.25">
      <c r="A333" s="14" t="s">
        <v>20</v>
      </c>
      <c r="B333">
        <v>1629</v>
      </c>
      <c r="D333" s="15" t="s">
        <v>14</v>
      </c>
      <c r="E333">
        <v>52</v>
      </c>
    </row>
    <row r="334" spans="1:5" x14ac:dyDescent="0.25">
      <c r="A334" s="14" t="s">
        <v>20</v>
      </c>
      <c r="B334">
        <v>2188</v>
      </c>
      <c r="D334" s="15" t="s">
        <v>14</v>
      </c>
      <c r="E334">
        <v>225</v>
      </c>
    </row>
    <row r="335" spans="1:5" x14ac:dyDescent="0.25">
      <c r="A335" s="14" t="s">
        <v>20</v>
      </c>
      <c r="B335">
        <v>2409</v>
      </c>
      <c r="D335" s="15" t="s">
        <v>14</v>
      </c>
      <c r="E335">
        <v>38</v>
      </c>
    </row>
    <row r="336" spans="1:5" x14ac:dyDescent="0.25">
      <c r="A336" s="14" t="s">
        <v>20</v>
      </c>
      <c r="B336">
        <v>194</v>
      </c>
      <c r="D336" s="15" t="s">
        <v>14</v>
      </c>
      <c r="E336">
        <v>15</v>
      </c>
    </row>
    <row r="337" spans="1:5" x14ac:dyDescent="0.25">
      <c r="A337" s="14" t="s">
        <v>20</v>
      </c>
      <c r="B337">
        <v>1140</v>
      </c>
      <c r="D337" s="15" t="s">
        <v>14</v>
      </c>
      <c r="E337">
        <v>37</v>
      </c>
    </row>
    <row r="338" spans="1:5" x14ac:dyDescent="0.25">
      <c r="A338" s="14" t="s">
        <v>20</v>
      </c>
      <c r="B338">
        <v>102</v>
      </c>
      <c r="D338" s="15" t="s">
        <v>14</v>
      </c>
      <c r="E338">
        <v>112</v>
      </c>
    </row>
    <row r="339" spans="1:5" x14ac:dyDescent="0.25">
      <c r="A339" s="14" t="s">
        <v>20</v>
      </c>
      <c r="B339">
        <v>2857</v>
      </c>
      <c r="D339" s="15" t="s">
        <v>14</v>
      </c>
      <c r="E339">
        <v>21</v>
      </c>
    </row>
    <row r="340" spans="1:5" x14ac:dyDescent="0.25">
      <c r="A340" s="14" t="s">
        <v>20</v>
      </c>
      <c r="B340">
        <v>107</v>
      </c>
      <c r="D340" s="15" t="s">
        <v>14</v>
      </c>
      <c r="E340">
        <v>67</v>
      </c>
    </row>
    <row r="341" spans="1:5" x14ac:dyDescent="0.25">
      <c r="A341" s="14" t="s">
        <v>20</v>
      </c>
      <c r="B341">
        <v>160</v>
      </c>
      <c r="D341" s="15" t="s">
        <v>14</v>
      </c>
      <c r="E341">
        <v>78</v>
      </c>
    </row>
    <row r="342" spans="1:5" x14ac:dyDescent="0.25">
      <c r="A342" s="14" t="s">
        <v>20</v>
      </c>
      <c r="B342">
        <v>2230</v>
      </c>
      <c r="D342" s="15" t="s">
        <v>14</v>
      </c>
      <c r="E342">
        <v>67</v>
      </c>
    </row>
    <row r="343" spans="1:5" x14ac:dyDescent="0.25">
      <c r="A343" s="14" t="s">
        <v>20</v>
      </c>
      <c r="B343">
        <v>316</v>
      </c>
      <c r="D343" s="15" t="s">
        <v>14</v>
      </c>
      <c r="E343">
        <v>263</v>
      </c>
    </row>
    <row r="344" spans="1:5" x14ac:dyDescent="0.25">
      <c r="A344" s="14" t="s">
        <v>20</v>
      </c>
      <c r="B344">
        <v>117</v>
      </c>
      <c r="D344" s="15" t="s">
        <v>14</v>
      </c>
      <c r="E344">
        <v>1691</v>
      </c>
    </row>
    <row r="345" spans="1:5" x14ac:dyDescent="0.25">
      <c r="A345" s="14" t="s">
        <v>20</v>
      </c>
      <c r="B345">
        <v>6406</v>
      </c>
      <c r="D345" s="15" t="s">
        <v>14</v>
      </c>
      <c r="E345">
        <v>181</v>
      </c>
    </row>
    <row r="346" spans="1:5" x14ac:dyDescent="0.25">
      <c r="A346" s="14" t="s">
        <v>20</v>
      </c>
      <c r="B346">
        <v>192</v>
      </c>
      <c r="D346" s="15" t="s">
        <v>14</v>
      </c>
      <c r="E346">
        <v>13</v>
      </c>
    </row>
    <row r="347" spans="1:5" x14ac:dyDescent="0.25">
      <c r="A347" s="14" t="s">
        <v>20</v>
      </c>
      <c r="B347">
        <v>26</v>
      </c>
      <c r="D347" s="15" t="s">
        <v>14</v>
      </c>
      <c r="E347">
        <v>1</v>
      </c>
    </row>
    <row r="348" spans="1:5" x14ac:dyDescent="0.25">
      <c r="A348" s="14" t="s">
        <v>20</v>
      </c>
      <c r="B348">
        <v>723</v>
      </c>
      <c r="D348" s="15" t="s">
        <v>14</v>
      </c>
      <c r="E348">
        <v>21</v>
      </c>
    </row>
    <row r="349" spans="1:5" x14ac:dyDescent="0.25">
      <c r="A349" s="14" t="s">
        <v>20</v>
      </c>
      <c r="B349">
        <v>170</v>
      </c>
      <c r="D349" s="15" t="s">
        <v>14</v>
      </c>
      <c r="E349">
        <v>830</v>
      </c>
    </row>
    <row r="350" spans="1:5" x14ac:dyDescent="0.25">
      <c r="A350" s="14" t="s">
        <v>20</v>
      </c>
      <c r="B350">
        <v>238</v>
      </c>
      <c r="D350" s="15" t="s">
        <v>14</v>
      </c>
      <c r="E350">
        <v>130</v>
      </c>
    </row>
    <row r="351" spans="1:5" x14ac:dyDescent="0.25">
      <c r="A351" s="14" t="s">
        <v>20</v>
      </c>
      <c r="B351">
        <v>55</v>
      </c>
      <c r="D351" s="15" t="s">
        <v>14</v>
      </c>
      <c r="E351">
        <v>55</v>
      </c>
    </row>
    <row r="352" spans="1:5" x14ac:dyDescent="0.25">
      <c r="A352" s="14" t="s">
        <v>20</v>
      </c>
      <c r="B352">
        <v>128</v>
      </c>
      <c r="D352" s="15" t="s">
        <v>14</v>
      </c>
      <c r="E352">
        <v>114</v>
      </c>
    </row>
    <row r="353" spans="1:5" x14ac:dyDescent="0.25">
      <c r="A353" s="14" t="s">
        <v>20</v>
      </c>
      <c r="B353">
        <v>2144</v>
      </c>
      <c r="D353" s="15" t="s">
        <v>14</v>
      </c>
      <c r="E353">
        <v>594</v>
      </c>
    </row>
    <row r="354" spans="1:5" x14ac:dyDescent="0.25">
      <c r="A354" s="14" t="s">
        <v>20</v>
      </c>
      <c r="B354">
        <v>2693</v>
      </c>
      <c r="D354" s="15" t="s">
        <v>14</v>
      </c>
      <c r="E354">
        <v>24</v>
      </c>
    </row>
    <row r="355" spans="1:5" x14ac:dyDescent="0.25">
      <c r="A355" s="14" t="s">
        <v>20</v>
      </c>
      <c r="B355">
        <v>432</v>
      </c>
      <c r="D355" s="15" t="s">
        <v>14</v>
      </c>
      <c r="E355">
        <v>252</v>
      </c>
    </row>
    <row r="356" spans="1:5" x14ac:dyDescent="0.25">
      <c r="A356" s="14" t="s">
        <v>20</v>
      </c>
      <c r="B356">
        <v>189</v>
      </c>
      <c r="D356" s="15" t="s">
        <v>14</v>
      </c>
      <c r="E356">
        <v>67</v>
      </c>
    </row>
    <row r="357" spans="1:5" x14ac:dyDescent="0.25">
      <c r="A357" s="14" t="s">
        <v>20</v>
      </c>
      <c r="B357">
        <v>154</v>
      </c>
      <c r="D357" s="15" t="s">
        <v>14</v>
      </c>
      <c r="E357">
        <v>742</v>
      </c>
    </row>
    <row r="358" spans="1:5" x14ac:dyDescent="0.25">
      <c r="A358" s="14" t="s">
        <v>20</v>
      </c>
      <c r="B358">
        <v>96</v>
      </c>
      <c r="D358" s="15" t="s">
        <v>14</v>
      </c>
      <c r="E358">
        <v>75</v>
      </c>
    </row>
    <row r="359" spans="1:5" x14ac:dyDescent="0.25">
      <c r="A359" s="14" t="s">
        <v>20</v>
      </c>
      <c r="B359">
        <v>3063</v>
      </c>
      <c r="D359" s="15" t="s">
        <v>14</v>
      </c>
      <c r="E359">
        <v>4405</v>
      </c>
    </row>
    <row r="360" spans="1:5" x14ac:dyDescent="0.25">
      <c r="A360" s="14" t="s">
        <v>20</v>
      </c>
      <c r="B360">
        <v>2266</v>
      </c>
      <c r="D360" s="15" t="s">
        <v>14</v>
      </c>
      <c r="E360">
        <v>92</v>
      </c>
    </row>
    <row r="361" spans="1:5" x14ac:dyDescent="0.25">
      <c r="A361" s="14" t="s">
        <v>20</v>
      </c>
      <c r="B361">
        <v>194</v>
      </c>
      <c r="D361" s="15" t="s">
        <v>14</v>
      </c>
      <c r="E361">
        <v>64</v>
      </c>
    </row>
    <row r="362" spans="1:5" x14ac:dyDescent="0.25">
      <c r="A362" s="14" t="s">
        <v>20</v>
      </c>
      <c r="B362">
        <v>129</v>
      </c>
      <c r="D362" s="15" t="s">
        <v>14</v>
      </c>
      <c r="E362">
        <v>64</v>
      </c>
    </row>
    <row r="363" spans="1:5" x14ac:dyDescent="0.25">
      <c r="A363" s="14" t="s">
        <v>20</v>
      </c>
      <c r="B363">
        <v>375</v>
      </c>
      <c r="D363" s="15" t="s">
        <v>14</v>
      </c>
      <c r="E363">
        <v>842</v>
      </c>
    </row>
    <row r="364" spans="1:5" x14ac:dyDescent="0.25">
      <c r="A364" s="14" t="s">
        <v>20</v>
      </c>
      <c r="B364">
        <v>409</v>
      </c>
      <c r="D364" s="15" t="s">
        <v>14</v>
      </c>
      <c r="E364">
        <v>112</v>
      </c>
    </row>
    <row r="365" spans="1:5" x14ac:dyDescent="0.25">
      <c r="A365" s="14" t="s">
        <v>20</v>
      </c>
      <c r="B365">
        <v>234</v>
      </c>
      <c r="D365" s="15" t="s">
        <v>14</v>
      </c>
      <c r="E365">
        <v>374</v>
      </c>
    </row>
    <row r="366" spans="1:5" x14ac:dyDescent="0.25">
      <c r="A366" s="14" t="s">
        <v>20</v>
      </c>
      <c r="B366">
        <v>3016</v>
      </c>
    </row>
    <row r="367" spans="1:5" x14ac:dyDescent="0.25">
      <c r="A367" s="14" t="s">
        <v>20</v>
      </c>
      <c r="B367">
        <v>264</v>
      </c>
    </row>
    <row r="368" spans="1:5" x14ac:dyDescent="0.25">
      <c r="A368" s="14" t="s">
        <v>20</v>
      </c>
      <c r="B368">
        <v>272</v>
      </c>
    </row>
    <row r="369" spans="1:2" x14ac:dyDescent="0.25">
      <c r="A369" s="14" t="s">
        <v>20</v>
      </c>
      <c r="B369">
        <v>419</v>
      </c>
    </row>
    <row r="370" spans="1:2" x14ac:dyDescent="0.25">
      <c r="A370" s="14" t="s">
        <v>20</v>
      </c>
      <c r="B370">
        <v>1621</v>
      </c>
    </row>
    <row r="371" spans="1:2" x14ac:dyDescent="0.25">
      <c r="A371" s="14" t="s">
        <v>20</v>
      </c>
      <c r="B371">
        <v>1101</v>
      </c>
    </row>
    <row r="372" spans="1:2" x14ac:dyDescent="0.25">
      <c r="A372" s="14" t="s">
        <v>20</v>
      </c>
      <c r="B372">
        <v>1073</v>
      </c>
    </row>
    <row r="373" spans="1:2" x14ac:dyDescent="0.25">
      <c r="A373" s="14" t="s">
        <v>20</v>
      </c>
      <c r="B373">
        <v>331</v>
      </c>
    </row>
    <row r="374" spans="1:2" x14ac:dyDescent="0.25">
      <c r="A374" s="14" t="s">
        <v>20</v>
      </c>
      <c r="B374">
        <v>1170</v>
      </c>
    </row>
    <row r="375" spans="1:2" x14ac:dyDescent="0.25">
      <c r="A375" s="14" t="s">
        <v>20</v>
      </c>
      <c r="B375">
        <v>363</v>
      </c>
    </row>
    <row r="376" spans="1:2" x14ac:dyDescent="0.25">
      <c r="A376" s="14" t="s">
        <v>20</v>
      </c>
      <c r="B376">
        <v>103</v>
      </c>
    </row>
    <row r="377" spans="1:2" x14ac:dyDescent="0.25">
      <c r="A377" s="14" t="s">
        <v>20</v>
      </c>
      <c r="B377">
        <v>147</v>
      </c>
    </row>
    <row r="378" spans="1:2" x14ac:dyDescent="0.25">
      <c r="A378" s="14" t="s">
        <v>20</v>
      </c>
      <c r="B378">
        <v>110</v>
      </c>
    </row>
    <row r="379" spans="1:2" x14ac:dyDescent="0.25">
      <c r="A379" s="14" t="s">
        <v>20</v>
      </c>
      <c r="B379">
        <v>134</v>
      </c>
    </row>
    <row r="380" spans="1:2" x14ac:dyDescent="0.25">
      <c r="A380" s="14" t="s">
        <v>20</v>
      </c>
      <c r="B380">
        <v>269</v>
      </c>
    </row>
    <row r="381" spans="1:2" x14ac:dyDescent="0.25">
      <c r="A381" s="14" t="s">
        <v>20</v>
      </c>
      <c r="B381">
        <v>175</v>
      </c>
    </row>
    <row r="382" spans="1:2" x14ac:dyDescent="0.25">
      <c r="A382" s="14" t="s">
        <v>20</v>
      </c>
      <c r="B382">
        <v>69</v>
      </c>
    </row>
    <row r="383" spans="1:2" x14ac:dyDescent="0.25">
      <c r="A383" s="14" t="s">
        <v>20</v>
      </c>
      <c r="B383">
        <v>190</v>
      </c>
    </row>
    <row r="384" spans="1:2" x14ac:dyDescent="0.25">
      <c r="A384" s="14" t="s">
        <v>20</v>
      </c>
      <c r="B384">
        <v>237</v>
      </c>
    </row>
    <row r="385" spans="1:2" x14ac:dyDescent="0.25">
      <c r="A385" s="14" t="s">
        <v>20</v>
      </c>
      <c r="B385">
        <v>196</v>
      </c>
    </row>
    <row r="386" spans="1:2" x14ac:dyDescent="0.25">
      <c r="A386" s="14" t="s">
        <v>20</v>
      </c>
      <c r="B386">
        <v>7295</v>
      </c>
    </row>
    <row r="387" spans="1:2" x14ac:dyDescent="0.25">
      <c r="A387" s="14" t="s">
        <v>20</v>
      </c>
      <c r="B387">
        <v>2893</v>
      </c>
    </row>
    <row r="388" spans="1:2" x14ac:dyDescent="0.25">
      <c r="A388" s="14" t="s">
        <v>20</v>
      </c>
      <c r="B388">
        <v>820</v>
      </c>
    </row>
    <row r="389" spans="1:2" x14ac:dyDescent="0.25">
      <c r="A389" s="14" t="s">
        <v>20</v>
      </c>
      <c r="B389">
        <v>2038</v>
      </c>
    </row>
    <row r="390" spans="1:2" x14ac:dyDescent="0.25">
      <c r="A390" s="14" t="s">
        <v>20</v>
      </c>
      <c r="B390">
        <v>116</v>
      </c>
    </row>
    <row r="391" spans="1:2" x14ac:dyDescent="0.25">
      <c r="A391" s="14" t="s">
        <v>20</v>
      </c>
      <c r="B391">
        <v>1345</v>
      </c>
    </row>
    <row r="392" spans="1:2" x14ac:dyDescent="0.25">
      <c r="A392" s="14" t="s">
        <v>20</v>
      </c>
      <c r="B392">
        <v>168</v>
      </c>
    </row>
    <row r="393" spans="1:2" x14ac:dyDescent="0.25">
      <c r="A393" s="14" t="s">
        <v>20</v>
      </c>
      <c r="B393">
        <v>137</v>
      </c>
    </row>
    <row r="394" spans="1:2" x14ac:dyDescent="0.25">
      <c r="A394" s="14" t="s">
        <v>20</v>
      </c>
      <c r="B394">
        <v>186</v>
      </c>
    </row>
    <row r="395" spans="1:2" x14ac:dyDescent="0.25">
      <c r="A395" s="14" t="s">
        <v>20</v>
      </c>
      <c r="B395">
        <v>125</v>
      </c>
    </row>
    <row r="396" spans="1:2" x14ac:dyDescent="0.25">
      <c r="A396" s="14" t="s">
        <v>20</v>
      </c>
      <c r="B396">
        <v>202</v>
      </c>
    </row>
    <row r="397" spans="1:2" x14ac:dyDescent="0.25">
      <c r="A397" s="14" t="s">
        <v>20</v>
      </c>
      <c r="B397">
        <v>103</v>
      </c>
    </row>
    <row r="398" spans="1:2" x14ac:dyDescent="0.25">
      <c r="A398" s="14" t="s">
        <v>20</v>
      </c>
      <c r="B398">
        <v>1785</v>
      </c>
    </row>
    <row r="399" spans="1:2" x14ac:dyDescent="0.25">
      <c r="A399" s="14" t="s">
        <v>20</v>
      </c>
      <c r="B399">
        <v>157</v>
      </c>
    </row>
    <row r="400" spans="1:2" x14ac:dyDescent="0.25">
      <c r="A400" s="14" t="s">
        <v>20</v>
      </c>
      <c r="B400">
        <v>555</v>
      </c>
    </row>
    <row r="401" spans="1:2" x14ac:dyDescent="0.25">
      <c r="A401" s="14" t="s">
        <v>20</v>
      </c>
      <c r="B401">
        <v>297</v>
      </c>
    </row>
    <row r="402" spans="1:2" x14ac:dyDescent="0.25">
      <c r="A402" s="14" t="s">
        <v>20</v>
      </c>
      <c r="B402">
        <v>123</v>
      </c>
    </row>
    <row r="403" spans="1:2" x14ac:dyDescent="0.25">
      <c r="A403" s="14" t="s">
        <v>20</v>
      </c>
      <c r="B403">
        <v>3036</v>
      </c>
    </row>
    <row r="404" spans="1:2" x14ac:dyDescent="0.25">
      <c r="A404" s="14" t="s">
        <v>20</v>
      </c>
      <c r="B404">
        <v>144</v>
      </c>
    </row>
    <row r="405" spans="1:2" x14ac:dyDescent="0.25">
      <c r="A405" s="14" t="s">
        <v>20</v>
      </c>
      <c r="B405">
        <v>121</v>
      </c>
    </row>
    <row r="406" spans="1:2" x14ac:dyDescent="0.25">
      <c r="A406" s="14" t="s">
        <v>20</v>
      </c>
      <c r="B406">
        <v>181</v>
      </c>
    </row>
    <row r="407" spans="1:2" x14ac:dyDescent="0.25">
      <c r="A407" s="14" t="s">
        <v>20</v>
      </c>
      <c r="B407">
        <v>122</v>
      </c>
    </row>
    <row r="408" spans="1:2" x14ac:dyDescent="0.25">
      <c r="A408" s="14" t="s">
        <v>20</v>
      </c>
      <c r="B408">
        <v>1071</v>
      </c>
    </row>
    <row r="409" spans="1:2" x14ac:dyDescent="0.25">
      <c r="A409" s="14" t="s">
        <v>20</v>
      </c>
      <c r="B409">
        <v>980</v>
      </c>
    </row>
    <row r="410" spans="1:2" x14ac:dyDescent="0.25">
      <c r="A410" s="14" t="s">
        <v>20</v>
      </c>
      <c r="B410">
        <v>536</v>
      </c>
    </row>
    <row r="411" spans="1:2" x14ac:dyDescent="0.25">
      <c r="A411" s="14" t="s">
        <v>20</v>
      </c>
      <c r="B411">
        <v>1991</v>
      </c>
    </row>
    <row r="412" spans="1:2" x14ac:dyDescent="0.25">
      <c r="A412" s="14" t="s">
        <v>20</v>
      </c>
      <c r="B412">
        <v>180</v>
      </c>
    </row>
    <row r="413" spans="1:2" x14ac:dyDescent="0.25">
      <c r="A413" s="14" t="s">
        <v>20</v>
      </c>
      <c r="B413">
        <v>130</v>
      </c>
    </row>
    <row r="414" spans="1:2" x14ac:dyDescent="0.25">
      <c r="A414" s="14" t="s">
        <v>20</v>
      </c>
      <c r="B414">
        <v>122</v>
      </c>
    </row>
    <row r="415" spans="1:2" x14ac:dyDescent="0.25">
      <c r="A415" s="14" t="s">
        <v>20</v>
      </c>
      <c r="B415">
        <v>140</v>
      </c>
    </row>
    <row r="416" spans="1:2" x14ac:dyDescent="0.25">
      <c r="A416" s="14" t="s">
        <v>20</v>
      </c>
      <c r="B416">
        <v>3388</v>
      </c>
    </row>
    <row r="417" spans="1:2" x14ac:dyDescent="0.25">
      <c r="A417" s="14" t="s">
        <v>20</v>
      </c>
      <c r="B417">
        <v>280</v>
      </c>
    </row>
    <row r="418" spans="1:2" x14ac:dyDescent="0.25">
      <c r="A418" s="14" t="s">
        <v>20</v>
      </c>
      <c r="B418">
        <v>366</v>
      </c>
    </row>
    <row r="419" spans="1:2" x14ac:dyDescent="0.25">
      <c r="A419" s="14" t="s">
        <v>20</v>
      </c>
      <c r="B419">
        <v>270</v>
      </c>
    </row>
    <row r="420" spans="1:2" x14ac:dyDescent="0.25">
      <c r="A420" s="14" t="s">
        <v>20</v>
      </c>
      <c r="B420">
        <v>137</v>
      </c>
    </row>
    <row r="421" spans="1:2" x14ac:dyDescent="0.25">
      <c r="A421" s="14" t="s">
        <v>20</v>
      </c>
      <c r="B421">
        <v>3205</v>
      </c>
    </row>
    <row r="422" spans="1:2" x14ac:dyDescent="0.25">
      <c r="A422" s="14" t="s">
        <v>20</v>
      </c>
      <c r="B422">
        <v>288</v>
      </c>
    </row>
    <row r="423" spans="1:2" x14ac:dyDescent="0.25">
      <c r="A423" s="14" t="s">
        <v>20</v>
      </c>
      <c r="B423">
        <v>148</v>
      </c>
    </row>
    <row r="424" spans="1:2" x14ac:dyDescent="0.25">
      <c r="A424" s="14" t="s">
        <v>20</v>
      </c>
      <c r="B424">
        <v>114</v>
      </c>
    </row>
    <row r="425" spans="1:2" x14ac:dyDescent="0.25">
      <c r="A425" s="14" t="s">
        <v>20</v>
      </c>
      <c r="B425">
        <v>1518</v>
      </c>
    </row>
    <row r="426" spans="1:2" x14ac:dyDescent="0.25">
      <c r="A426" s="14" t="s">
        <v>20</v>
      </c>
      <c r="B426">
        <v>166</v>
      </c>
    </row>
    <row r="427" spans="1:2" x14ac:dyDescent="0.25">
      <c r="A427" s="14" t="s">
        <v>20</v>
      </c>
      <c r="B427">
        <v>100</v>
      </c>
    </row>
    <row r="428" spans="1:2" x14ac:dyDescent="0.25">
      <c r="A428" s="14" t="s">
        <v>20</v>
      </c>
      <c r="B428">
        <v>235</v>
      </c>
    </row>
    <row r="429" spans="1:2" x14ac:dyDescent="0.25">
      <c r="A429" s="14" t="s">
        <v>20</v>
      </c>
      <c r="B429">
        <v>148</v>
      </c>
    </row>
    <row r="430" spans="1:2" x14ac:dyDescent="0.25">
      <c r="A430" s="14" t="s">
        <v>20</v>
      </c>
      <c r="B430">
        <v>198</v>
      </c>
    </row>
    <row r="431" spans="1:2" x14ac:dyDescent="0.25">
      <c r="A431" s="14" t="s">
        <v>20</v>
      </c>
      <c r="B431">
        <v>150</v>
      </c>
    </row>
    <row r="432" spans="1:2" x14ac:dyDescent="0.25">
      <c r="A432" s="14" t="s">
        <v>20</v>
      </c>
      <c r="B432">
        <v>216</v>
      </c>
    </row>
    <row r="433" spans="1:2" x14ac:dyDescent="0.25">
      <c r="A433" s="14" t="s">
        <v>20</v>
      </c>
      <c r="B433">
        <v>5139</v>
      </c>
    </row>
    <row r="434" spans="1:2" x14ac:dyDescent="0.25">
      <c r="A434" s="14" t="s">
        <v>20</v>
      </c>
      <c r="B434">
        <v>2353</v>
      </c>
    </row>
    <row r="435" spans="1:2" x14ac:dyDescent="0.25">
      <c r="A435" s="14" t="s">
        <v>20</v>
      </c>
      <c r="B435">
        <v>78</v>
      </c>
    </row>
    <row r="436" spans="1:2" x14ac:dyDescent="0.25">
      <c r="A436" s="14" t="s">
        <v>20</v>
      </c>
      <c r="B436">
        <v>174</v>
      </c>
    </row>
    <row r="437" spans="1:2" x14ac:dyDescent="0.25">
      <c r="A437" s="14" t="s">
        <v>20</v>
      </c>
      <c r="B437">
        <v>164</v>
      </c>
    </row>
    <row r="438" spans="1:2" x14ac:dyDescent="0.25">
      <c r="A438" s="14" t="s">
        <v>20</v>
      </c>
      <c r="B438">
        <v>161</v>
      </c>
    </row>
    <row r="439" spans="1:2" x14ac:dyDescent="0.25">
      <c r="A439" s="14" t="s">
        <v>20</v>
      </c>
      <c r="B439">
        <v>138</v>
      </c>
    </row>
    <row r="440" spans="1:2" x14ac:dyDescent="0.25">
      <c r="A440" s="14" t="s">
        <v>20</v>
      </c>
      <c r="B440">
        <v>3308</v>
      </c>
    </row>
    <row r="441" spans="1:2" x14ac:dyDescent="0.25">
      <c r="A441" s="14" t="s">
        <v>20</v>
      </c>
      <c r="B441">
        <v>127</v>
      </c>
    </row>
    <row r="442" spans="1:2" x14ac:dyDescent="0.25">
      <c r="A442" s="14" t="s">
        <v>20</v>
      </c>
      <c r="B442">
        <v>207</v>
      </c>
    </row>
    <row r="443" spans="1:2" x14ac:dyDescent="0.25">
      <c r="A443" s="14" t="s">
        <v>20</v>
      </c>
      <c r="B443">
        <v>181</v>
      </c>
    </row>
    <row r="444" spans="1:2" x14ac:dyDescent="0.25">
      <c r="A444" s="14" t="s">
        <v>20</v>
      </c>
      <c r="B444">
        <v>110</v>
      </c>
    </row>
    <row r="445" spans="1:2" x14ac:dyDescent="0.25">
      <c r="A445" s="14" t="s">
        <v>20</v>
      </c>
      <c r="B445">
        <v>185</v>
      </c>
    </row>
    <row r="446" spans="1:2" x14ac:dyDescent="0.25">
      <c r="A446" s="14" t="s">
        <v>20</v>
      </c>
      <c r="B446">
        <v>121</v>
      </c>
    </row>
    <row r="447" spans="1:2" x14ac:dyDescent="0.25">
      <c r="A447" s="14" t="s">
        <v>20</v>
      </c>
      <c r="B447">
        <v>106</v>
      </c>
    </row>
    <row r="448" spans="1:2" x14ac:dyDescent="0.25">
      <c r="A448" s="14" t="s">
        <v>20</v>
      </c>
      <c r="B448">
        <v>142</v>
      </c>
    </row>
    <row r="449" spans="1:2" x14ac:dyDescent="0.25">
      <c r="A449" s="14" t="s">
        <v>20</v>
      </c>
      <c r="B449">
        <v>233</v>
      </c>
    </row>
    <row r="450" spans="1:2" x14ac:dyDescent="0.25">
      <c r="A450" s="14" t="s">
        <v>20</v>
      </c>
      <c r="B450">
        <v>218</v>
      </c>
    </row>
    <row r="451" spans="1:2" x14ac:dyDescent="0.25">
      <c r="A451" s="14" t="s">
        <v>20</v>
      </c>
      <c r="B451">
        <v>76</v>
      </c>
    </row>
    <row r="452" spans="1:2" x14ac:dyDescent="0.25">
      <c r="A452" s="14" t="s">
        <v>20</v>
      </c>
      <c r="B452">
        <v>43</v>
      </c>
    </row>
    <row r="453" spans="1:2" x14ac:dyDescent="0.25">
      <c r="A453" s="14" t="s">
        <v>20</v>
      </c>
      <c r="B453">
        <v>221</v>
      </c>
    </row>
    <row r="454" spans="1:2" x14ac:dyDescent="0.25">
      <c r="A454" s="14" t="s">
        <v>20</v>
      </c>
      <c r="B454">
        <v>2805</v>
      </c>
    </row>
    <row r="455" spans="1:2" x14ac:dyDescent="0.25">
      <c r="A455" s="14" t="s">
        <v>20</v>
      </c>
      <c r="B455">
        <v>68</v>
      </c>
    </row>
    <row r="456" spans="1:2" x14ac:dyDescent="0.25">
      <c r="A456" s="14" t="s">
        <v>20</v>
      </c>
      <c r="B456">
        <v>183</v>
      </c>
    </row>
    <row r="457" spans="1:2" x14ac:dyDescent="0.25">
      <c r="A457" s="14" t="s">
        <v>20</v>
      </c>
      <c r="B457">
        <v>133</v>
      </c>
    </row>
    <row r="458" spans="1:2" x14ac:dyDescent="0.25">
      <c r="A458" s="14" t="s">
        <v>20</v>
      </c>
      <c r="B458">
        <v>2489</v>
      </c>
    </row>
    <row r="459" spans="1:2" x14ac:dyDescent="0.25">
      <c r="A459" s="14" t="s">
        <v>20</v>
      </c>
      <c r="B459">
        <v>69</v>
      </c>
    </row>
    <row r="460" spans="1:2" x14ac:dyDescent="0.25">
      <c r="A460" s="14" t="s">
        <v>20</v>
      </c>
      <c r="B460">
        <v>279</v>
      </c>
    </row>
    <row r="461" spans="1:2" x14ac:dyDescent="0.25">
      <c r="A461" s="14" t="s">
        <v>20</v>
      </c>
      <c r="B461">
        <v>210</v>
      </c>
    </row>
    <row r="462" spans="1:2" x14ac:dyDescent="0.25">
      <c r="A462" s="14" t="s">
        <v>20</v>
      </c>
      <c r="B462">
        <v>2100</v>
      </c>
    </row>
    <row r="463" spans="1:2" x14ac:dyDescent="0.25">
      <c r="A463" s="14" t="s">
        <v>20</v>
      </c>
      <c r="B463">
        <v>252</v>
      </c>
    </row>
    <row r="464" spans="1:2" x14ac:dyDescent="0.25">
      <c r="A464" s="14" t="s">
        <v>20</v>
      </c>
      <c r="B464">
        <v>1280</v>
      </c>
    </row>
    <row r="465" spans="1:2" x14ac:dyDescent="0.25">
      <c r="A465" s="14" t="s">
        <v>20</v>
      </c>
      <c r="B465">
        <v>157</v>
      </c>
    </row>
    <row r="466" spans="1:2" x14ac:dyDescent="0.25">
      <c r="A466" s="14" t="s">
        <v>20</v>
      </c>
      <c r="B466">
        <v>194</v>
      </c>
    </row>
    <row r="467" spans="1:2" x14ac:dyDescent="0.25">
      <c r="A467" s="14" t="s">
        <v>20</v>
      </c>
      <c r="B467">
        <v>82</v>
      </c>
    </row>
    <row r="468" spans="1:2" x14ac:dyDescent="0.25">
      <c r="A468" s="14" t="s">
        <v>20</v>
      </c>
      <c r="B468">
        <v>4233</v>
      </c>
    </row>
    <row r="469" spans="1:2" x14ac:dyDescent="0.25">
      <c r="A469" s="14" t="s">
        <v>20</v>
      </c>
      <c r="B469">
        <v>1297</v>
      </c>
    </row>
    <row r="470" spans="1:2" x14ac:dyDescent="0.25">
      <c r="A470" s="14" t="s">
        <v>20</v>
      </c>
      <c r="B470">
        <v>165</v>
      </c>
    </row>
    <row r="471" spans="1:2" x14ac:dyDescent="0.25">
      <c r="A471" s="14" t="s">
        <v>20</v>
      </c>
      <c r="B471">
        <v>119</v>
      </c>
    </row>
    <row r="472" spans="1:2" x14ac:dyDescent="0.25">
      <c r="A472" s="14" t="s">
        <v>20</v>
      </c>
      <c r="B472">
        <v>1797</v>
      </c>
    </row>
    <row r="473" spans="1:2" x14ac:dyDescent="0.25">
      <c r="A473" s="14" t="s">
        <v>20</v>
      </c>
      <c r="B473">
        <v>261</v>
      </c>
    </row>
    <row r="474" spans="1:2" x14ac:dyDescent="0.25">
      <c r="A474" s="14" t="s">
        <v>20</v>
      </c>
      <c r="B474">
        <v>157</v>
      </c>
    </row>
    <row r="475" spans="1:2" x14ac:dyDescent="0.25">
      <c r="A475" s="14" t="s">
        <v>20</v>
      </c>
      <c r="B475">
        <v>3533</v>
      </c>
    </row>
    <row r="476" spans="1:2" x14ac:dyDescent="0.25">
      <c r="A476" s="14" t="s">
        <v>20</v>
      </c>
      <c r="B476">
        <v>155</v>
      </c>
    </row>
    <row r="477" spans="1:2" x14ac:dyDescent="0.25">
      <c r="A477" s="14" t="s">
        <v>20</v>
      </c>
      <c r="B477">
        <v>132</v>
      </c>
    </row>
    <row r="478" spans="1:2" x14ac:dyDescent="0.25">
      <c r="A478" s="14" t="s">
        <v>20</v>
      </c>
      <c r="B478">
        <v>1354</v>
      </c>
    </row>
    <row r="479" spans="1:2" x14ac:dyDescent="0.25">
      <c r="A479" s="14" t="s">
        <v>20</v>
      </c>
      <c r="B479">
        <v>48</v>
      </c>
    </row>
    <row r="480" spans="1:2" x14ac:dyDescent="0.25">
      <c r="A480" s="14" t="s">
        <v>20</v>
      </c>
      <c r="B480">
        <v>110</v>
      </c>
    </row>
    <row r="481" spans="1:2" x14ac:dyDescent="0.25">
      <c r="A481" s="14" t="s">
        <v>20</v>
      </c>
      <c r="B481">
        <v>172</v>
      </c>
    </row>
    <row r="482" spans="1:2" x14ac:dyDescent="0.25">
      <c r="A482" s="14" t="s">
        <v>20</v>
      </c>
      <c r="B482">
        <v>307</v>
      </c>
    </row>
    <row r="483" spans="1:2" x14ac:dyDescent="0.25">
      <c r="A483" s="14" t="s">
        <v>20</v>
      </c>
      <c r="B483">
        <v>160</v>
      </c>
    </row>
    <row r="484" spans="1:2" x14ac:dyDescent="0.25">
      <c r="A484" s="14" t="s">
        <v>20</v>
      </c>
      <c r="B484">
        <v>1467</v>
      </c>
    </row>
    <row r="485" spans="1:2" x14ac:dyDescent="0.25">
      <c r="A485" s="14" t="s">
        <v>20</v>
      </c>
      <c r="B485">
        <v>2662</v>
      </c>
    </row>
    <row r="486" spans="1:2" x14ac:dyDescent="0.25">
      <c r="A486" s="14" t="s">
        <v>20</v>
      </c>
      <c r="B486">
        <v>452</v>
      </c>
    </row>
    <row r="487" spans="1:2" x14ac:dyDescent="0.25">
      <c r="A487" s="14" t="s">
        <v>20</v>
      </c>
      <c r="B487">
        <v>158</v>
      </c>
    </row>
    <row r="488" spans="1:2" x14ac:dyDescent="0.25">
      <c r="A488" s="14" t="s">
        <v>20</v>
      </c>
      <c r="B488">
        <v>225</v>
      </c>
    </row>
    <row r="489" spans="1:2" x14ac:dyDescent="0.25">
      <c r="A489" s="14" t="s">
        <v>20</v>
      </c>
      <c r="B489">
        <v>65</v>
      </c>
    </row>
    <row r="490" spans="1:2" x14ac:dyDescent="0.25">
      <c r="A490" s="14" t="s">
        <v>20</v>
      </c>
      <c r="B490">
        <v>163</v>
      </c>
    </row>
    <row r="491" spans="1:2" x14ac:dyDescent="0.25">
      <c r="A491" s="14" t="s">
        <v>20</v>
      </c>
      <c r="B491">
        <v>85</v>
      </c>
    </row>
    <row r="492" spans="1:2" x14ac:dyDescent="0.25">
      <c r="A492" s="14" t="s">
        <v>20</v>
      </c>
      <c r="B492">
        <v>217</v>
      </c>
    </row>
    <row r="493" spans="1:2" x14ac:dyDescent="0.25">
      <c r="A493" s="14" t="s">
        <v>20</v>
      </c>
      <c r="B493">
        <v>150</v>
      </c>
    </row>
    <row r="494" spans="1:2" x14ac:dyDescent="0.25">
      <c r="A494" s="14" t="s">
        <v>20</v>
      </c>
      <c r="B494">
        <v>3272</v>
      </c>
    </row>
    <row r="495" spans="1:2" x14ac:dyDescent="0.25">
      <c r="A495" s="14" t="s">
        <v>20</v>
      </c>
      <c r="B495">
        <v>300</v>
      </c>
    </row>
    <row r="496" spans="1:2" x14ac:dyDescent="0.25">
      <c r="A496" s="14" t="s">
        <v>20</v>
      </c>
      <c r="B496">
        <v>126</v>
      </c>
    </row>
    <row r="497" spans="1:2" x14ac:dyDescent="0.25">
      <c r="A497" s="14" t="s">
        <v>20</v>
      </c>
      <c r="B497">
        <v>2320</v>
      </c>
    </row>
    <row r="498" spans="1:2" x14ac:dyDescent="0.25">
      <c r="A498" s="14" t="s">
        <v>20</v>
      </c>
      <c r="B498">
        <v>81</v>
      </c>
    </row>
    <row r="499" spans="1:2" x14ac:dyDescent="0.25">
      <c r="A499" s="14" t="s">
        <v>20</v>
      </c>
      <c r="B499">
        <v>1887</v>
      </c>
    </row>
    <row r="500" spans="1:2" x14ac:dyDescent="0.25">
      <c r="A500" s="14" t="s">
        <v>20</v>
      </c>
      <c r="B500">
        <v>4358</v>
      </c>
    </row>
    <row r="501" spans="1:2" x14ac:dyDescent="0.25">
      <c r="A501" s="14" t="s">
        <v>20</v>
      </c>
      <c r="B501">
        <v>53</v>
      </c>
    </row>
    <row r="502" spans="1:2" x14ac:dyDescent="0.25">
      <c r="A502" s="14" t="s">
        <v>20</v>
      </c>
      <c r="B502">
        <v>2414</v>
      </c>
    </row>
    <row r="503" spans="1:2" x14ac:dyDescent="0.25">
      <c r="A503" s="14" t="s">
        <v>20</v>
      </c>
      <c r="B503">
        <v>80</v>
      </c>
    </row>
    <row r="504" spans="1:2" x14ac:dyDescent="0.25">
      <c r="A504" s="14" t="s">
        <v>20</v>
      </c>
      <c r="B504">
        <v>193</v>
      </c>
    </row>
    <row r="505" spans="1:2" x14ac:dyDescent="0.25">
      <c r="A505" s="14" t="s">
        <v>20</v>
      </c>
      <c r="B505">
        <v>52</v>
      </c>
    </row>
    <row r="506" spans="1:2" x14ac:dyDescent="0.25">
      <c r="A506" s="14" t="s">
        <v>20</v>
      </c>
      <c r="B506">
        <v>290</v>
      </c>
    </row>
    <row r="507" spans="1:2" x14ac:dyDescent="0.25">
      <c r="A507" s="14" t="s">
        <v>20</v>
      </c>
      <c r="B507">
        <v>122</v>
      </c>
    </row>
    <row r="508" spans="1:2" x14ac:dyDescent="0.25">
      <c r="A508" s="14" t="s">
        <v>20</v>
      </c>
      <c r="B508">
        <v>1470</v>
      </c>
    </row>
    <row r="509" spans="1:2" x14ac:dyDescent="0.25">
      <c r="A509" s="14" t="s">
        <v>20</v>
      </c>
      <c r="B509">
        <v>165</v>
      </c>
    </row>
    <row r="510" spans="1:2" x14ac:dyDescent="0.25">
      <c r="A510" s="14" t="s">
        <v>20</v>
      </c>
      <c r="B510">
        <v>182</v>
      </c>
    </row>
    <row r="511" spans="1:2" x14ac:dyDescent="0.25">
      <c r="A511" s="14" t="s">
        <v>20</v>
      </c>
      <c r="B511">
        <v>199</v>
      </c>
    </row>
    <row r="512" spans="1:2" x14ac:dyDescent="0.25">
      <c r="A512" s="14" t="s">
        <v>20</v>
      </c>
      <c r="B512">
        <v>56</v>
      </c>
    </row>
    <row r="513" spans="1:2" x14ac:dyDescent="0.25">
      <c r="A513" s="14" t="s">
        <v>20</v>
      </c>
      <c r="B513">
        <v>1460</v>
      </c>
    </row>
    <row r="514" spans="1:2" x14ac:dyDescent="0.25">
      <c r="A514" s="14" t="s">
        <v>20</v>
      </c>
      <c r="B514">
        <v>123</v>
      </c>
    </row>
    <row r="515" spans="1:2" x14ac:dyDescent="0.25">
      <c r="A515" s="14" t="s">
        <v>20</v>
      </c>
      <c r="B515">
        <v>159</v>
      </c>
    </row>
    <row r="516" spans="1:2" x14ac:dyDescent="0.25">
      <c r="A516" s="14" t="s">
        <v>20</v>
      </c>
      <c r="B516">
        <v>110</v>
      </c>
    </row>
    <row r="517" spans="1:2" x14ac:dyDescent="0.25">
      <c r="A517" s="14" t="s">
        <v>20</v>
      </c>
      <c r="B517">
        <v>236</v>
      </c>
    </row>
    <row r="518" spans="1:2" x14ac:dyDescent="0.25">
      <c r="A518" s="14" t="s">
        <v>20</v>
      </c>
      <c r="B518">
        <v>191</v>
      </c>
    </row>
    <row r="519" spans="1:2" x14ac:dyDescent="0.25">
      <c r="A519" s="14" t="s">
        <v>20</v>
      </c>
      <c r="B519">
        <v>3934</v>
      </c>
    </row>
    <row r="520" spans="1:2" x14ac:dyDescent="0.25">
      <c r="A520" s="14" t="s">
        <v>20</v>
      </c>
      <c r="B520">
        <v>80</v>
      </c>
    </row>
    <row r="521" spans="1:2" x14ac:dyDescent="0.25">
      <c r="A521" s="14" t="s">
        <v>20</v>
      </c>
      <c r="B521">
        <v>462</v>
      </c>
    </row>
    <row r="522" spans="1:2" x14ac:dyDescent="0.25">
      <c r="A522" s="14" t="s">
        <v>20</v>
      </c>
      <c r="B522">
        <v>179</v>
      </c>
    </row>
    <row r="523" spans="1:2" x14ac:dyDescent="0.25">
      <c r="A523" s="14" t="s">
        <v>20</v>
      </c>
      <c r="B523">
        <v>1866</v>
      </c>
    </row>
    <row r="524" spans="1:2" x14ac:dyDescent="0.25">
      <c r="A524" s="14" t="s">
        <v>20</v>
      </c>
      <c r="B524">
        <v>156</v>
      </c>
    </row>
    <row r="525" spans="1:2" x14ac:dyDescent="0.25">
      <c r="A525" s="14" t="s">
        <v>20</v>
      </c>
      <c r="B525">
        <v>255</v>
      </c>
    </row>
    <row r="526" spans="1:2" x14ac:dyDescent="0.25">
      <c r="A526" s="14" t="s">
        <v>20</v>
      </c>
      <c r="B526">
        <v>2261</v>
      </c>
    </row>
    <row r="527" spans="1:2" x14ac:dyDescent="0.25">
      <c r="A527" s="14" t="s">
        <v>20</v>
      </c>
      <c r="B527">
        <v>40</v>
      </c>
    </row>
    <row r="528" spans="1:2" x14ac:dyDescent="0.25">
      <c r="A528" s="14" t="s">
        <v>20</v>
      </c>
      <c r="B528">
        <v>2289</v>
      </c>
    </row>
    <row r="529" spans="1:2" x14ac:dyDescent="0.25">
      <c r="A529" s="14" t="s">
        <v>20</v>
      </c>
      <c r="B529">
        <v>65</v>
      </c>
    </row>
    <row r="530" spans="1:2" x14ac:dyDescent="0.25">
      <c r="A530" s="14" t="s">
        <v>20</v>
      </c>
      <c r="B530">
        <v>3777</v>
      </c>
    </row>
    <row r="531" spans="1:2" x14ac:dyDescent="0.25">
      <c r="A531" s="14" t="s">
        <v>20</v>
      </c>
      <c r="B531">
        <v>184</v>
      </c>
    </row>
    <row r="532" spans="1:2" x14ac:dyDescent="0.25">
      <c r="A532" s="14" t="s">
        <v>20</v>
      </c>
      <c r="B532">
        <v>85</v>
      </c>
    </row>
    <row r="533" spans="1:2" x14ac:dyDescent="0.25">
      <c r="A533" s="14" t="s">
        <v>20</v>
      </c>
      <c r="B533">
        <v>144</v>
      </c>
    </row>
    <row r="534" spans="1:2" x14ac:dyDescent="0.25">
      <c r="A534" s="14" t="s">
        <v>20</v>
      </c>
      <c r="B534">
        <v>1902</v>
      </c>
    </row>
    <row r="535" spans="1:2" x14ac:dyDescent="0.25">
      <c r="A535" s="14" t="s">
        <v>20</v>
      </c>
      <c r="B535">
        <v>105</v>
      </c>
    </row>
    <row r="536" spans="1:2" x14ac:dyDescent="0.25">
      <c r="A536" s="14" t="s">
        <v>20</v>
      </c>
      <c r="B536">
        <v>132</v>
      </c>
    </row>
    <row r="537" spans="1:2" x14ac:dyDescent="0.25">
      <c r="A537" s="14" t="s">
        <v>20</v>
      </c>
      <c r="B537">
        <v>96</v>
      </c>
    </row>
    <row r="538" spans="1:2" x14ac:dyDescent="0.25">
      <c r="A538" s="14" t="s">
        <v>20</v>
      </c>
      <c r="B538">
        <v>114</v>
      </c>
    </row>
    <row r="539" spans="1:2" x14ac:dyDescent="0.25">
      <c r="A539" s="14" t="s">
        <v>20</v>
      </c>
      <c r="B539">
        <v>203</v>
      </c>
    </row>
    <row r="540" spans="1:2" x14ac:dyDescent="0.25">
      <c r="A540" s="14" t="s">
        <v>20</v>
      </c>
      <c r="B540">
        <v>1559</v>
      </c>
    </row>
    <row r="541" spans="1:2" x14ac:dyDescent="0.25">
      <c r="A541" s="14" t="s">
        <v>20</v>
      </c>
      <c r="B541">
        <v>1548</v>
      </c>
    </row>
    <row r="542" spans="1:2" x14ac:dyDescent="0.25">
      <c r="A542" s="14" t="s">
        <v>20</v>
      </c>
      <c r="B542">
        <v>80</v>
      </c>
    </row>
    <row r="543" spans="1:2" x14ac:dyDescent="0.25">
      <c r="A543" s="14" t="s">
        <v>20</v>
      </c>
      <c r="B543">
        <v>131</v>
      </c>
    </row>
    <row r="544" spans="1:2" x14ac:dyDescent="0.25">
      <c r="A544" s="14" t="s">
        <v>20</v>
      </c>
      <c r="B544">
        <v>112</v>
      </c>
    </row>
    <row r="545" spans="1:2" x14ac:dyDescent="0.25">
      <c r="A545" s="14" t="s">
        <v>20</v>
      </c>
      <c r="B545">
        <v>155</v>
      </c>
    </row>
    <row r="546" spans="1:2" x14ac:dyDescent="0.25">
      <c r="A546" s="14" t="s">
        <v>20</v>
      </c>
      <c r="B546">
        <v>266</v>
      </c>
    </row>
    <row r="547" spans="1:2" x14ac:dyDescent="0.25">
      <c r="A547" s="14" t="s">
        <v>20</v>
      </c>
      <c r="B547">
        <v>155</v>
      </c>
    </row>
    <row r="548" spans="1:2" x14ac:dyDescent="0.25">
      <c r="A548" s="14" t="s">
        <v>20</v>
      </c>
      <c r="B548">
        <v>207</v>
      </c>
    </row>
    <row r="549" spans="1:2" x14ac:dyDescent="0.25">
      <c r="A549" s="14" t="s">
        <v>20</v>
      </c>
      <c r="B549">
        <v>245</v>
      </c>
    </row>
    <row r="550" spans="1:2" x14ac:dyDescent="0.25">
      <c r="A550" s="14" t="s">
        <v>20</v>
      </c>
      <c r="B550">
        <v>1573</v>
      </c>
    </row>
    <row r="551" spans="1:2" x14ac:dyDescent="0.25">
      <c r="A551" s="14" t="s">
        <v>20</v>
      </c>
      <c r="B551">
        <v>114</v>
      </c>
    </row>
    <row r="552" spans="1:2" x14ac:dyDescent="0.25">
      <c r="A552" s="14" t="s">
        <v>20</v>
      </c>
      <c r="B552">
        <v>93</v>
      </c>
    </row>
    <row r="553" spans="1:2" x14ac:dyDescent="0.25">
      <c r="A553" s="14" t="s">
        <v>20</v>
      </c>
      <c r="B553">
        <v>1681</v>
      </c>
    </row>
    <row r="554" spans="1:2" x14ac:dyDescent="0.25">
      <c r="A554" s="14" t="s">
        <v>20</v>
      </c>
      <c r="B554">
        <v>32</v>
      </c>
    </row>
    <row r="555" spans="1:2" x14ac:dyDescent="0.25">
      <c r="A555" s="14" t="s">
        <v>20</v>
      </c>
      <c r="B555">
        <v>135</v>
      </c>
    </row>
    <row r="556" spans="1:2" x14ac:dyDescent="0.25">
      <c r="A556" s="14" t="s">
        <v>20</v>
      </c>
      <c r="B556">
        <v>140</v>
      </c>
    </row>
    <row r="557" spans="1:2" x14ac:dyDescent="0.25">
      <c r="A557" s="14" t="s">
        <v>20</v>
      </c>
      <c r="B557">
        <v>92</v>
      </c>
    </row>
    <row r="558" spans="1:2" x14ac:dyDescent="0.25">
      <c r="A558" s="14" t="s">
        <v>20</v>
      </c>
      <c r="B558">
        <v>1015</v>
      </c>
    </row>
    <row r="559" spans="1:2" x14ac:dyDescent="0.25">
      <c r="A559" s="14" t="s">
        <v>20</v>
      </c>
      <c r="B559">
        <v>323</v>
      </c>
    </row>
    <row r="560" spans="1:2" x14ac:dyDescent="0.25">
      <c r="A560" s="14" t="s">
        <v>20</v>
      </c>
      <c r="B560">
        <v>2326</v>
      </c>
    </row>
    <row r="561" spans="1:2" x14ac:dyDescent="0.25">
      <c r="A561" s="14" t="s">
        <v>20</v>
      </c>
      <c r="B561">
        <v>381</v>
      </c>
    </row>
    <row r="562" spans="1:2" x14ac:dyDescent="0.25">
      <c r="A562" s="14" t="s">
        <v>20</v>
      </c>
      <c r="B562">
        <v>480</v>
      </c>
    </row>
    <row r="563" spans="1:2" x14ac:dyDescent="0.25">
      <c r="A563" s="14" t="s">
        <v>20</v>
      </c>
      <c r="B563">
        <v>226</v>
      </c>
    </row>
    <row r="564" spans="1:2" x14ac:dyDescent="0.25">
      <c r="A564" s="14" t="s">
        <v>20</v>
      </c>
      <c r="B564">
        <v>241</v>
      </c>
    </row>
    <row r="565" spans="1:2" x14ac:dyDescent="0.25">
      <c r="A565" s="14" t="s">
        <v>20</v>
      </c>
      <c r="B565">
        <v>132</v>
      </c>
    </row>
    <row r="566" spans="1:2" x14ac:dyDescent="0.25">
      <c r="A566" s="14" t="s">
        <v>20</v>
      </c>
      <c r="B566">
        <v>2043</v>
      </c>
    </row>
  </sheetData>
  <sortState xmlns:xlrd2="http://schemas.microsoft.com/office/spreadsheetml/2017/richdata2" ref="D184:E685">
    <sortCondition ref="D184:D685"/>
  </sortState>
  <conditionalFormatting sqref="D2:D183">
    <cfRule type="expression" dxfId="19" priority="16">
      <formula>$G27="canceled"</formula>
    </cfRule>
    <cfRule type="expression" dxfId="18" priority="17">
      <formula>$G27="live"</formula>
    </cfRule>
    <cfRule type="expression" dxfId="17" priority="18">
      <formula>$G27="successful"</formula>
    </cfRule>
    <cfRule type="expression" dxfId="16" priority="19">
      <formula>$G27="failed"</formula>
    </cfRule>
  </conditionalFormatting>
  <conditionalFormatting sqref="A2:A285">
    <cfRule type="expression" dxfId="15" priority="20">
      <formula>$G216="canceled"</formula>
    </cfRule>
    <cfRule type="expression" dxfId="14" priority="21">
      <formula>$G216="live"</formula>
    </cfRule>
    <cfRule type="expression" dxfId="13" priority="22">
      <formula>$G216="successful"</formula>
    </cfRule>
    <cfRule type="expression" dxfId="12" priority="23">
      <formula>$G216="failed"</formula>
    </cfRule>
  </conditionalFormatting>
  <conditionalFormatting sqref="D398:D404">
    <cfRule type="expression" dxfId="11" priority="3">
      <formula>$G398="canceled"</formula>
    </cfRule>
    <cfRule type="expression" dxfId="10" priority="4">
      <formula>$G398="live"</formula>
    </cfRule>
    <cfRule type="expression" dxfId="9" priority="5">
      <formula>$G398="successful"</formula>
    </cfRule>
    <cfRule type="expression" dxfId="8" priority="6">
      <formula>$G398="failed"</formula>
    </cfRule>
  </conditionalFormatting>
  <conditionalFormatting sqref="A286:A566">
    <cfRule type="expression" dxfId="7" priority="28">
      <formula>$G405="canceled"</formula>
    </cfRule>
    <cfRule type="expression" dxfId="6" priority="29">
      <formula>$G405="live"</formula>
    </cfRule>
    <cfRule type="expression" dxfId="5" priority="30">
      <formula>$G405="successful"</formula>
    </cfRule>
    <cfRule type="expression" dxfId="4" priority="31">
      <formula>$G405="failed"</formula>
    </cfRule>
  </conditionalFormatting>
  <conditionalFormatting sqref="D184:D365">
    <cfRule type="expression" dxfId="3" priority="36">
      <formula>$G216="canceled"</formula>
    </cfRule>
    <cfRule type="expression" dxfId="2" priority="37">
      <formula>$G216="live"</formula>
    </cfRule>
    <cfRule type="expression" dxfId="1" priority="38">
      <formula>$G216="successful"</formula>
    </cfRule>
    <cfRule type="expression" dxfId="0" priority="39">
      <formula>$G216="failed"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Joan</cp:lastModifiedBy>
  <dcterms:created xsi:type="dcterms:W3CDTF">2021-09-29T18:52:28Z</dcterms:created>
  <dcterms:modified xsi:type="dcterms:W3CDTF">2023-04-06T03:28:33Z</dcterms:modified>
</cp:coreProperties>
</file>