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07\Desktop\Zaj_5\"/>
    </mc:Choice>
  </mc:AlternateContent>
  <xr:revisionPtr revIDLastSave="0" documentId="13_ncr:1_{478D9CDB-73CF-4B26-A11C-ED4BE15DEDD6}" xr6:coauthVersionLast="47" xr6:coauthVersionMax="47" xr10:uidLastSave="{00000000-0000-0000-0000-000000000000}"/>
  <bookViews>
    <workbookView xWindow="-120" yWindow="-120" windowWidth="29040" windowHeight="15840" activeTab="3" xr2:uid="{754980AB-067C-401E-8A47-17C3443C4010}"/>
  </bookViews>
  <sheets>
    <sheet name="Wyniki" sheetId="1" r:id="rId1"/>
    <sheet name="Efekty" sheetId="2" r:id="rId2"/>
    <sheet name="Testy" sheetId="3" r:id="rId3"/>
    <sheet name="Model z efektami losowymi" sheetId="4" r:id="rId4"/>
  </sheets>
  <definedNames>
    <definedName name="V_bWG">Wyniki!$N$14:$R$18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C3" i="2"/>
  <c r="D37" i="1"/>
  <c r="D50" i="1"/>
  <c r="D51" i="1"/>
  <c r="D46" i="1" a="1"/>
  <c r="D46" i="1" s="1"/>
  <c r="V49" i="1" a="1"/>
  <c r="V49" i="1" s="1"/>
  <c r="V50" i="1" s="1"/>
  <c r="D47" i="1" s="1"/>
  <c r="D33" i="1" a="1"/>
  <c r="D33" i="1" s="1"/>
  <c r="D4" i="1"/>
  <c r="D38" i="1" s="1"/>
  <c r="V36" i="1" a="1"/>
  <c r="V36" i="1" s="1"/>
  <c r="V37" i="1" s="1"/>
  <c r="J32" i="1" s="1"/>
  <c r="D34" i="1" s="1"/>
  <c r="J28" i="1"/>
  <c r="D39" i="1" l="1"/>
  <c r="D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C7" authorId="0" shapeId="0" xr:uid="{15AD02BA-B8FA-4C9B-BE55-0C37673D3691}">
      <text>
        <r>
          <rPr>
            <b/>
            <sz val="9"/>
            <color indexed="81"/>
            <rFont val="Tahoma"/>
            <family val="2"/>
            <charset val="238"/>
          </rPr>
          <t>logarytm areału</t>
        </r>
      </text>
    </comment>
    <comment ref="D7" authorId="0" shapeId="0" xr:uid="{B8C5E774-4A53-41C0-A8C7-5F0DF4AC843E}">
      <text>
        <r>
          <rPr>
            <b/>
            <sz val="9"/>
            <color indexed="81"/>
            <rFont val="Tahoma"/>
            <charset val="1"/>
          </rPr>
          <t>Parametry elastyczności</t>
        </r>
      </text>
    </comment>
    <comment ref="C11" authorId="0" shapeId="0" xr:uid="{53B68C39-155D-4D0F-9701-9CD92E8DBBC1}">
      <text>
        <r>
          <rPr>
            <b/>
            <sz val="9"/>
            <color indexed="81"/>
            <rFont val="Tahoma"/>
            <family val="2"/>
            <charset val="238"/>
          </rPr>
          <t>To nie logarytm</t>
        </r>
      </text>
    </comment>
    <comment ref="D11" authorId="0" shapeId="0" xr:uid="{166BCC73-8F3A-4DF3-944B-A688E35240AA}">
      <text>
        <r>
          <rPr>
            <b/>
            <sz val="9"/>
            <color indexed="81"/>
            <rFont val="Tahoma"/>
            <family val="2"/>
            <charset val="238"/>
          </rPr>
          <t>Te liczby interpretujemy inaczej (quasi-elastyczność)</t>
        </r>
      </text>
    </comment>
    <comment ref="J28" authorId="0" shapeId="0" xr:uid="{FD73B349-550C-4AE1-822A-BB17D3E09EEF}">
      <text>
        <r>
          <rPr>
            <b/>
            <sz val="9"/>
            <color indexed="81"/>
            <rFont val="Tahoma"/>
            <family val="2"/>
            <charset val="238"/>
          </rPr>
          <t>Suma elastyczności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<sst xmlns="http://schemas.openxmlformats.org/spreadsheetml/2006/main" count="162" uniqueCount="132">
  <si>
    <t>parametr</t>
  </si>
  <si>
    <t>zmienna</t>
  </si>
  <si>
    <t>bWG</t>
  </si>
  <si>
    <t>sd</t>
  </si>
  <si>
    <t>|iloraz_t|</t>
  </si>
  <si>
    <t>p-value</t>
  </si>
  <si>
    <t>beta1</t>
  </si>
  <si>
    <t>beta2</t>
  </si>
  <si>
    <t>beta3</t>
  </si>
  <si>
    <t>beta4</t>
  </si>
  <si>
    <t>beta5</t>
  </si>
  <si>
    <t>beta_</t>
  </si>
  <si>
    <t>&lt;- elastyczności produkcji względem nakładów</t>
  </si>
  <si>
    <t>1%-wy wzrost areału użytków rolnych powoduje wzrost produkcji ryżu przeciętnie o 0,55% z błędem +/- 0,08%, ceteris paribus.</t>
  </si>
  <si>
    <t>1%-wy wzrost nakładu pracy powoduje wzrost produkcji ryżu przeciętnie o 0,25% z błędem +/- 0,06%, ceteris paribus.</t>
  </si>
  <si>
    <t>1%-wy wzrost zużycia nawozów powoduje wzrost produkcji ryżu przeciętnie o 0,17% z błędem +/- 0,04%, ceteris paribus.</t>
  </si>
  <si>
    <t>1%-wy wzrost innych nakładów (czynników produkcji) powoduje wzrost produkcji ryżu przeciętnie o 0,03% z błędem +/- 0,03%, ceteris paribus.</t>
  </si>
  <si>
    <t>INTERPRETACJE</t>
  </si>
  <si>
    <t>Oceny alestyczności są dodatnie - zgodnie z wiedzą ekonomiczną - to dobrze świadczy o modelu</t>
  </si>
  <si>
    <t>Rozróżniamy 3 rodzaje efektów skali:</t>
  </si>
  <si>
    <r>
      <rPr>
        <b/>
        <sz val="11"/>
        <color theme="1"/>
        <rFont val="Calibri"/>
        <family val="2"/>
        <charset val="238"/>
        <scheme val="minor"/>
      </rPr>
      <t>rosnące</t>
    </r>
    <r>
      <rPr>
        <sz val="11"/>
        <color theme="1"/>
        <rFont val="Calibri"/>
        <family val="2"/>
        <charset val="238"/>
        <scheme val="minor"/>
      </rPr>
      <t xml:space="preserve"> – tzw. korzyści skali – występują, gdy długookresowy koszt całkowity spada wraz ze wzrostem produkcji,</t>
    </r>
  </si>
  <si>
    <r>
      <rPr>
        <b/>
        <sz val="11"/>
        <color theme="1"/>
        <rFont val="Calibri"/>
        <family val="2"/>
        <charset val="238"/>
        <scheme val="minor"/>
      </rPr>
      <t>malejące</t>
    </r>
    <r>
      <rPr>
        <sz val="11"/>
        <color theme="1"/>
        <rFont val="Calibri"/>
        <family val="2"/>
        <charset val="238"/>
        <scheme val="minor"/>
      </rPr>
      <t xml:space="preserve"> – inaczej koszty skali lub niekorzyści skali – straty wynikające ze skali działalności – występują, gdy długookresowy przeciętny koszt całkowity rośnie wraz ze wzrostem produkcji,</t>
    </r>
  </si>
  <si>
    <r>
      <rPr>
        <b/>
        <sz val="11"/>
        <color theme="1"/>
        <rFont val="Calibri"/>
        <family val="2"/>
        <charset val="238"/>
        <scheme val="minor"/>
      </rPr>
      <t>stałe</t>
    </r>
    <r>
      <rPr>
        <sz val="11"/>
        <color theme="1"/>
        <rFont val="Calibri"/>
        <family val="2"/>
        <charset val="238"/>
        <scheme val="minor"/>
      </rPr>
      <t xml:space="preserve"> – długookresowy przeciętny koszt całkowity jest stały niezależnie od poziomu produkcji</t>
    </r>
  </si>
  <si>
    <t>=</t>
  </si>
  <si>
    <r>
      <rPr>
        <b/>
        <sz val="11"/>
        <color theme="1"/>
        <rFont val="Calibri"/>
        <family val="2"/>
        <charset val="238"/>
        <scheme val="minor"/>
      </rPr>
      <t xml:space="preserve">Korzyści skali (RTS) </t>
    </r>
    <r>
      <rPr>
        <sz val="11"/>
        <color theme="1"/>
        <rFont val="Calibri"/>
        <family val="2"/>
        <charset val="238"/>
        <scheme val="minor"/>
      </rPr>
      <t>- suma elastyczności (tutaj beta1 + … + beta4)</t>
    </r>
  </si>
  <si>
    <t>= 1</t>
  </si>
  <si>
    <t>ln AREA</t>
  </si>
  <si>
    <t>ln LABOR</t>
  </si>
  <si>
    <t>ln NPK</t>
  </si>
  <si>
    <t>ln OTHER</t>
  </si>
  <si>
    <t>trend</t>
  </si>
  <si>
    <t>&gt; 1</t>
  </si>
  <si>
    <t>&lt; 1</t>
  </si>
  <si>
    <t>Z roku na rok produkcja za sprawą neutralnego postępu techniczno-organizacyjnego wzrasta średnio o 1% (0,01*100%) z błędem +/- 0,8% (0,008*100%).</t>
  </si>
  <si>
    <r>
      <t xml:space="preserve">Malejące korzyści skali, czyli 1% wzrost wszystkich nakładów powoduje wzrost produkcji o </t>
    </r>
    <r>
      <rPr>
        <b/>
        <sz val="11"/>
        <rFont val="Calibri"/>
        <family val="2"/>
        <charset val="238"/>
        <scheme val="minor"/>
      </rPr>
      <t>mniej niż 1%</t>
    </r>
    <r>
      <rPr>
        <sz val="11"/>
        <rFont val="Calibri"/>
        <family val="2"/>
        <charset val="238"/>
        <scheme val="minor"/>
      </rPr>
      <t>.</t>
    </r>
  </si>
  <si>
    <r>
      <t xml:space="preserve">Rosnące korzyści skali, czyli 1% wzrost wszystkich nakładów powoduje wzrost produkcji o </t>
    </r>
    <r>
      <rPr>
        <b/>
        <sz val="11"/>
        <color theme="1"/>
        <rFont val="Calibri"/>
        <family val="2"/>
        <charset val="238"/>
        <scheme val="minor"/>
      </rPr>
      <t>więcej niż 1%</t>
    </r>
    <r>
      <rPr>
        <sz val="11"/>
        <color theme="1"/>
        <rFont val="Calibri"/>
        <family val="2"/>
        <charset val="238"/>
        <scheme val="minor"/>
      </rPr>
      <t>.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</si>
  <si>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0,9</t>
    </r>
  </si>
  <si>
    <r>
      <t xml:space="preserve">np. </t>
    </r>
    <r>
      <rPr>
        <b/>
        <sz val="11"/>
        <color theme="1"/>
        <rFont val="Calibri"/>
        <family val="2"/>
        <charset val="238"/>
        <scheme val="minor"/>
      </rPr>
      <t>1,2</t>
    </r>
  </si>
  <si>
    <t>&lt;-- optymalna skala działalności to stałe korzyści skali, bo wszystko jest proporcjonalne.</t>
  </si>
  <si>
    <t>vs</t>
  </si>
  <si>
    <t>Błąd szacunku dla RTS = 1 vs H0: RTS != 1</t>
  </si>
  <si>
    <t>RTS = c*beta</t>
  </si>
  <si>
    <t>c =</t>
  </si>
  <si>
    <t>a != 0</t>
  </si>
  <si>
    <t>V(bWG) =</t>
  </si>
  <si>
    <t>AREA</t>
  </si>
  <si>
    <t>LABOR</t>
  </si>
  <si>
    <t>NPK</t>
  </si>
  <si>
    <t>OTHER</t>
  </si>
  <si>
    <t>V(RTS) = V(c*b) = c'V(b)*c =</t>
  </si>
  <si>
    <t>Var(a*Z) = a^2 * Var(Z)</t>
  </si>
  <si>
    <t>D(RTS) = V(RTS)^(1/2) =</t>
  </si>
  <si>
    <r>
      <t>Stałe korzyści skali, czyli 1% wzrost wszystkich nakładów powoduje wzrost produkcji o</t>
    </r>
    <r>
      <rPr>
        <b/>
        <sz val="11"/>
        <color theme="1"/>
        <rFont val="Calibri"/>
        <family val="2"/>
        <charset val="238"/>
        <scheme val="minor"/>
      </rPr>
      <t xml:space="preserve"> dokładnie 1% (+/- 0,07%)</t>
    </r>
    <r>
      <rPr>
        <sz val="11"/>
        <color theme="1"/>
        <rFont val="Calibri"/>
        <family val="2"/>
        <charset val="238"/>
        <scheme val="minor"/>
      </rPr>
      <t>.</t>
    </r>
  </si>
  <si>
    <t>TESTY</t>
  </si>
  <si>
    <t>statystyka t =</t>
  </si>
  <si>
    <t>df =</t>
  </si>
  <si>
    <t>p-value =</t>
  </si>
  <si>
    <t>N*T-k-N</t>
  </si>
  <si>
    <t>liczba obserwacji N =</t>
  </si>
  <si>
    <t>czas T =</t>
  </si>
  <si>
    <t>liczba wierszy K =</t>
  </si>
  <si>
    <t>&lt;-- nie ma podstaw do odrzucenia H0 mówiącej, że…</t>
  </si>
  <si>
    <t>d) Przetestować hipotezę, że w typowym gospodarstwie 1% wzrost obszaru upraw i 2% wzrost nakładu pracy powoduje wzrost produkcji o 0,6%, ceteris paribus.</t>
  </si>
  <si>
    <t>ocena RTS =</t>
  </si>
  <si>
    <t>błąd szacunku =</t>
  </si>
  <si>
    <t>H0: zmiana 1% * beta1 + 2% * beta2 wywołuje zmianę produkcji o 0,6%.</t>
  </si>
  <si>
    <t>H0: zmiana produkcji =</t>
  </si>
  <si>
    <t>H1: zmiana produkcji !=</t>
  </si>
  <si>
    <t>ocena c*beta =</t>
  </si>
  <si>
    <t>c*beta</t>
  </si>
  <si>
    <t>V(c*b) = c'V(b)*c =</t>
  </si>
  <si>
    <t>V(RTS)^(1/2) =</t>
  </si>
  <si>
    <t>&lt;-- odrzucamy H0 na rzecz H1 mówiącej, że…</t>
  </si>
  <si>
    <t>1% wzrsot upraw i 2% wzrost nakładu pracy implikuję zmianę produkcji o ok. 1,06% z błędem +/- 0,12%.</t>
  </si>
  <si>
    <t>Interpretacja:</t>
  </si>
  <si>
    <t>Oceny stalych  efektow  indywidualnych i kontrastow</t>
  </si>
  <si>
    <t>alfa_kontrast = alfa - colMeans(alfa)</t>
  </si>
  <si>
    <t xml:space="preserve"> </t>
  </si>
  <si>
    <t>alfa</t>
  </si>
  <si>
    <t>alfa_kontrast</t>
  </si>
  <si>
    <t>Wspólny wyraz wolny</t>
  </si>
  <si>
    <t>Średnia z kontrastów</t>
  </si>
  <si>
    <t>nr farmy (i)</t>
  </si>
  <si>
    <t>e) Dokonać testowania zasadności uwzględnienia efektów stałych (względem modelu ze wspólnym wyrazem wolnym) za pomocą testu F</t>
  </si>
  <si>
    <t>Model ze wspólnym wyrazem wolnym - pooling model, stosujemy MNK</t>
  </si>
  <si>
    <t>H1:</t>
  </si>
  <si>
    <t>y_it = alfa_i + beta*x_it + v_it</t>
  </si>
  <si>
    <t>H0:</t>
  </si>
  <si>
    <t>y_it = alfa_N + beta*x_it + v_it</t>
  </si>
  <si>
    <t>alfa1 = alfa2 = … = alfa(N-1) = 0</t>
  </si>
  <si>
    <t>F test for individual effects</t>
  </si>
  <si>
    <t>data:  formula_</t>
  </si>
  <si>
    <t>F = 3.4394, df1 = 42, df2 = 296, p-value = 3.277e-10</t>
  </si>
  <si>
    <t>alternative hypothesis: significant effects</t>
  </si>
  <si>
    <t>Niskie p-value świadczy o tym, że dane odrzucają  hipotezę H0 na rzecz H1, zatem dane nie popierają redukcji modelu z indywidualnymi efektami stałymi na rzecz modelu ze wspólnym wyrazem wolnym.</t>
  </si>
  <si>
    <t>f) Dokonać testowania zasadności przyjęcia powyższego modelu względem modelu zawierającego tylko i  wyłącznie indywidualne efekty stałe</t>
  </si>
  <si>
    <t>y_it = alfa_i + v_it</t>
  </si>
  <si>
    <t>beta1 = beta2 = … = beta5 = 0</t>
  </si>
  <si>
    <t>(liczba restrykcji = 5)</t>
  </si>
  <si>
    <t>Analiza MANOVA</t>
  </si>
  <si>
    <t>Total Sum of Squares:    263.52</t>
  </si>
  <si>
    <t>Residual Sum of Squares: 43.632</t>
  </si>
  <si>
    <t>R-Squared:      0.83443</t>
  </si>
  <si>
    <t>Adj. R-Squared: 0.81133</t>
  </si>
  <si>
    <t>F-statistic: 168.156 on 43 and 301 DF, p-value: &lt; 2.22e-16</t>
  </si>
  <si>
    <t>F = 45.042, df1 = 5, df2 = 296, p-value &lt; 2.2e-16</t>
  </si>
  <si>
    <t>Niskie p-value świadczy o tym, że dane odrzucają  hipotezę H0 na rzecz H1, zatem dane nie popierają redukcji modelu poprzez usunięcie X-ów.</t>
  </si>
  <si>
    <t>&lt;-----</t>
  </si>
  <si>
    <t>g) Obliczyć i zinterpretować mierniki typu R^2 dopasowania modelu do danych. Jaki jest związek statystyki testowej z pkt f) z wybranym miernikiem R^2?</t>
  </si>
  <si>
    <t>R-Squared:      0.86008</t>
  </si>
  <si>
    <t>Adj. R-Squared: 0.85801</t>
  </si>
  <si>
    <t>Model 2 (pooling):</t>
  </si>
  <si>
    <t>R-Squared:      0.43209</t>
  </si>
  <si>
    <t>Adj. R-Squared: 0.34191</t>
  </si>
  <si>
    <t>Model 1 (wyjściowy):</t>
  </si>
  <si>
    <t>R2_within - ocena dopasowania wzgledem y_it = alfa_i + v_it</t>
  </si>
  <si>
    <t>= 1 - (s2/(NT-K-N)) / (wariancja z próby dla y)</t>
  </si>
  <si>
    <t>R2 skorygowane - korekta stopni swobody dla M1_R2_Within</t>
  </si>
  <si>
    <t>&gt; R2_LSDV</t>
  </si>
  <si>
    <t xml:space="preserve">                Model$residuals</t>
  </si>
  <si>
    <t>Model$residuals       0.9059704</t>
  </si>
  <si>
    <t>&gt; R2_Within</t>
  </si>
  <si>
    <t>&gt; R2_Within_Adj</t>
  </si>
  <si>
    <t>&gt; M2_R2_pooled</t>
  </si>
  <si>
    <t>ocena dopasowania modelu  początkowego względem y_it = alfa_i + v_it</t>
  </si>
  <si>
    <t>Korekta R2_Within o stopnie swobody</t>
  </si>
  <si>
    <t>Ocena dopasowania wzgledem y_it = beta0 + v_it</t>
  </si>
  <si>
    <t>Ocena dopasowania y_it = beta0 + beta*x_it + v_it wzgledem y_it = beta0 + v_it</t>
  </si>
  <si>
    <t>0.432089</t>
  </si>
  <si>
    <t>0.3419139</t>
  </si>
  <si>
    <t>0.9059704</t>
  </si>
  <si>
    <t>0.8600816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</si>
</sst>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  <scheme val="minor"/>
    </font>
    <font>
      <b/>
      <sz val="9"/>
      <color indexed="81"/>
      <name val="Tahoma"/>
      <charset val="1"/>
    </font>
    <font>
      <b/>
      <sz val="12"/>
      <color theme="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3">
    <xf numFmtId="0" fontId="0" fillId="0" borderId="0" xfId="0"/>
    <xf numFmtId="164" fontId="0" fillId="0" borderId="0" xfId="0" applyNumberFormat="1"/>
    <xf numFmtId="0" fontId="0" fillId="34" borderId="0" xfId="0" applyFill="1"/>
    <xf numFmtId="164" fontId="0" fillId="34" borderId="0" xfId="0" applyNumberFormat="1" applyFill="1"/>
    <xf numFmtId="11" fontId="0" fillId="34" borderId="0" xfId="0" applyNumberFormat="1" applyFill="1"/>
    <xf numFmtId="164" fontId="0" fillId="35" borderId="0" xfId="0" applyNumberFormat="1" applyFill="1"/>
    <xf numFmtId="0" fontId="0" fillId="0" borderId="0" xfId="0" applyAlignment="1">
      <alignment horizontal="center"/>
    </xf>
    <xf numFmtId="0" fontId="16" fillId="36" borderId="0" xfId="0" applyFont="1" applyFill="1"/>
    <xf numFmtId="2" fontId="0" fillId="0" borderId="0" xfId="0" applyNumberFormat="1"/>
    <xf numFmtId="0" fontId="0" fillId="0" borderId="0" xfId="0" applyAlignment="1">
      <alignment horizontal="left"/>
    </xf>
    <xf numFmtId="2" fontId="0" fillId="34" borderId="0" xfId="0" applyNumberFormat="1" applyFill="1"/>
    <xf numFmtId="0" fontId="22" fillId="33" borderId="10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22" fillId="33" borderId="12" xfId="0" applyFont="1" applyFill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5" borderId="0" xfId="0" applyFill="1"/>
    <xf numFmtId="2" fontId="16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3" xfId="0" applyBorder="1"/>
    <xf numFmtId="0" fontId="0" fillId="0" borderId="14" xfId="0" applyBorder="1"/>
    <xf numFmtId="0" fontId="0" fillId="0" borderId="25" xfId="0" applyBorder="1"/>
    <xf numFmtId="11" fontId="0" fillId="0" borderId="0" xfId="0" applyNumberFormat="1"/>
    <xf numFmtId="11" fontId="0" fillId="0" borderId="15" xfId="0" applyNumberFormat="1" applyBorder="1"/>
    <xf numFmtId="0" fontId="0" fillId="0" borderId="26" xfId="0" applyBorder="1"/>
    <xf numFmtId="11" fontId="0" fillId="0" borderId="16" xfId="0" applyNumberFormat="1" applyBorder="1"/>
    <xf numFmtId="11" fontId="0" fillId="0" borderId="17" xfId="0" applyNumberFormat="1" applyBorder="1"/>
    <xf numFmtId="0" fontId="24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25" fillId="0" borderId="23" xfId="0" applyFont="1" applyBorder="1"/>
    <xf numFmtId="0" fontId="16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2" fontId="0" fillId="0" borderId="15" xfId="0" applyNumberFormat="1" applyBorder="1"/>
    <xf numFmtId="2" fontId="0" fillId="0" borderId="17" xfId="0" applyNumberFormat="1" applyBorder="1"/>
    <xf numFmtId="0" fontId="16" fillId="0" borderId="27" xfId="0" applyFont="1" applyBorder="1" applyAlignment="1">
      <alignment horizontal="center"/>
    </xf>
    <xf numFmtId="2" fontId="0" fillId="0" borderId="19" xfId="0" applyNumberFormat="1" applyBorder="1"/>
    <xf numFmtId="2" fontId="0" fillId="0" borderId="20" xfId="0" applyNumberFormat="1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>
      <alignment vertical="center"/>
    </xf>
    <xf numFmtId="0" fontId="26" fillId="0" borderId="28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27" fillId="0" borderId="31" xfId="0" applyFont="1" applyBorder="1" applyAlignment="1">
      <alignment vertical="center"/>
    </xf>
    <xf numFmtId="0" fontId="26" fillId="42" borderId="33" xfId="0" applyFont="1" applyFill="1" applyBorder="1" applyAlignment="1">
      <alignment vertical="center"/>
    </xf>
    <xf numFmtId="0" fontId="0" fillId="0" borderId="31" xfId="0" applyBorder="1"/>
    <xf numFmtId="0" fontId="0" fillId="0" borderId="33" xfId="0" applyBorder="1"/>
    <xf numFmtId="0" fontId="26" fillId="0" borderId="0" xfId="0" applyFont="1" applyAlignment="1">
      <alignment vertical="center"/>
    </xf>
    <xf numFmtId="0" fontId="0" fillId="0" borderId="0" xfId="0" applyAlignment="1">
      <alignment vertical="center"/>
    </xf>
    <xf numFmtId="0" fontId="27" fillId="0" borderId="0" xfId="0" applyFont="1" applyAlignment="1">
      <alignment vertical="center"/>
    </xf>
    <xf numFmtId="0" fontId="26" fillId="4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38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22" fillId="39" borderId="0" xfId="0" applyFont="1" applyFill="1" applyAlignment="1">
      <alignment horizontal="center"/>
    </xf>
    <xf numFmtId="0" fontId="0" fillId="0" borderId="25" xfId="0" applyBorder="1" applyAlignment="1">
      <alignment horizontal="left"/>
    </xf>
    <xf numFmtId="0" fontId="20" fillId="0" borderId="25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0" xfId="0" applyAlignment="1">
      <alignment horizontal="right"/>
    </xf>
    <xf numFmtId="0" fontId="0" fillId="34" borderId="0" xfId="0" applyFill="1" applyAlignment="1">
      <alignment horizontal="left"/>
    </xf>
    <xf numFmtId="0" fontId="22" fillId="37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40" borderId="0" xfId="0" applyFill="1" applyAlignment="1">
      <alignment horizontal="left"/>
    </xf>
    <xf numFmtId="0" fontId="13" fillId="41" borderId="0" xfId="0" applyFont="1" applyFill="1" applyAlignment="1">
      <alignment horizontal="left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left"/>
    </xf>
    <xf numFmtId="0" fontId="17" fillId="39" borderId="0" xfId="0" applyFont="1" applyFill="1" applyAlignment="1">
      <alignment horizontal="left"/>
    </xf>
    <xf numFmtId="0" fontId="0" fillId="0" borderId="2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7" fillId="37" borderId="0" xfId="0" applyFont="1" applyFill="1" applyAlignment="1">
      <alignment horizontal="left"/>
    </xf>
    <xf numFmtId="0" fontId="26" fillId="0" borderId="0" xfId="0" applyFont="1" applyAlignment="1">
      <alignment horizontal="left" vertical="center"/>
    </xf>
    <xf numFmtId="0" fontId="26" fillId="42" borderId="0" xfId="0" applyFont="1" applyFill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20" fillId="0" borderId="0" xfId="0" applyFont="1"/>
    <xf numFmtId="0" fontId="2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457859</xdr:colOff>
      <xdr:row>4</xdr:row>
      <xdr:rowOff>38185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EAC722E-86A8-8A1F-FBF9-0EBD39706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725059" cy="609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20E3-1EB3-44D3-812A-0A68A0BC40D0}">
  <dimension ref="A2:Z54"/>
  <sheetViews>
    <sheetView topLeftCell="A27" workbookViewId="0">
      <selection activeCell="K48" sqref="K48"/>
    </sheetView>
  </sheetViews>
  <sheetFormatPr defaultRowHeight="15" x14ac:dyDescent="0.25"/>
  <cols>
    <col min="3" max="3" width="12.5703125" customWidth="1"/>
    <col min="4" max="4" width="12.7109375" bestFit="1" customWidth="1"/>
    <col min="9" max="9" width="9.85546875" bestFit="1" customWidth="1"/>
    <col min="10" max="10" width="8" customWidth="1"/>
  </cols>
  <sheetData>
    <row r="2" spans="2:24" x14ac:dyDescent="0.25">
      <c r="B2" s="73" t="s">
        <v>58</v>
      </c>
      <c r="C2" s="73"/>
      <c r="D2" s="9">
        <v>43</v>
      </c>
    </row>
    <row r="3" spans="2:24" x14ac:dyDescent="0.25">
      <c r="B3" s="73" t="s">
        <v>59</v>
      </c>
      <c r="C3" s="73"/>
      <c r="D3" s="9">
        <v>8</v>
      </c>
    </row>
    <row r="4" spans="2:24" x14ac:dyDescent="0.25">
      <c r="B4" s="73" t="s">
        <v>60</v>
      </c>
      <c r="C4" s="73"/>
      <c r="D4" s="9">
        <f>ROWS(D7:D11)</f>
        <v>5</v>
      </c>
    </row>
    <row r="5" spans="2:24" ht="15.75" thickBot="1" x14ac:dyDescent="0.3"/>
    <row r="6" spans="2:24" ht="16.5" thickBot="1" x14ac:dyDescent="0.3">
      <c r="B6" s="11" t="s">
        <v>0</v>
      </c>
      <c r="C6" s="12" t="s">
        <v>1</v>
      </c>
      <c r="D6" s="12" t="s">
        <v>2</v>
      </c>
      <c r="E6" s="12" t="s">
        <v>3</v>
      </c>
      <c r="F6" s="12" t="s">
        <v>4</v>
      </c>
      <c r="G6" s="13" t="s">
        <v>5</v>
      </c>
      <c r="J6" s="75" t="s">
        <v>17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2:24" x14ac:dyDescent="0.25">
      <c r="B7" s="2" t="s">
        <v>6</v>
      </c>
      <c r="C7" s="2" t="s">
        <v>26</v>
      </c>
      <c r="D7" s="10">
        <v>0.54684507597347898</v>
      </c>
      <c r="E7" s="3">
        <v>7.9620202071183796E-2</v>
      </c>
      <c r="F7" s="10">
        <v>6.8681699084935204</v>
      </c>
      <c r="G7" s="4">
        <v>3.8335112861887E-11</v>
      </c>
      <c r="J7" s="74" t="s">
        <v>13</v>
      </c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</row>
    <row r="8" spans="2:24" x14ac:dyDescent="0.25">
      <c r="B8" t="s">
        <v>7</v>
      </c>
      <c r="C8" t="s">
        <v>27</v>
      </c>
      <c r="D8" s="8">
        <v>0.25429440742748599</v>
      </c>
      <c r="E8" s="1">
        <v>6.9051933785704803E-2</v>
      </c>
      <c r="F8" s="8">
        <v>3.68265439483072</v>
      </c>
      <c r="G8">
        <v>2.7431062193561401E-4</v>
      </c>
      <c r="J8" s="63" t="s">
        <v>14</v>
      </c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</row>
    <row r="9" spans="2:24" x14ac:dyDescent="0.25">
      <c r="B9" s="2" t="s">
        <v>8</v>
      </c>
      <c r="C9" s="2" t="s">
        <v>28</v>
      </c>
      <c r="D9" s="10">
        <v>0.171680304443876</v>
      </c>
      <c r="E9" s="3">
        <v>4.8551795340748598E-2</v>
      </c>
      <c r="F9" s="10">
        <v>3.5360238120749301</v>
      </c>
      <c r="G9" s="2">
        <v>4.712829987219E-4</v>
      </c>
      <c r="J9" s="74" t="s">
        <v>15</v>
      </c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 spans="2:24" x14ac:dyDescent="0.25">
      <c r="B10" t="s">
        <v>9</v>
      </c>
      <c r="C10" t="s">
        <v>29</v>
      </c>
      <c r="D10" s="8">
        <v>2.7156682178808698E-2</v>
      </c>
      <c r="E10" s="1">
        <v>2.5696410812375201E-2</v>
      </c>
      <c r="F10" s="8">
        <v>1.05682783393742</v>
      </c>
      <c r="G10">
        <v>0.29145191953650901</v>
      </c>
      <c r="J10" s="63" t="s">
        <v>16</v>
      </c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 spans="2:24" x14ac:dyDescent="0.25">
      <c r="B11" s="2" t="s">
        <v>10</v>
      </c>
      <c r="C11" s="17" t="s">
        <v>30</v>
      </c>
      <c r="D11" s="5">
        <v>1.01456692350766E-2</v>
      </c>
      <c r="E11" s="5">
        <v>7.7028029780091302E-3</v>
      </c>
      <c r="F11" s="10">
        <v>1.31713991180115</v>
      </c>
      <c r="G11" s="2">
        <v>0.18881044718284601</v>
      </c>
      <c r="J11" s="74" t="s">
        <v>33</v>
      </c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3" spans="2:24" x14ac:dyDescent="0.25">
      <c r="B13" s="7" t="s">
        <v>11</v>
      </c>
      <c r="C13" s="66" t="s">
        <v>12</v>
      </c>
      <c r="D13" s="66"/>
      <c r="E13" s="66"/>
      <c r="F13" s="66"/>
      <c r="G13" s="66"/>
      <c r="H13" s="66"/>
      <c r="I13" s="66"/>
      <c r="J13" s="66"/>
      <c r="N13" t="s">
        <v>45</v>
      </c>
      <c r="O13" t="s">
        <v>46</v>
      </c>
      <c r="P13" t="s">
        <v>47</v>
      </c>
      <c r="Q13" t="s">
        <v>48</v>
      </c>
      <c r="R13" t="s">
        <v>30</v>
      </c>
    </row>
    <row r="14" spans="2:24" x14ac:dyDescent="0.25">
      <c r="B14" s="65" t="s">
        <v>18</v>
      </c>
      <c r="C14" s="65"/>
      <c r="D14" s="65"/>
      <c r="E14" s="65"/>
      <c r="F14" s="65"/>
      <c r="G14" s="65"/>
      <c r="H14" s="65"/>
      <c r="I14" s="65"/>
      <c r="J14" s="65"/>
      <c r="M14" t="s">
        <v>44</v>
      </c>
      <c r="N14" s="23">
        <v>6.3393765778561499E-3</v>
      </c>
      <c r="O14" s="24">
        <v>-2.7141263555159E-3</v>
      </c>
      <c r="P14" s="24">
        <v>-1.04575778650289E-3</v>
      </c>
      <c r="Q14" s="24">
        <v>-3.3871584832736101E-4</v>
      </c>
      <c r="R14" s="25">
        <v>1.15778141736685E-4</v>
      </c>
    </row>
    <row r="15" spans="2:24" x14ac:dyDescent="0.25">
      <c r="N15" s="26">
        <v>-2.7141263555159E-3</v>
      </c>
      <c r="O15">
        <v>4.7681695595453598E-3</v>
      </c>
      <c r="P15">
        <v>-6.3123797382357504E-4</v>
      </c>
      <c r="Q15" s="27">
        <v>-1.4988568082871499E-5</v>
      </c>
      <c r="R15" s="28">
        <v>7.85143925774751E-5</v>
      </c>
    </row>
    <row r="16" spans="2:24" x14ac:dyDescent="0.25">
      <c r="N16" s="26">
        <v>-1.04575778650289E-3</v>
      </c>
      <c r="O16">
        <v>-6.3123797382357504E-4</v>
      </c>
      <c r="P16">
        <v>2.3572768308099401E-3</v>
      </c>
      <c r="Q16" s="27">
        <v>-7.7137413897126699E-5</v>
      </c>
      <c r="R16" s="28">
        <v>-7.5943806530558202E-5</v>
      </c>
    </row>
    <row r="17" spans="3:26" x14ac:dyDescent="0.25">
      <c r="N17" s="26">
        <v>-3.3871584832736101E-4</v>
      </c>
      <c r="O17" s="27">
        <v>-1.4988568082871499E-5</v>
      </c>
      <c r="P17" s="27">
        <v>-7.7137413897126699E-5</v>
      </c>
      <c r="Q17">
        <v>6.6030552863835404E-4</v>
      </c>
      <c r="R17" s="28">
        <v>-7.16103733999513E-5</v>
      </c>
    </row>
    <row r="18" spans="3:26" x14ac:dyDescent="0.25">
      <c r="N18" s="29">
        <v>1.15778141736685E-4</v>
      </c>
      <c r="O18" s="30">
        <v>7.85143925774751E-5</v>
      </c>
      <c r="P18" s="30">
        <v>-7.5943806530558202E-5</v>
      </c>
      <c r="Q18" s="30">
        <v>-7.16103733999513E-5</v>
      </c>
      <c r="R18" s="31">
        <v>5.9333173718026302E-5</v>
      </c>
    </row>
    <row r="23" spans="3:26" ht="15.75" x14ac:dyDescent="0.25">
      <c r="C23" s="67" t="s">
        <v>19</v>
      </c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</row>
    <row r="24" spans="3:26" x14ac:dyDescent="0.25">
      <c r="C24" s="77" t="s">
        <v>20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</row>
    <row r="25" spans="3:26" x14ac:dyDescent="0.25">
      <c r="C25" s="77" t="s">
        <v>21</v>
      </c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</row>
    <row r="26" spans="3:26" x14ac:dyDescent="0.25">
      <c r="C26" s="77" t="s">
        <v>22</v>
      </c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</row>
    <row r="28" spans="3:26" x14ac:dyDescent="0.25">
      <c r="C28" s="63" t="s">
        <v>24</v>
      </c>
      <c r="D28" s="63"/>
      <c r="E28" s="63"/>
      <c r="F28" s="63"/>
      <c r="G28" s="63"/>
      <c r="H28" s="63"/>
      <c r="I28" s="6" t="s">
        <v>23</v>
      </c>
      <c r="J28" s="18">
        <f>SUM(D7:D10)</f>
        <v>0.99997647002364975</v>
      </c>
      <c r="K28" s="14" t="s">
        <v>25</v>
      </c>
      <c r="L28" s="68" t="s">
        <v>52</v>
      </c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76" t="s">
        <v>38</v>
      </c>
      <c r="X28" s="76"/>
      <c r="Y28" s="76"/>
      <c r="Z28" s="76"/>
    </row>
    <row r="29" spans="3:26" ht="15" customHeight="1" x14ac:dyDescent="0.25">
      <c r="J29" t="s">
        <v>36</v>
      </c>
      <c r="K29" s="15" t="s">
        <v>32</v>
      </c>
      <c r="L29" s="69" t="s">
        <v>34</v>
      </c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6"/>
      <c r="X29" s="76"/>
      <c r="Y29" s="76"/>
      <c r="Z29" s="76"/>
    </row>
    <row r="30" spans="3:26" x14ac:dyDescent="0.25">
      <c r="J30" t="s">
        <v>37</v>
      </c>
      <c r="K30" s="16" t="s">
        <v>31</v>
      </c>
      <c r="L30" s="68" t="s">
        <v>35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</row>
    <row r="32" spans="3:26" x14ac:dyDescent="0.25">
      <c r="C32" s="64" t="s">
        <v>40</v>
      </c>
      <c r="D32" s="64"/>
      <c r="E32" s="64"/>
      <c r="F32" s="64"/>
      <c r="G32" s="64"/>
      <c r="H32" s="64"/>
      <c r="I32" s="19" t="s">
        <v>23</v>
      </c>
      <c r="J32" s="18">
        <f>V37</f>
        <v>6.69417702525886E-2</v>
      </c>
      <c r="K32" t="s">
        <v>39</v>
      </c>
      <c r="L32">
        <v>1</v>
      </c>
    </row>
    <row r="33" spans="1:26" x14ac:dyDescent="0.25">
      <c r="B33" s="73" t="s">
        <v>63</v>
      </c>
      <c r="C33" s="73"/>
      <c r="D33" s="1" cm="1">
        <f t="array" ref="D33">MMULT(U34:Y34,D7:D11)</f>
        <v>0.99997647002364975</v>
      </c>
      <c r="S33" t="s">
        <v>41</v>
      </c>
      <c r="U33" t="s">
        <v>6</v>
      </c>
      <c r="V33" t="s">
        <v>7</v>
      </c>
      <c r="W33" t="s">
        <v>8</v>
      </c>
      <c r="X33" t="s">
        <v>9</v>
      </c>
      <c r="Y33" t="s">
        <v>10</v>
      </c>
    </row>
    <row r="34" spans="1:26" x14ac:dyDescent="0.25">
      <c r="B34" s="73" t="s">
        <v>64</v>
      </c>
      <c r="C34" s="73"/>
      <c r="D34" s="1">
        <f>J32</f>
        <v>6.69417702525886E-2</v>
      </c>
      <c r="T34" t="s">
        <v>42</v>
      </c>
      <c r="U34" s="20">
        <v>1</v>
      </c>
      <c r="V34" s="21">
        <v>1</v>
      </c>
      <c r="W34" s="21">
        <v>1</v>
      </c>
      <c r="X34" s="21">
        <v>1</v>
      </c>
      <c r="Y34" s="22">
        <v>0</v>
      </c>
    </row>
    <row r="36" spans="1:26" x14ac:dyDescent="0.25">
      <c r="C36" s="80" t="s">
        <v>53</v>
      </c>
      <c r="D36" s="80"/>
      <c r="S36" s="63" t="s">
        <v>49</v>
      </c>
      <c r="T36" s="63"/>
      <c r="U36" s="63"/>
      <c r="V36" cm="1">
        <f t="array" ref="V36">MMULT(MMULT(U34:Y34,V_bWG),TRANSPOSE(U34:Y34))</f>
        <v>4.4812006045503554E-3</v>
      </c>
    </row>
    <row r="37" spans="1:26" x14ac:dyDescent="0.25">
      <c r="B37" s="73" t="s">
        <v>54</v>
      </c>
      <c r="C37" s="73"/>
      <c r="D37">
        <f>(J28-L32)/J32</f>
        <v>-3.5149916504239914E-4</v>
      </c>
      <c r="S37" s="63" t="s">
        <v>51</v>
      </c>
      <c r="T37" s="63"/>
      <c r="U37" s="63"/>
      <c r="V37">
        <f>SQRT(V36)</f>
        <v>6.69417702525886E-2</v>
      </c>
    </row>
    <row r="38" spans="1:26" x14ac:dyDescent="0.25">
      <c r="A38" s="32" t="s">
        <v>57</v>
      </c>
      <c r="B38" s="73" t="s">
        <v>55</v>
      </c>
      <c r="C38" s="73"/>
      <c r="D38">
        <f>D2*D3-D4-D2</f>
        <v>296</v>
      </c>
      <c r="S38" s="63" t="s">
        <v>50</v>
      </c>
      <c r="T38" s="63"/>
      <c r="U38" s="63"/>
    </row>
    <row r="39" spans="1:26" x14ac:dyDescent="0.25">
      <c r="B39" s="71" t="s">
        <v>56</v>
      </c>
      <c r="C39" s="72"/>
      <c r="D39" s="38">
        <f>_xlfn.T.DIST.2T(ABS(D37),D38)</f>
        <v>0.9997197810198315</v>
      </c>
      <c r="E39" t="s">
        <v>61</v>
      </c>
      <c r="S39" s="9" t="s">
        <v>43</v>
      </c>
    </row>
    <row r="41" spans="1:26" x14ac:dyDescent="0.25">
      <c r="A41" s="78" t="s">
        <v>62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3" spans="1:26" x14ac:dyDescent="0.25">
      <c r="C43" t="s">
        <v>65</v>
      </c>
    </row>
    <row r="44" spans="1:26" x14ac:dyDescent="0.25">
      <c r="B44" s="79" t="s">
        <v>66</v>
      </c>
      <c r="C44" s="79"/>
      <c r="D44" s="35">
        <v>0.6</v>
      </c>
      <c r="E44" s="35" t="s">
        <v>39</v>
      </c>
      <c r="F44" s="79" t="s">
        <v>67</v>
      </c>
      <c r="G44" s="79"/>
      <c r="H44" s="79"/>
      <c r="I44" s="35">
        <v>0.6</v>
      </c>
      <c r="J44" s="18"/>
    </row>
    <row r="45" spans="1:26" x14ac:dyDescent="0.25">
      <c r="C45" s="35"/>
      <c r="D45" s="35"/>
      <c r="E45" s="35"/>
      <c r="F45" s="35"/>
      <c r="G45" s="35"/>
      <c r="H45" s="35"/>
      <c r="I45" s="19"/>
      <c r="J45" s="18"/>
    </row>
    <row r="46" spans="1:26" x14ac:dyDescent="0.25">
      <c r="B46" s="73" t="s">
        <v>68</v>
      </c>
      <c r="C46" s="73"/>
      <c r="D46" s="1" cm="1">
        <f t="array" ref="D46">MMULT(U47:Y47,D7:D11)</f>
        <v>1.0554338908284508</v>
      </c>
      <c r="S46" t="s">
        <v>69</v>
      </c>
      <c r="U46" t="s">
        <v>6</v>
      </c>
      <c r="V46" t="s">
        <v>7</v>
      </c>
      <c r="W46" t="s">
        <v>8</v>
      </c>
      <c r="X46" t="s">
        <v>9</v>
      </c>
      <c r="Y46" t="s">
        <v>10</v>
      </c>
    </row>
    <row r="47" spans="1:26" x14ac:dyDescent="0.25">
      <c r="B47" s="73" t="s">
        <v>64</v>
      </c>
      <c r="C47" s="73"/>
      <c r="D47" s="1">
        <f>V50</f>
        <v>0.12064638160332032</v>
      </c>
      <c r="T47" t="s">
        <v>42</v>
      </c>
      <c r="U47" s="20">
        <v>1</v>
      </c>
      <c r="V47" s="21">
        <v>2</v>
      </c>
      <c r="W47" s="21">
        <v>0</v>
      </c>
      <c r="X47" s="21">
        <v>0</v>
      </c>
      <c r="Y47" s="22">
        <v>0</v>
      </c>
    </row>
    <row r="49" spans="2:22" x14ac:dyDescent="0.25">
      <c r="C49" s="80" t="s">
        <v>53</v>
      </c>
      <c r="D49" s="80"/>
      <c r="S49" s="63" t="s">
        <v>70</v>
      </c>
      <c r="T49" s="63"/>
      <c r="U49" s="63"/>
      <c r="V49" cm="1">
        <f t="array" ref="V49">MMULT(MMULT(U47:Y47,V_bWG),TRANSPOSE(U47:Y47))</f>
        <v>1.4555549393973988E-2</v>
      </c>
    </row>
    <row r="50" spans="2:22" x14ac:dyDescent="0.25">
      <c r="B50" s="73" t="s">
        <v>54</v>
      </c>
      <c r="C50" s="73"/>
      <c r="D50">
        <f>(D46-D44)/D47</f>
        <v>3.7749486124324578</v>
      </c>
      <c r="S50" s="63" t="s">
        <v>71</v>
      </c>
      <c r="T50" s="63"/>
      <c r="U50" s="63"/>
      <c r="V50">
        <f>SQRT(V49)</f>
        <v>0.12064638160332032</v>
      </c>
    </row>
    <row r="51" spans="2:22" x14ac:dyDescent="0.25">
      <c r="B51" s="73" t="s">
        <v>55</v>
      </c>
      <c r="C51" s="73"/>
      <c r="D51">
        <f>$D$2*$D$3-$D$4-$D$2</f>
        <v>296</v>
      </c>
      <c r="S51" s="63" t="s">
        <v>50</v>
      </c>
      <c r="T51" s="63"/>
      <c r="U51" s="63"/>
    </row>
    <row r="52" spans="2:22" x14ac:dyDescent="0.25">
      <c r="B52" s="71" t="s">
        <v>56</v>
      </c>
      <c r="C52" s="72"/>
      <c r="D52" s="38">
        <f>_xlfn.T.DIST.2T(ABS(D50),D51)</f>
        <v>1.9336931259400221E-4</v>
      </c>
      <c r="E52" t="s">
        <v>72</v>
      </c>
      <c r="S52" s="9" t="s">
        <v>43</v>
      </c>
    </row>
    <row r="54" spans="2:22" x14ac:dyDescent="0.25">
      <c r="C54" s="36" t="s">
        <v>74</v>
      </c>
      <c r="D54" t="s">
        <v>73</v>
      </c>
    </row>
  </sheetData>
  <mergeCells count="42">
    <mergeCell ref="B46:C46"/>
    <mergeCell ref="C49:D49"/>
    <mergeCell ref="S49:U49"/>
    <mergeCell ref="B33:C33"/>
    <mergeCell ref="B34:C34"/>
    <mergeCell ref="B37:C37"/>
    <mergeCell ref="B38:C38"/>
    <mergeCell ref="B39:C39"/>
    <mergeCell ref="C36:D36"/>
    <mergeCell ref="B4:C4"/>
    <mergeCell ref="B3:C3"/>
    <mergeCell ref="B2:C2"/>
    <mergeCell ref="J7:X7"/>
    <mergeCell ref="J6:X6"/>
    <mergeCell ref="S38:U38"/>
    <mergeCell ref="L28:V28"/>
    <mergeCell ref="L30:V30"/>
    <mergeCell ref="L29:V29"/>
    <mergeCell ref="B52:C52"/>
    <mergeCell ref="S36:U36"/>
    <mergeCell ref="S37:U37"/>
    <mergeCell ref="C28:H28"/>
    <mergeCell ref="S50:U50"/>
    <mergeCell ref="S51:U51"/>
    <mergeCell ref="A41:Z41"/>
    <mergeCell ref="F44:H44"/>
    <mergeCell ref="B44:C44"/>
    <mergeCell ref="B51:C51"/>
    <mergeCell ref="B50:C50"/>
    <mergeCell ref="B47:C47"/>
    <mergeCell ref="J8:X8"/>
    <mergeCell ref="C32:H32"/>
    <mergeCell ref="B14:J14"/>
    <mergeCell ref="C13:J13"/>
    <mergeCell ref="C23:T23"/>
    <mergeCell ref="W28:Z29"/>
    <mergeCell ref="J11:X11"/>
    <mergeCell ref="J10:X10"/>
    <mergeCell ref="J9:X9"/>
    <mergeCell ref="C26:T26"/>
    <mergeCell ref="C25:T25"/>
    <mergeCell ref="C24:T24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E579-3006-4D75-82D7-83A517A21CA4}">
  <dimension ref="B2:D52"/>
  <sheetViews>
    <sheetView workbookViewId="0">
      <selection activeCell="G26" sqref="G26"/>
    </sheetView>
  </sheetViews>
  <sheetFormatPr defaultRowHeight="15" x14ac:dyDescent="0.25"/>
  <cols>
    <col min="2" max="2" width="12.85546875" customWidth="1"/>
    <col min="3" max="3" width="20.42578125" bestFit="1" customWidth="1"/>
    <col min="4" max="4" width="19.7109375" bestFit="1" customWidth="1"/>
  </cols>
  <sheetData>
    <row r="2" spans="2:4" x14ac:dyDescent="0.25">
      <c r="C2" s="37" t="s">
        <v>80</v>
      </c>
      <c r="D2" s="37" t="s">
        <v>81</v>
      </c>
    </row>
    <row r="3" spans="2:4" x14ac:dyDescent="0.25">
      <c r="C3" s="33">
        <f>AVERAGE(C10:C52)</f>
        <v>-0.82394241392133383</v>
      </c>
      <c r="D3" s="33">
        <f>AVERAGE(D10:D52)</f>
        <v>8.6494119360331969E-17</v>
      </c>
    </row>
    <row r="6" spans="2:4" x14ac:dyDescent="0.25">
      <c r="B6" s="63" t="s">
        <v>75</v>
      </c>
      <c r="C6" s="63"/>
      <c r="D6" s="63"/>
    </row>
    <row r="7" spans="2:4" x14ac:dyDescent="0.25">
      <c r="B7" s="63" t="s">
        <v>76</v>
      </c>
      <c r="C7" s="63"/>
      <c r="D7" s="63"/>
    </row>
    <row r="8" spans="2:4" x14ac:dyDescent="0.25">
      <c r="B8" t="s">
        <v>77</v>
      </c>
    </row>
    <row r="9" spans="2:4" x14ac:dyDescent="0.25">
      <c r="B9" s="39" t="s">
        <v>82</v>
      </c>
      <c r="C9" s="43" t="s">
        <v>78</v>
      </c>
      <c r="D9" s="40" t="s">
        <v>79</v>
      </c>
    </row>
    <row r="10" spans="2:4" x14ac:dyDescent="0.25">
      <c r="B10" s="26">
        <v>1</v>
      </c>
      <c r="C10" s="44">
        <v>-0.973923101311582</v>
      </c>
      <c r="D10" s="41">
        <v>-0.149980687390248</v>
      </c>
    </row>
    <row r="11" spans="2:4" x14ac:dyDescent="0.25">
      <c r="B11" s="26">
        <v>2</v>
      </c>
      <c r="C11" s="44">
        <v>-0.63357966840226598</v>
      </c>
      <c r="D11" s="41">
        <v>0.19036274551906801</v>
      </c>
    </row>
    <row r="12" spans="2:4" x14ac:dyDescent="0.25">
      <c r="B12" s="26">
        <v>3</v>
      </c>
      <c r="C12" s="44">
        <v>-1.0111435869810701</v>
      </c>
      <c r="D12" s="41">
        <v>-0.18720117305973999</v>
      </c>
    </row>
    <row r="13" spans="2:4" x14ac:dyDescent="0.25">
      <c r="B13" s="26">
        <v>4</v>
      </c>
      <c r="C13" s="44">
        <v>-0.693900457260612</v>
      </c>
      <c r="D13" s="41">
        <v>0.13004195666072199</v>
      </c>
    </row>
    <row r="14" spans="2:4" x14ac:dyDescent="0.25">
      <c r="B14" s="26">
        <v>5</v>
      </c>
      <c r="C14" s="44">
        <v>-0.80225832932017405</v>
      </c>
      <c r="D14" s="41">
        <v>2.1684084601159899E-2</v>
      </c>
    </row>
    <row r="15" spans="2:4" x14ac:dyDescent="0.25">
      <c r="B15" s="26">
        <v>6</v>
      </c>
      <c r="C15" s="44">
        <v>-0.81257703681760796</v>
      </c>
      <c r="D15" s="41">
        <v>1.13653771037263E-2</v>
      </c>
    </row>
    <row r="16" spans="2:4" x14ac:dyDescent="0.25">
      <c r="B16" s="26">
        <v>7</v>
      </c>
      <c r="C16" s="44">
        <v>-0.61192468471922001</v>
      </c>
      <c r="D16" s="41">
        <v>0.21201772920211401</v>
      </c>
    </row>
    <row r="17" spans="2:4" x14ac:dyDescent="0.25">
      <c r="B17" s="26">
        <v>8</v>
      </c>
      <c r="C17" s="44">
        <v>-0.82299592843647196</v>
      </c>
      <c r="D17" s="41">
        <v>9.4648548486220296E-4</v>
      </c>
    </row>
    <row r="18" spans="2:4" x14ac:dyDescent="0.25">
      <c r="B18" s="26">
        <v>9</v>
      </c>
      <c r="C18" s="44">
        <v>-0.78253366293718296</v>
      </c>
      <c r="D18" s="41">
        <v>4.1408750984150498E-2</v>
      </c>
    </row>
    <row r="19" spans="2:4" x14ac:dyDescent="0.25">
      <c r="B19" s="26">
        <v>10</v>
      </c>
      <c r="C19" s="44">
        <v>-0.78796981736974103</v>
      </c>
      <c r="D19" s="41">
        <v>3.5972596551592698E-2</v>
      </c>
    </row>
    <row r="20" spans="2:4" x14ac:dyDescent="0.25">
      <c r="B20" s="26">
        <v>11</v>
      </c>
      <c r="C20" s="44">
        <v>-1.1744922794570001</v>
      </c>
      <c r="D20" s="41">
        <v>-0.35054986553566903</v>
      </c>
    </row>
    <row r="21" spans="2:4" x14ac:dyDescent="0.25">
      <c r="B21" s="26">
        <v>12</v>
      </c>
      <c r="C21" s="44">
        <v>-0.42148052293136701</v>
      </c>
      <c r="D21" s="41">
        <v>0.40246189098996699</v>
      </c>
    </row>
    <row r="22" spans="2:4" x14ac:dyDescent="0.25">
      <c r="B22" s="26">
        <v>13</v>
      </c>
      <c r="C22" s="44">
        <v>-0.86215812190963304</v>
      </c>
      <c r="D22" s="41">
        <v>-3.8215707988299701E-2</v>
      </c>
    </row>
    <row r="23" spans="2:4" x14ac:dyDescent="0.25">
      <c r="B23" s="26">
        <v>14</v>
      </c>
      <c r="C23" s="44">
        <v>-0.78190504841328001</v>
      </c>
      <c r="D23" s="41">
        <v>4.2037365508054099E-2</v>
      </c>
    </row>
    <row r="24" spans="2:4" x14ac:dyDescent="0.25">
      <c r="B24" s="26">
        <v>15</v>
      </c>
      <c r="C24" s="44">
        <v>-0.96905838447024895</v>
      </c>
      <c r="D24" s="41">
        <v>-0.14511597054891501</v>
      </c>
    </row>
    <row r="25" spans="2:4" x14ac:dyDescent="0.25">
      <c r="B25" s="26">
        <v>16</v>
      </c>
      <c r="C25" s="44">
        <v>-0.64930358027388002</v>
      </c>
      <c r="D25" s="41">
        <v>0.174638833647454</v>
      </c>
    </row>
    <row r="26" spans="2:4" x14ac:dyDescent="0.25">
      <c r="B26" s="26">
        <v>17</v>
      </c>
      <c r="C26" s="44">
        <v>-0.74625303849151303</v>
      </c>
      <c r="D26" s="41">
        <v>7.7689375429820504E-2</v>
      </c>
    </row>
    <row r="27" spans="2:4" x14ac:dyDescent="0.25">
      <c r="B27" s="26">
        <v>18</v>
      </c>
      <c r="C27" s="44">
        <v>-0.67044029738993804</v>
      </c>
      <c r="D27" s="41">
        <v>0.153502116531396</v>
      </c>
    </row>
    <row r="28" spans="2:4" x14ac:dyDescent="0.25">
      <c r="B28" s="26">
        <v>19</v>
      </c>
      <c r="C28" s="44">
        <v>-0.80620059896616802</v>
      </c>
      <c r="D28" s="41">
        <v>1.7741814955165601E-2</v>
      </c>
    </row>
    <row r="29" spans="2:4" x14ac:dyDescent="0.25">
      <c r="B29" s="26">
        <v>20</v>
      </c>
      <c r="C29" s="44">
        <v>-0.70068511697604297</v>
      </c>
      <c r="D29" s="41">
        <v>0.123257296945291</v>
      </c>
    </row>
    <row r="30" spans="2:4" x14ac:dyDescent="0.25">
      <c r="B30" s="26">
        <v>21</v>
      </c>
      <c r="C30" s="44">
        <v>-0.90763019244431398</v>
      </c>
      <c r="D30" s="41">
        <v>-8.3687778522980594E-2</v>
      </c>
    </row>
    <row r="31" spans="2:4" x14ac:dyDescent="0.25">
      <c r="B31" s="26">
        <v>22</v>
      </c>
      <c r="C31" s="44">
        <v>-0.77897237384433204</v>
      </c>
      <c r="D31" s="41">
        <v>4.4970040077001401E-2</v>
      </c>
    </row>
    <row r="32" spans="2:4" x14ac:dyDescent="0.25">
      <c r="B32" s="26">
        <v>23</v>
      </c>
      <c r="C32" s="44">
        <v>-1.0503895180521501</v>
      </c>
      <c r="D32" s="41">
        <v>-0.22644710413081401</v>
      </c>
    </row>
    <row r="33" spans="2:4" x14ac:dyDescent="0.25">
      <c r="B33" s="26">
        <v>24</v>
      </c>
      <c r="C33" s="44">
        <v>-1.0476878806368899</v>
      </c>
      <c r="D33" s="41">
        <v>-0.22374546671555401</v>
      </c>
    </row>
    <row r="34" spans="2:4" x14ac:dyDescent="0.25">
      <c r="B34" s="26">
        <v>25</v>
      </c>
      <c r="C34" s="44">
        <v>-0.83599020206605401</v>
      </c>
      <c r="D34" s="41">
        <v>-1.20477881447205E-2</v>
      </c>
    </row>
    <row r="35" spans="2:4" x14ac:dyDescent="0.25">
      <c r="B35" s="26">
        <v>26</v>
      </c>
      <c r="C35" s="44">
        <v>-0.76705331474357097</v>
      </c>
      <c r="D35" s="41">
        <v>5.6889099177763101E-2</v>
      </c>
    </row>
    <row r="36" spans="2:4" x14ac:dyDescent="0.25">
      <c r="B36" s="26">
        <v>27</v>
      </c>
      <c r="C36" s="44">
        <v>-0.83049189189525596</v>
      </c>
      <c r="D36" s="41">
        <v>-6.5494779739225803E-3</v>
      </c>
    </row>
    <row r="37" spans="2:4" x14ac:dyDescent="0.25">
      <c r="B37" s="26">
        <v>28</v>
      </c>
      <c r="C37" s="44">
        <v>-0.50177214093744704</v>
      </c>
      <c r="D37" s="41">
        <v>0.32217027298388701</v>
      </c>
    </row>
    <row r="38" spans="2:4" x14ac:dyDescent="0.25">
      <c r="B38" s="26">
        <v>29</v>
      </c>
      <c r="C38" s="44">
        <v>-1.0421997114963699</v>
      </c>
      <c r="D38" s="41">
        <v>-0.21825729757503701</v>
      </c>
    </row>
    <row r="39" spans="2:4" x14ac:dyDescent="0.25">
      <c r="B39" s="26">
        <v>30</v>
      </c>
      <c r="C39" s="44">
        <v>-1.21189621412368</v>
      </c>
      <c r="D39" s="41">
        <v>-0.38795380020234499</v>
      </c>
    </row>
    <row r="40" spans="2:4" x14ac:dyDescent="0.25">
      <c r="B40" s="26">
        <v>31</v>
      </c>
      <c r="C40" s="44">
        <v>-0.61381494587886098</v>
      </c>
      <c r="D40" s="41">
        <v>0.21012746804247301</v>
      </c>
    </row>
    <row r="41" spans="2:4" x14ac:dyDescent="0.25">
      <c r="B41" s="26">
        <v>32</v>
      </c>
      <c r="C41" s="44">
        <v>-0.76334464131354895</v>
      </c>
      <c r="D41" s="41">
        <v>6.0597772607784497E-2</v>
      </c>
    </row>
    <row r="42" spans="2:4" x14ac:dyDescent="0.25">
      <c r="B42" s="26">
        <v>33</v>
      </c>
      <c r="C42" s="44">
        <v>-0.68879412074327995</v>
      </c>
      <c r="D42" s="41">
        <v>0.13514829317805399</v>
      </c>
    </row>
    <row r="43" spans="2:4" x14ac:dyDescent="0.25">
      <c r="B43" s="26">
        <v>34</v>
      </c>
      <c r="C43" s="44">
        <v>-1.4383111016094601</v>
      </c>
      <c r="D43" s="41">
        <v>-0.61436868768813002</v>
      </c>
    </row>
    <row r="44" spans="2:4" x14ac:dyDescent="0.25">
      <c r="B44" s="26">
        <v>35</v>
      </c>
      <c r="C44" s="44">
        <v>-0.69488022360842905</v>
      </c>
      <c r="D44" s="41">
        <v>0.129062190312905</v>
      </c>
    </row>
    <row r="45" spans="2:4" x14ac:dyDescent="0.25">
      <c r="B45" s="26">
        <v>36</v>
      </c>
      <c r="C45" s="44">
        <v>-1.0287289058886699</v>
      </c>
      <c r="D45" s="41">
        <v>-0.20478649196734</v>
      </c>
    </row>
    <row r="46" spans="2:4" x14ac:dyDescent="0.25">
      <c r="B46" s="26">
        <v>37</v>
      </c>
      <c r="C46" s="44">
        <v>-0.548646260358431</v>
      </c>
      <c r="D46" s="41">
        <v>0.27529615356290299</v>
      </c>
    </row>
    <row r="47" spans="2:4" x14ac:dyDescent="0.25">
      <c r="B47" s="26">
        <v>38</v>
      </c>
      <c r="C47" s="44">
        <v>-0.60411090863112404</v>
      </c>
      <c r="D47" s="41">
        <v>0.21983150529021001</v>
      </c>
    </row>
    <row r="48" spans="2:4" x14ac:dyDescent="0.25">
      <c r="B48" s="26">
        <v>39</v>
      </c>
      <c r="C48" s="44">
        <v>-0.93032029106174996</v>
      </c>
      <c r="D48" s="41">
        <v>-0.10637787714041699</v>
      </c>
    </row>
    <row r="49" spans="2:4" x14ac:dyDescent="0.25">
      <c r="B49" s="26">
        <v>40</v>
      </c>
      <c r="C49" s="44">
        <v>-1.0804953956735099</v>
      </c>
      <c r="D49" s="41">
        <v>-0.25655298175217101</v>
      </c>
    </row>
    <row r="50" spans="2:4" x14ac:dyDescent="0.25">
      <c r="B50" s="26">
        <v>41</v>
      </c>
      <c r="C50" s="44">
        <v>-0.62411495800727701</v>
      </c>
      <c r="D50" s="41">
        <v>0.19982745591405701</v>
      </c>
    </row>
    <row r="51" spans="2:4" x14ac:dyDescent="0.25">
      <c r="B51" s="26">
        <v>42</v>
      </c>
      <c r="C51" s="44">
        <v>-0.73185940821767703</v>
      </c>
      <c r="D51" s="41">
        <v>9.2083005703656406E-2</v>
      </c>
    </row>
    <row r="52" spans="2:4" x14ac:dyDescent="0.25">
      <c r="B52" s="29">
        <v>43</v>
      </c>
      <c r="C52" s="45">
        <v>-0.99323593455026504</v>
      </c>
      <c r="D52" s="42">
        <v>-0.16929352062893099</v>
      </c>
    </row>
  </sheetData>
  <mergeCells count="2">
    <mergeCell ref="B7:D7"/>
    <mergeCell ref="B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1EEE-5D2C-432A-B110-EC3FB36641F2}">
  <dimension ref="A2:S58"/>
  <sheetViews>
    <sheetView topLeftCell="A24" workbookViewId="0">
      <selection activeCell="D61" sqref="D61"/>
    </sheetView>
  </sheetViews>
  <sheetFormatPr defaultRowHeight="15" x14ac:dyDescent="0.25"/>
  <sheetData>
    <row r="2" spans="1:19" x14ac:dyDescent="0.25">
      <c r="A2" s="81" t="s">
        <v>83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</row>
    <row r="4" spans="1:19" x14ac:dyDescent="0.25">
      <c r="B4" t="s">
        <v>84</v>
      </c>
    </row>
    <row r="6" spans="1:19" x14ac:dyDescent="0.25">
      <c r="E6" s="80" t="s">
        <v>87</v>
      </c>
      <c r="F6" s="80"/>
      <c r="G6" s="80"/>
      <c r="I6" s="80" t="s">
        <v>85</v>
      </c>
      <c r="J6" s="80"/>
      <c r="K6" s="80"/>
    </row>
    <row r="7" spans="1:19" x14ac:dyDescent="0.25">
      <c r="E7" t="s">
        <v>88</v>
      </c>
      <c r="I7" t="s">
        <v>86</v>
      </c>
    </row>
    <row r="8" spans="1:19" x14ac:dyDescent="0.25">
      <c r="E8" t="s">
        <v>89</v>
      </c>
    </row>
    <row r="9" spans="1:19" ht="15.75" thickBot="1" x14ac:dyDescent="0.3"/>
    <row r="10" spans="1:19" ht="15" customHeight="1" x14ac:dyDescent="0.25">
      <c r="B10" s="52" t="s">
        <v>90</v>
      </c>
      <c r="C10" s="46"/>
      <c r="D10" s="46"/>
      <c r="E10" s="46"/>
      <c r="F10" s="47"/>
      <c r="I10" s="83" t="s">
        <v>94</v>
      </c>
      <c r="J10" s="84"/>
      <c r="K10" s="84"/>
      <c r="L10" s="84"/>
      <c r="M10" s="85"/>
    </row>
    <row r="11" spans="1:19" ht="15" customHeight="1" x14ac:dyDescent="0.25">
      <c r="B11" s="51"/>
      <c r="F11" s="48"/>
      <c r="I11" s="86"/>
      <c r="J11" s="76"/>
      <c r="K11" s="76"/>
      <c r="L11" s="76"/>
      <c r="M11" s="87"/>
      <c r="N11" s="62"/>
      <c r="O11" s="62"/>
    </row>
    <row r="12" spans="1:19" x14ac:dyDescent="0.25">
      <c r="B12" s="53" t="s">
        <v>91</v>
      </c>
      <c r="F12" s="48"/>
      <c r="H12" s="34" t="s">
        <v>107</v>
      </c>
      <c r="I12" s="86"/>
      <c r="J12" s="76"/>
      <c r="K12" s="76"/>
      <c r="L12" s="76"/>
      <c r="M12" s="87"/>
      <c r="N12" s="62"/>
      <c r="O12" s="62"/>
    </row>
    <row r="13" spans="1:19" x14ac:dyDescent="0.25">
      <c r="B13" s="54" t="s">
        <v>92</v>
      </c>
      <c r="F13" s="48"/>
      <c r="I13" s="86"/>
      <c r="J13" s="76"/>
      <c r="K13" s="76"/>
      <c r="L13" s="76"/>
      <c r="M13" s="87"/>
      <c r="N13" s="62"/>
      <c r="O13" s="62"/>
    </row>
    <row r="14" spans="1:19" ht="15.75" thickBot="1" x14ac:dyDescent="0.3">
      <c r="B14" s="55" t="s">
        <v>93</v>
      </c>
      <c r="C14" s="49"/>
      <c r="D14" s="49"/>
      <c r="E14" s="49"/>
      <c r="F14" s="50"/>
      <c r="I14" s="88"/>
      <c r="J14" s="89"/>
      <c r="K14" s="89"/>
      <c r="L14" s="89"/>
      <c r="M14" s="90"/>
      <c r="N14" s="62"/>
      <c r="O14" s="62"/>
    </row>
    <row r="15" spans="1:19" x14ac:dyDescent="0.25">
      <c r="K15" s="62"/>
      <c r="L15" s="62"/>
      <c r="M15" s="62"/>
      <c r="N15" s="62"/>
      <c r="O15" s="62"/>
    </row>
    <row r="17" spans="1:19" x14ac:dyDescent="0.25">
      <c r="A17" s="82" t="s">
        <v>95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</row>
    <row r="18" spans="1:19" ht="15.75" thickBot="1" x14ac:dyDescent="0.3"/>
    <row r="19" spans="1:19" ht="15.75" thickBot="1" x14ac:dyDescent="0.3">
      <c r="B19" s="91" t="s">
        <v>99</v>
      </c>
      <c r="C19" s="92"/>
      <c r="E19" s="93" t="s">
        <v>87</v>
      </c>
      <c r="F19" s="94"/>
      <c r="G19" s="94"/>
      <c r="H19" s="94"/>
      <c r="I19" s="94"/>
      <c r="J19" s="94"/>
      <c r="K19" s="94"/>
      <c r="L19" s="95"/>
      <c r="P19" s="93" t="s">
        <v>85</v>
      </c>
      <c r="Q19" s="94"/>
      <c r="R19" s="95"/>
    </row>
    <row r="20" spans="1:19" x14ac:dyDescent="0.25">
      <c r="E20" s="56" t="s">
        <v>96</v>
      </c>
      <c r="L20" s="48"/>
      <c r="P20" t="s">
        <v>86</v>
      </c>
    </row>
    <row r="21" spans="1:19" x14ac:dyDescent="0.25">
      <c r="E21" s="56" t="s">
        <v>97</v>
      </c>
      <c r="L21" s="48"/>
    </row>
    <row r="22" spans="1:19" x14ac:dyDescent="0.25">
      <c r="E22" s="56" t="s">
        <v>98</v>
      </c>
      <c r="L22" s="48"/>
    </row>
    <row r="23" spans="1:19" x14ac:dyDescent="0.25">
      <c r="E23" s="56"/>
      <c r="L23" s="48"/>
    </row>
    <row r="24" spans="1:19" x14ac:dyDescent="0.25">
      <c r="E24" s="56"/>
      <c r="F24" s="58" t="s">
        <v>100</v>
      </c>
      <c r="L24" s="48"/>
    </row>
    <row r="25" spans="1:19" x14ac:dyDescent="0.25">
      <c r="E25" s="56"/>
      <c r="F25" s="59" t="s">
        <v>101</v>
      </c>
      <c r="L25" s="48"/>
    </row>
    <row r="26" spans="1:19" x14ac:dyDescent="0.25">
      <c r="E26" s="56"/>
      <c r="F26" s="58" t="s">
        <v>102</v>
      </c>
      <c r="L26" s="48"/>
    </row>
    <row r="27" spans="1:19" x14ac:dyDescent="0.25">
      <c r="E27" s="56"/>
      <c r="F27" s="60" t="s">
        <v>103</v>
      </c>
      <c r="L27" s="48"/>
    </row>
    <row r="28" spans="1:19" x14ac:dyDescent="0.25">
      <c r="E28" s="56"/>
      <c r="F28" s="61" t="s">
        <v>104</v>
      </c>
      <c r="L28" s="48"/>
    </row>
    <row r="29" spans="1:19" ht="15.75" thickBot="1" x14ac:dyDescent="0.3">
      <c r="E29" s="57"/>
      <c r="F29" s="49"/>
      <c r="G29" s="49"/>
      <c r="H29" s="49"/>
      <c r="I29" s="49"/>
      <c r="J29" s="49"/>
      <c r="K29" s="49"/>
      <c r="L29" s="50"/>
    </row>
    <row r="31" spans="1:19" ht="15.75" thickBot="1" x14ac:dyDescent="0.3"/>
    <row r="32" spans="1:19" ht="15" customHeight="1" x14ac:dyDescent="0.25">
      <c r="B32" s="52" t="s">
        <v>90</v>
      </c>
      <c r="C32" s="46"/>
      <c r="D32" s="46"/>
      <c r="E32" s="46"/>
      <c r="F32" s="47"/>
      <c r="I32" s="83" t="s">
        <v>106</v>
      </c>
      <c r="J32" s="84"/>
      <c r="K32" s="84"/>
      <c r="L32" s="84"/>
      <c r="M32" s="85"/>
    </row>
    <row r="33" spans="1:19" x14ac:dyDescent="0.25">
      <c r="B33" s="51"/>
      <c r="F33" s="48"/>
      <c r="H33" s="34" t="s">
        <v>107</v>
      </c>
      <c r="I33" s="86"/>
      <c r="J33" s="76"/>
      <c r="K33" s="76"/>
      <c r="L33" s="76"/>
      <c r="M33" s="87"/>
    </row>
    <row r="34" spans="1:19" x14ac:dyDescent="0.25">
      <c r="B34" s="53" t="s">
        <v>91</v>
      </c>
      <c r="F34" s="48"/>
      <c r="I34" s="88"/>
      <c r="J34" s="89"/>
      <c r="K34" s="89"/>
      <c r="L34" s="89"/>
      <c r="M34" s="90"/>
    </row>
    <row r="35" spans="1:19" x14ac:dyDescent="0.25">
      <c r="B35" s="54" t="s">
        <v>105</v>
      </c>
      <c r="F35" s="48"/>
      <c r="I35" s="62"/>
      <c r="J35" s="62"/>
      <c r="K35" s="62"/>
      <c r="L35" s="62"/>
      <c r="M35" s="62"/>
    </row>
    <row r="36" spans="1:19" ht="15.75" thickBot="1" x14ac:dyDescent="0.3">
      <c r="B36" s="55" t="s">
        <v>93</v>
      </c>
      <c r="C36" s="49"/>
      <c r="D36" s="49"/>
      <c r="E36" s="49"/>
      <c r="F36" s="50"/>
      <c r="I36" s="62"/>
      <c r="J36" s="62"/>
      <c r="K36" s="62"/>
      <c r="L36" s="62"/>
      <c r="M36" s="62"/>
    </row>
    <row r="38" spans="1:19" x14ac:dyDescent="0.25">
      <c r="A38" s="96" t="s">
        <v>108</v>
      </c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40" spans="1:19" x14ac:dyDescent="0.25">
      <c r="B40" s="100" t="s">
        <v>111</v>
      </c>
      <c r="C40" s="100"/>
      <c r="D40" s="97" t="s">
        <v>109</v>
      </c>
      <c r="E40" s="97"/>
      <c r="F40" s="97"/>
    </row>
    <row r="41" spans="1:19" x14ac:dyDescent="0.25">
      <c r="B41" s="100"/>
      <c r="C41" s="100"/>
      <c r="D41" s="98" t="s">
        <v>110</v>
      </c>
      <c r="E41" s="98"/>
      <c r="F41" s="98"/>
    </row>
    <row r="42" spans="1:19" x14ac:dyDescent="0.25">
      <c r="B42" s="80"/>
      <c r="C42" s="80"/>
    </row>
    <row r="43" spans="1:19" x14ac:dyDescent="0.25">
      <c r="B43" s="100" t="s">
        <v>114</v>
      </c>
      <c r="C43" s="100"/>
      <c r="D43" s="97" t="s">
        <v>112</v>
      </c>
      <c r="E43" s="97"/>
      <c r="F43" s="97"/>
      <c r="G43" t="s">
        <v>115</v>
      </c>
    </row>
    <row r="44" spans="1:19" x14ac:dyDescent="0.25">
      <c r="B44" s="100"/>
      <c r="C44" s="100"/>
      <c r="D44" s="98" t="s">
        <v>113</v>
      </c>
      <c r="E44" s="98"/>
      <c r="F44" s="98"/>
      <c r="G44" t="s">
        <v>117</v>
      </c>
      <c r="M44" s="99" t="s">
        <v>116</v>
      </c>
    </row>
    <row r="47" spans="1:19" x14ac:dyDescent="0.25">
      <c r="C47" t="s">
        <v>118</v>
      </c>
    </row>
    <row r="48" spans="1:19" x14ac:dyDescent="0.25">
      <c r="C48" t="s">
        <v>119</v>
      </c>
    </row>
    <row r="49" spans="3:7" x14ac:dyDescent="0.25">
      <c r="C49" s="101" t="s">
        <v>120</v>
      </c>
    </row>
    <row r="50" spans="3:7" x14ac:dyDescent="0.25">
      <c r="C50" t="s">
        <v>121</v>
      </c>
    </row>
    <row r="51" spans="3:7" x14ac:dyDescent="0.25">
      <c r="C51" s="102" t="s">
        <v>128</v>
      </c>
      <c r="G51" t="s">
        <v>124</v>
      </c>
    </row>
    <row r="52" spans="3:7" x14ac:dyDescent="0.25">
      <c r="C52" t="s">
        <v>122</v>
      </c>
    </row>
    <row r="53" spans="3:7" x14ac:dyDescent="0.25">
      <c r="C53" s="102" t="s">
        <v>129</v>
      </c>
      <c r="G53" t="s">
        <v>125</v>
      </c>
    </row>
    <row r="54" spans="3:7" x14ac:dyDescent="0.25">
      <c r="C54" t="s">
        <v>118</v>
      </c>
    </row>
    <row r="55" spans="3:7" x14ac:dyDescent="0.25">
      <c r="C55" t="s">
        <v>119</v>
      </c>
    </row>
    <row r="56" spans="3:7" x14ac:dyDescent="0.25">
      <c r="C56" s="102" t="s">
        <v>130</v>
      </c>
      <c r="G56" t="s">
        <v>126</v>
      </c>
    </row>
    <row r="57" spans="3:7" x14ac:dyDescent="0.25">
      <c r="C57" t="s">
        <v>123</v>
      </c>
    </row>
    <row r="58" spans="3:7" x14ac:dyDescent="0.25">
      <c r="C58" s="102" t="s">
        <v>131</v>
      </c>
      <c r="G58" t="s">
        <v>127</v>
      </c>
    </row>
  </sheetData>
  <mergeCells count="17">
    <mergeCell ref="B42:C42"/>
    <mergeCell ref="D44:F44"/>
    <mergeCell ref="D43:F43"/>
    <mergeCell ref="B43:C44"/>
    <mergeCell ref="A38:S38"/>
    <mergeCell ref="D41:F41"/>
    <mergeCell ref="D40:F40"/>
    <mergeCell ref="B40:C41"/>
    <mergeCell ref="A2:S2"/>
    <mergeCell ref="A17:S17"/>
    <mergeCell ref="I10:M14"/>
    <mergeCell ref="I32:M34"/>
    <mergeCell ref="B19:C19"/>
    <mergeCell ref="I6:K6"/>
    <mergeCell ref="E6:G6"/>
    <mergeCell ref="P19:R19"/>
    <mergeCell ref="E19:L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3E14-4EE2-4C59-AAB1-2EA18F22BCAA}">
  <dimension ref="A1"/>
  <sheetViews>
    <sheetView tabSelected="1" workbookViewId="0">
      <selection activeCell="O5" sqref="O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Wyniki</vt:lpstr>
      <vt:lpstr>Efekty</vt:lpstr>
      <vt:lpstr>Testy</vt:lpstr>
      <vt:lpstr>Model z efektami losowymi</vt:lpstr>
      <vt:lpstr>V_bWG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s-A301-27</dc:creator>
  <cp:lastModifiedBy>s-A121-07</cp:lastModifiedBy>
  <dcterms:created xsi:type="dcterms:W3CDTF">2025-03-05T18:37:45Z</dcterms:created>
  <dcterms:modified xsi:type="dcterms:W3CDTF">2025-04-01T16:13:57Z</dcterms:modified>
</cp:coreProperties>
</file>