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ons" sheetId="1" r:id="rId4"/>
    <sheet state="hidden" name="Actions As Provided 129" sheetId="2" r:id="rId5"/>
    <sheet state="visible" name="Days" sheetId="3" r:id="rId6"/>
    <sheet state="visible" name="Committees" sheetId="4" r:id="rId7"/>
    <sheet state="visible" name="Progress Updates" sheetId="5" r:id="rId8"/>
    <sheet state="visible" name="Parties" sheetId="6" r:id="rId9"/>
  </sheets>
  <definedNames>
    <definedName hidden="1" localSheetId="0" name="_xlnm._FilterDatabase">Actions!$A$1:$F$59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Please do not edit this column. This will update programmatically based on data in the Progress Updates tab.
	-Brendan Hellweg</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Worth thinking about whether they want a true "first X days" system or if something with looser time restrictions is a better fit
	-Brendan Hellweg</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Please do not type in this column. It will auto-fill based on your input to the column "Action #"
	-Brendan Hellweg</t>
      </text>
    </comment>
  </commentList>
</comments>
</file>

<file path=xl/comments4.xml><?xml version="1.0" encoding="utf-8"?>
<comments xmlns:r="http://schemas.openxmlformats.org/officeDocument/2006/relationships" xmlns="http://schemas.openxmlformats.org/spreadsheetml/2006/main">
  <authors>
    <author/>
  </authors>
  <commentList>
    <comment authorId="0" ref="C20">
      <text>
        <t xml:space="preserve">This may change during the period the tracker is live.
	-Natalie Schultz-Henry</t>
      </text>
    </comment>
  </commentList>
</comments>
</file>

<file path=xl/sharedStrings.xml><?xml version="1.0" encoding="utf-8"?>
<sst xmlns="http://schemas.openxmlformats.org/spreadsheetml/2006/main" count="528" uniqueCount="251">
  <si>
    <t>Action #</t>
  </si>
  <si>
    <t>Committee</t>
  </si>
  <si>
    <t>Action</t>
  </si>
  <si>
    <t>Parties Responsible</t>
  </si>
  <si>
    <t>Progress</t>
  </si>
  <si>
    <t>Count</t>
  </si>
  <si>
    <t>Sp_Committee</t>
  </si>
  <si>
    <t>Sp_Action</t>
  </si>
  <si>
    <t>Sp_Agencies</t>
  </si>
  <si>
    <t>Sp_Status</t>
  </si>
  <si>
    <t>Fr_Committee</t>
  </si>
  <si>
    <t>Fr_Action</t>
  </si>
  <si>
    <t>Fr_Agencies</t>
  </si>
  <si>
    <t>Fr_Status</t>
  </si>
  <si>
    <t>Ko_Committee</t>
  </si>
  <si>
    <t>Ko_Action</t>
  </si>
  <si>
    <t>Ko_Agencies</t>
  </si>
  <si>
    <t>Ko_Status</t>
  </si>
  <si>
    <t>Zh_Committee</t>
  </si>
  <si>
    <t>Zh_Action</t>
  </si>
  <si>
    <t>Zh_Agencies</t>
  </si>
  <si>
    <t>Zh_Status</t>
  </si>
  <si>
    <t>Building Public Safety</t>
  </si>
  <si>
    <t>Create Mayor's Office of Neighborhood Safety and Engagement.</t>
  </si>
  <si>
    <t>Mayor's Office of Neighborhood Safety &amp; Engagement</t>
  </si>
  <si>
    <t>Complete</t>
  </si>
  <si>
    <t>Hold PoliceStat meetings every-other-week to build stronger accountability within BPD and improve service delivery.</t>
  </si>
  <si>
    <t>Baltimore Police Department, Mayor's Office of Performance &amp; Innovation</t>
  </si>
  <si>
    <t>Set clear, coordinated public safety vision that addresses violence today and root causes.</t>
  </si>
  <si>
    <t>Mayor's Office, Mayor's Office of Neighborhood Safety &amp; Engagement, Baltimore City Health Department, Baltimore Police Department</t>
  </si>
  <si>
    <t>Not Yet Started</t>
  </si>
  <si>
    <t>Commit to monthly updates on major consent decree milestones reached and increase community engagement.</t>
  </si>
  <si>
    <t>Mayor's Office, Baltimore Police Department</t>
  </si>
  <si>
    <t>In Progress</t>
  </si>
  <si>
    <t>Task Mayor's Office of Neighborhood Safety and Engagement with coordinating public safety strategy.</t>
  </si>
  <si>
    <t>Develop and rollout a strategy to slow the flow of illegal guns into Baltimore City.</t>
  </si>
  <si>
    <t>Adopt and support Complete Streets manual increase quality of life and mobility in Baltimore.</t>
  </si>
  <si>
    <t>Baltimore City Department of Transportation</t>
  </si>
  <si>
    <t>Begin implementing a Group Violence Reduction Strategy.</t>
  </si>
  <si>
    <t>Baltimore Police Department, Mayor's Office of Neighborhood Safety &amp; Engagement</t>
  </si>
  <si>
    <t>Meet with community leaders and residents around a shared vision for public safety.</t>
  </si>
  <si>
    <t>Mayor's Office, Mayor's Office of Neighborhood Safety &amp; Engagement</t>
  </si>
  <si>
    <t>Develop a 911 call diversion working group and draft protocol.</t>
  </si>
  <si>
    <t>Mayor's Office, Baltimore Police Department, Baltimore City Fire Department</t>
  </si>
  <si>
    <t>Restart the Criminal Justice Coordinating Council underneath the Mayor's Office of Neighborhood Safety and Engagement.</t>
  </si>
  <si>
    <t>Convene the first meeting of the Public Safety Advisory Commission.</t>
  </si>
  <si>
    <t>Mayor's Office</t>
  </si>
  <si>
    <t>Making Baltimore Equitable</t>
  </si>
  <si>
    <t>Hire Baltimore's first Chief Equity Officer.</t>
  </si>
  <si>
    <t>Mayor's Office, Baltimore City Office of Equity &amp; Civil Rights</t>
  </si>
  <si>
    <t>Hire a Digital Equity Director.</t>
  </si>
  <si>
    <t>Make Baltimore City’s hiring practices more equitable.</t>
  </si>
  <si>
    <t>Baltimore City Department of Human Resources</t>
  </si>
  <si>
    <t>Identify a senior official in each agency to be responsible for equity.</t>
  </si>
  <si>
    <t>Commit to moving Baltimore towards zero waste and begin making shifts toward a more sustainable city.</t>
  </si>
  <si>
    <t>Mayor's Office, Baltimore City Department of Planning</t>
  </si>
  <si>
    <t>Elevate Sustainability Director to a cabinet-level position.</t>
  </si>
  <si>
    <t>Create improved transparency into the retention, attraction, and growth of City neighborhoods.</t>
  </si>
  <si>
    <t>Baltimore City Department of Housing &amp; Community Development, Baltimore City Department of Planning, Baltimore City Department of Finance</t>
  </si>
  <si>
    <t>Initiate a full reform of the procurement process.</t>
  </si>
  <si>
    <t>Baltimore City Department of Finance, Baltimore City Bureau of Procurement</t>
  </si>
  <si>
    <t>Activate small and local business preference in the procurement process.</t>
  </si>
  <si>
    <t>Prioritize tracking data for City developments and projects that receive TIFs around local hiring and workforce development.</t>
  </si>
  <si>
    <t>Baltimore Development Corporation</t>
  </si>
  <si>
    <t>Establish a Hiring Task Force to review HR practices to meet equity requirements and continue to professionalize our workforce.</t>
  </si>
  <si>
    <t>Prioritize the Baltimore Greenway Trails Network.</t>
  </si>
  <si>
    <t>Baltimore City Department of Planning, Baltimore City Department of Transportation, Baltimore City Department of Recreation &amp; Parks</t>
  </si>
  <si>
    <t>Join Climate Mayors in supporting the spirit and goals of the Paris Climate Agreement.</t>
  </si>
  <si>
    <t>Baltimore City Department of Planning</t>
  </si>
  <si>
    <t>Prioritizing Our Youth</t>
  </si>
  <si>
    <t>Support the overrides of the Blueprint for Maryland's Future and Built to Learn.</t>
  </si>
  <si>
    <t>Mayor's Office, Maryland General Assembly</t>
  </si>
  <si>
    <t>Prepare to significantly increase the capacity of virtual YouthWorks in 2021.</t>
  </si>
  <si>
    <t>Mayor's Office of Employment Development</t>
  </si>
  <si>
    <t>Begin implementation of the Elijah Cummings Healing City Act to ensure trauma-informed practice across city government.</t>
  </si>
  <si>
    <t>Mayor's Office of Children and Family Success, Baltimore City Health Department</t>
  </si>
  <si>
    <t>Develop plan for equitable and age-appropriate access in partnership with sports, arts, and cultural institutions that create recreational services during this unprecedented pandemic.</t>
  </si>
  <si>
    <t>Baltimore City Department of Recreation &amp; Parks</t>
  </si>
  <si>
    <t>Partner with the Youth Commission to establish cabinet member youth shadows.</t>
  </si>
  <si>
    <t>Baltimore City Youth Commission, Mayor's Office of Children and Family Success</t>
  </si>
  <si>
    <t>Join Mayors for Guaranteed Income with a focus on supporting youth and families.</t>
  </si>
  <si>
    <t>Mayor's Office of Children and Family Success</t>
  </si>
  <si>
    <t>Host biannual Youth Summits with the Mayor to bring attention to youth-focused issues in the City.</t>
  </si>
  <si>
    <t>Building Public Trust</t>
  </si>
  <si>
    <t>Hire Baltimore's first Chief Administrative Officer.</t>
  </si>
  <si>
    <t>Kick off community engagement plan to introduce City Administrator and other senior officials to public.</t>
  </si>
  <si>
    <t>Establish, through CitiStat, performance management to ensure greater accountability and more equitable delivery of City services for residents.</t>
  </si>
  <si>
    <t>Mayor's Office of Performance &amp; Innovation</t>
  </si>
  <si>
    <t>Restore recycling services, which were suspended due to COVID-19.</t>
  </si>
  <si>
    <t>Baltimore City Department of Public Works</t>
  </si>
  <si>
    <t>Announce an action plan to reform Baltimore's water billing system.</t>
  </si>
  <si>
    <t>Appoint a permanent Department of Public Works Director.</t>
  </si>
  <si>
    <t>Appoint a permanent Housing Commissioner.</t>
  </si>
  <si>
    <t>Baltimore City Department of Housing &amp; Community Development</t>
  </si>
  <si>
    <t>Appoint a permanent Homeless Services Director.</t>
  </si>
  <si>
    <t>Mayor's Office of Homeless Services</t>
  </si>
  <si>
    <t>Initiate a process to remove the backlog of transportation and infrastructure related 311 service requests in historically marginalized communities.</t>
  </si>
  <si>
    <t>Baltimore City Department of Public Works, Baltimore City Department of Transportation</t>
  </si>
  <si>
    <t>Initiate a process improvement project to establish a more seamless system for applying for and receiving city-owned properties.</t>
  </si>
  <si>
    <t>Make stronger commitments to cleaning up sewage backups.</t>
  </si>
  <si>
    <t>Expand who has to file annual financial disclosures.</t>
  </si>
  <si>
    <t>Baltimore City Ethics Board</t>
  </si>
  <si>
    <t>COVID-19 Recovery</t>
  </si>
  <si>
    <t>Develop and communicate a COVID-19 vaccination prioritization strategy.</t>
  </si>
  <si>
    <t>Baltimore City Health Department</t>
  </si>
  <si>
    <t>Create a dashboard to track CARES act funding to ensure equitable distribution.</t>
  </si>
  <si>
    <t>Baltimore City Department of Finance</t>
  </si>
  <si>
    <t>Use Rapid Rehousing dollars to move additional people and families experiencing homelessness to more permanent housing.</t>
  </si>
  <si>
    <t>Extend emergency shelter in local hotels when CARES Act funding expires.</t>
  </si>
  <si>
    <t>Cap restaurant delivery fees on third-party app services.</t>
  </si>
  <si>
    <t>Identify clear point of contact for local businesses to more effectively navigate city government.</t>
  </si>
  <si>
    <t>Mayor's Office, Baltimore Development Corporation</t>
  </si>
  <si>
    <t>Deploy $6 million in direct support for families impacted by COVID-19.</t>
  </si>
  <si>
    <t>Expand Baltimore's eviction prevention efforts.</t>
  </si>
  <si>
    <t>Baltimore City Department of Housing and Community Development, Mayor's Office of Children and Family Success</t>
  </si>
  <si>
    <t>Implement the COVID-19: Prevention, Control, and Support strategy to mitigate the disproportionate impact the pandemic on the Latino community.</t>
  </si>
  <si>
    <t>Baltimore City Health Department, Mayor's Office of Immigrant Affairs</t>
  </si>
  <si>
    <t>Responsible Stewardship of City Resources</t>
  </si>
  <si>
    <t>Begin holistic, top-to-bottom assessment of city agencies and process to inventory city property.</t>
  </si>
  <si>
    <t>Baltimore City Department of General Services</t>
  </si>
  <si>
    <t>Begin a holistic review of tax credits to address inefficiencies, redundancies, or new credits that would build a more equitable city.</t>
  </si>
  <si>
    <t>Expand community engagement in the budget process.</t>
  </si>
  <si>
    <t>Commit to updating the City's 10-year financial plan.</t>
  </si>
  <si>
    <t>Design and release Open Checkbook for Baltimore to increase transparency and accountability.</t>
  </si>
  <si>
    <t>Baltimore City Information &amp; Technology, Baltimore City Department of Finance</t>
  </si>
  <si>
    <t>Status</t>
  </si>
  <si>
    <t>Exec Team</t>
  </si>
  <si>
    <t>MONSE</t>
  </si>
  <si>
    <t>Sunny</t>
  </si>
  <si>
    <t>Establish monthly PoliceStat meetings to build stronger accountability within BPD and improve service delivery.</t>
  </si>
  <si>
    <t>BPD</t>
  </si>
  <si>
    <t>Complete/Will have updates</t>
  </si>
  <si>
    <t>MO, MONSE, BCHD, BPD</t>
  </si>
  <si>
    <t>Introduce local housing voucher program.</t>
  </si>
  <si>
    <t>DHCD</t>
  </si>
  <si>
    <t>Daniel</t>
  </si>
  <si>
    <t>DOT</t>
  </si>
  <si>
    <t>BPD, MONSE</t>
  </si>
  <si>
    <t>Proactively deploy City agencies to address environmental concerns that contribute to neighborhood safety.</t>
  </si>
  <si>
    <t>BPD, MONSE, DPW, DHCD, BCHD</t>
  </si>
  <si>
    <t>Sunny/Chris/Daniel</t>
  </si>
  <si>
    <t>MO, MONSE</t>
  </si>
  <si>
    <t>Sunny/Scott/Stefanie</t>
  </si>
  <si>
    <t>MO</t>
  </si>
  <si>
    <t>Michael/Sunny</t>
  </si>
  <si>
    <t>MO, ECR</t>
  </si>
  <si>
    <t>Chris/Michael</t>
  </si>
  <si>
    <t>Michael</t>
  </si>
  <si>
    <t>Identify a senior official in each agency to be responsible for equity and sustainable action.</t>
  </si>
  <si>
    <t>Chris</t>
  </si>
  <si>
    <t>Commit to Baltimore's zero waste goals and begin shifts toward a more sustainable city.</t>
  </si>
  <si>
    <t>MO, DOP</t>
  </si>
  <si>
    <t>Remove the most vulnerable residents from tax sale.</t>
  </si>
  <si>
    <t>DOF</t>
  </si>
  <si>
    <t>Announce a back-to-basics community development strategy that centers community input.</t>
  </si>
  <si>
    <t>MO, DHCD</t>
  </si>
  <si>
    <t>Create a Neighborhood Stat to track progress on retention, attraction, and growth in neighborhoods.</t>
  </si>
  <si>
    <t>DHCD, OPI</t>
  </si>
  <si>
    <t>Begin top-to-bottom review of the procurement process.</t>
  </si>
  <si>
    <t>DOF, BOP</t>
  </si>
  <si>
    <t>Michael/Chris</t>
  </si>
  <si>
    <t>Chris/Daniel</t>
  </si>
  <si>
    <t>BDC</t>
  </si>
  <si>
    <t>Establish a Hiring Task Force to review HR practices, policy interventions, best practices, and barriers through a lens of equity and meet workforce needs.</t>
  </si>
  <si>
    <t>DHR</t>
  </si>
  <si>
    <t>Chris/Michael/Leslie</t>
  </si>
  <si>
    <t>Establish a resident preference program for City jobs.</t>
  </si>
  <si>
    <t>DOP, DOT, DRP</t>
  </si>
  <si>
    <t>DOP</t>
  </si>
  <si>
    <t>Stefanie</t>
  </si>
  <si>
    <t>MO, MGA</t>
  </si>
  <si>
    <t>Natasha</t>
  </si>
  <si>
    <t>MOED</t>
  </si>
  <si>
    <t>BCHD, MONSE</t>
  </si>
  <si>
    <t>Natasha/Sunny</t>
  </si>
  <si>
    <t>DRP</t>
  </si>
  <si>
    <t>Scott</t>
  </si>
  <si>
    <t>Kick off community engagement plan to introduce Chief Administrative Officer and other senior officials to public.</t>
  </si>
  <si>
    <t>Stefanie/Scott</t>
  </si>
  <si>
    <t>Establish a regular Stat program to ensure greater accountability and more equitable service delivery across City government.</t>
  </si>
  <si>
    <t>OPI</t>
  </si>
  <si>
    <t>DPW</t>
  </si>
  <si>
    <t>Announce plan to reform the water billing program.</t>
  </si>
  <si>
    <t>Appoint a permanent Homeless Services director.</t>
  </si>
  <si>
    <t>MOHS</t>
  </si>
  <si>
    <t>Initiate a Fix-it First campaign to fill backlog of transportation and infrastructure related 311 service requests, particularly where there has historically been a longer response time.</t>
  </si>
  <si>
    <t>DPW, DOT</t>
  </si>
  <si>
    <t>Publish a clear and concise set of procedures to apply for and receive city-owned properties for development.</t>
  </si>
  <si>
    <t>BCHD</t>
  </si>
  <si>
    <t>Use Rapid Rehousing CARES Act dollars to move 500 people and families to more permanent housing.</t>
  </si>
  <si>
    <t>MO, BDC</t>
  </si>
  <si>
    <t>DGS</t>
  </si>
  <si>
    <t>Announce new criteria for evaluation of capital budget requests.</t>
  </si>
  <si>
    <t>MO, DOF</t>
  </si>
  <si>
    <t>BCIT, DOF</t>
  </si>
  <si>
    <t>Mayoral First 100 Days Number</t>
  </si>
  <si>
    <t>Date</t>
  </si>
  <si>
    <t>Weekday</t>
  </si>
  <si>
    <t>Milestone</t>
  </si>
  <si>
    <t>Notes</t>
  </si>
  <si>
    <t>Mayor Scott Inauguration</t>
  </si>
  <si>
    <t>First quarter ends</t>
  </si>
  <si>
    <t>First half ends</t>
  </si>
  <si>
    <t>Third quarter ends</t>
  </si>
  <si>
    <t>End of first 100 days</t>
  </si>
  <si>
    <t>Number</t>
  </si>
  <si>
    <t>Name</t>
  </si>
  <si>
    <t>Priority</t>
  </si>
  <si>
    <t>Es_Committee</t>
  </si>
  <si>
    <t>Reimagining Public Safety and Public Accountability</t>
  </si>
  <si>
    <t>Commit to Equity at the Core of City Services</t>
  </si>
  <si>
    <t>Expanding Opportunities for All of Baltimore's Youth</t>
  </si>
  <si>
    <t>Establishing Government Accountability from the Top Down</t>
  </si>
  <si>
    <t>Leading an Effective Coronavirus Response for All</t>
  </si>
  <si>
    <t>Aligning Resources to Ensure Fiscal Stability and Innovation</t>
  </si>
  <si>
    <t>Update #</t>
  </si>
  <si>
    <t>Date of Update</t>
  </si>
  <si>
    <t>Description of Update</t>
  </si>
  <si>
    <t>&lt;p&gt;&lt;span style="font-size: 16px;"&gt;Every week, our team will share updates from across our government to keep you involved in our work making Baltimore a safer, healthier, and more equitable city. Be sure to check back in to stay updated on our achievements during these hundred days and beyond!&amp;nbsp;&lt;/span&gt;&lt;/p&gt;
 &lt;p&gt;&lt;span style="font-size: 16px;"&gt;Since Mayor Scott took office on December 8th, 2020, we&amp;rsquo;ve been hard at work improving Baltimore government. Below are a few highlights of Mayor Scott&amp;rsquo;s achievements:&lt;/span&gt;&lt;/p&gt;
 &lt;ul&gt;
  &lt;li style="margin-left: 20px;"&gt;&lt;span style="font-size: 16px;"&gt;Created and staffed the Mayor&amp;rsquo;s Office of Neighborhood Safety and Engagement&lt;/span&gt;&lt;/li&gt;
  &lt;li style="margin-left: 20px;"&gt;&lt;span style="font-size: 16px;"&gt;Launched the first PoliceStat meeting to coordinate services and increase accountability&lt;/span&gt;&lt;/li&gt;
  &lt;li style="margin-left: 20px;"&gt;&lt;span style="font-size: 16px;"&gt;Hired Baltimore&amp;rsquo;s first Chief Equity Officer&lt;/span&gt;&lt;/li&gt;
  &lt;li style="margin-left: 20px;"&gt;&lt;span style="font-size: 16px;"&gt;Hired Baltimore&amp;rsquo;s first Chief Administrative Officer&lt;/span&gt;&lt;/li&gt;
 &lt;/ul&gt;
 &lt;p&gt;&lt;span style="font-size: 16px;"&gt;We have bold plans to reshape Baltimore&amp;rsquo;s government over the coming months. This work will involve unprecedented transparency, accountability, and urgency as we seek to build a Baltimore where every resident can thrive.&lt;/span&gt;&lt;/p&gt;
 &lt;p&gt;&lt;br&gt;&lt;/p&gt;</t>
  </si>
  <si>
    <t>Organization</t>
  </si>
  <si>
    <t>Organization Full Name</t>
  </si>
  <si>
    <t>Organization Website</t>
  </si>
  <si>
    <t>health.baltimorecity.gov</t>
  </si>
  <si>
    <t>BCIT</t>
  </si>
  <si>
    <t>Baltimore City Information &amp; Technology</t>
  </si>
  <si>
    <t>technology.baltimorecity.gov</t>
  </si>
  <si>
    <t>baltimoredevelopment.com</t>
  </si>
  <si>
    <t>BOP</t>
  </si>
  <si>
    <t>Baltimore City Bureau of Procurement</t>
  </si>
  <si>
    <t>procurement.baltimorecity.gov</t>
  </si>
  <si>
    <t>Baltimore Police Department</t>
  </si>
  <si>
    <t>baltimorepolice.org</t>
  </si>
  <si>
    <t>generalservices.baltimorecity.gov</t>
  </si>
  <si>
    <t>dhcd.baltimorecity.gov</t>
  </si>
  <si>
    <t>https://humanresources.baltimorecity.gov/</t>
  </si>
  <si>
    <t>finance.baltimorecity.gov</t>
  </si>
  <si>
    <t>planning.baltimorecity.gov</t>
  </si>
  <si>
    <t>transportation.baltimorecity.gov</t>
  </si>
  <si>
    <t>publicworks.baltimorecity.gov</t>
  </si>
  <si>
    <t>bcrp.baltimorecity.gov</t>
  </si>
  <si>
    <t>ECR</t>
  </si>
  <si>
    <t>Baltimore City Office of Equity &amp; Civil Rights</t>
  </si>
  <si>
    <t>civilrights.baltimorecity.gov</t>
  </si>
  <si>
    <t>MGA</t>
  </si>
  <si>
    <t>Maryland General Assembly</t>
  </si>
  <si>
    <t>mgaleg.maryland.gov</t>
  </si>
  <si>
    <t>mayor.baltimorecity.gov</t>
  </si>
  <si>
    <t>moed.baltimorecity.gov</t>
  </si>
  <si>
    <t>homeless.baltimorecity.gov</t>
  </si>
  <si>
    <t>mocj.baltimorecity.gov</t>
  </si>
  <si>
    <t>https://opi.baltimorecity.gov/</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</si>
</sst>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d"/>
    <numFmt numFmtId="165" formatCode="m/d/yyyy"/>
    <numFmt numFmtId="166" formatCode="M/d/yyyy"/>
  </numFmts>
  <fonts count="16">
    <font>
      <sz val="10.0"/>
      <color rgb="FF000000"/>
      <name val="Arial"/>
    </font>
    <font>
      <b/>
      <sz val="11.0"/>
      <color theme="1"/>
      <name val="Roboto"/>
    </font>
    <font>
      <sz val="11.0"/>
      <color theme="1"/>
      <name val="Roboto"/>
    </font>
    <font>
      <sz val="11.0"/>
      <color rgb="FF000000"/>
      <name val="Roboto"/>
    </font>
    <font>
      <sz val="11.0"/>
      <color rgb="FF000000"/>
      <name val="Arial"/>
    </font>
    <font>
      <color theme="1"/>
      <name val="Arial"/>
    </font>
    <font>
      <b/>
      <sz val="12.0"/>
      <color rgb="FFFFFFFF"/>
      <name val="Arial"/>
    </font>
    <font>
      <color theme="1"/>
      <name val="-webkit-standard"/>
    </font>
    <font>
      <sz val="9.0"/>
      <color theme="1"/>
      <name val="Arial"/>
    </font>
    <font>
      <b/>
      <sz val="9.0"/>
      <color theme="1"/>
      <name val="Arial"/>
    </font>
    <font>
      <b/>
      <sz val="11.0"/>
      <color rgb="FF000000"/>
      <name val="Roboto"/>
    </font>
    <font>
      <b/>
      <color theme="1"/>
      <name val="Arial"/>
    </font>
    <font>
      <u/>
      <color rgb="FF1155CC"/>
    </font>
    <font>
      <color rgb="FF000000"/>
      <name val="Arial"/>
    </font>
    <font>
      <b/>
      <u/>
      <color rgb="FFFF0000"/>
    </font>
    <font>
      <u/>
      <color rgb="FF0000FF"/>
    </font>
  </fonts>
  <fills count="6">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readingOrder="0" shrinkToFit="0" vertical="top" wrapText="1"/>
    </xf>
    <xf borderId="0" fillId="0" fontId="2" numFmtId="0" xfId="0" applyAlignment="1" applyFont="1">
      <alignment horizontal="right" readingOrder="0" vertical="top"/>
    </xf>
    <xf borderId="0" fillId="0" fontId="2" numFmtId="0" xfId="0" applyAlignment="1" applyFont="1">
      <alignment readingOrder="0" shrinkToFit="0" vertical="top" wrapText="0"/>
    </xf>
    <xf borderId="0" fillId="0" fontId="3" numFmtId="0" xfId="0" applyAlignment="1" applyFont="1">
      <alignment readingOrder="0" shrinkToFit="0" vertical="top" wrapText="1"/>
    </xf>
    <xf borderId="0" fillId="0" fontId="2" numFmtId="0" xfId="0" applyAlignment="1" applyFont="1">
      <alignment readingOrder="0" vertical="top"/>
    </xf>
    <xf borderId="0" fillId="2" fontId="4" numFmtId="0" xfId="0" applyAlignment="1" applyFill="1" applyFont="1">
      <alignment readingOrder="0"/>
    </xf>
    <xf borderId="0" fillId="0" fontId="5" numFmtId="0" xfId="0" applyAlignment="1" applyFont="1">
      <alignment readingOrder="0"/>
    </xf>
    <xf borderId="0" fillId="3" fontId="6" numFmtId="0" xfId="0" applyAlignment="1" applyFill="1" applyFont="1">
      <alignment readingOrder="0" vertical="top"/>
    </xf>
    <xf borderId="1" fillId="3" fontId="7" numFmtId="0" xfId="0" applyAlignment="1" applyBorder="1" applyFont="1">
      <alignment vertical="top"/>
    </xf>
    <xf borderId="1" fillId="0" fontId="8" numFmtId="0" xfId="0" applyAlignment="1" applyBorder="1" applyFont="1">
      <alignment readingOrder="0" vertical="top"/>
    </xf>
    <xf borderId="1" fillId="0" fontId="9" numFmtId="0" xfId="0" applyAlignment="1" applyBorder="1" applyFont="1">
      <alignment readingOrder="0" vertical="top"/>
    </xf>
    <xf borderId="1" fillId="0" fontId="7" numFmtId="0" xfId="0" applyAlignment="1" applyBorder="1" applyFont="1">
      <alignment vertical="top"/>
    </xf>
    <xf borderId="1" fillId="0" fontId="5" numFmtId="0" xfId="0" applyAlignment="1" applyBorder="1" applyFont="1">
      <alignment readingOrder="0" vertical="top"/>
    </xf>
    <xf borderId="1" fillId="3" fontId="6" numFmtId="0" xfId="0" applyAlignment="1" applyBorder="1" applyFont="1">
      <alignment readingOrder="0" vertical="top"/>
    </xf>
    <xf borderId="0" fillId="0" fontId="1" numFmtId="0" xfId="0" applyAlignment="1" applyFont="1">
      <alignment readingOrder="0" shrinkToFit="0" wrapText="1"/>
    </xf>
    <xf borderId="0" fillId="0" fontId="1" numFmtId="0" xfId="0" applyAlignment="1" applyFont="1">
      <alignment readingOrder="0"/>
    </xf>
    <xf borderId="0" fillId="0" fontId="1" numFmtId="164" xfId="0" applyAlignment="1" applyFont="1" applyNumberFormat="1">
      <alignment horizontal="left" readingOrder="0"/>
    </xf>
    <xf borderId="0" fillId="0" fontId="2" numFmtId="0" xfId="0" applyAlignment="1" applyFont="1">
      <alignment readingOrder="0"/>
    </xf>
    <xf borderId="0" fillId="0" fontId="2" numFmtId="165" xfId="0" applyAlignment="1" applyFont="1" applyNumberFormat="1">
      <alignment readingOrder="0"/>
    </xf>
    <xf borderId="0" fillId="0" fontId="2" numFmtId="164" xfId="0" applyAlignment="1" applyFont="1" applyNumberFormat="1">
      <alignment horizontal="left"/>
    </xf>
    <xf borderId="0" fillId="0" fontId="2" numFmtId="0" xfId="0" applyFont="1"/>
    <xf borderId="0" fillId="4" fontId="2" numFmtId="0" xfId="0" applyAlignment="1" applyFill="1" applyFont="1">
      <alignment readingOrder="0"/>
    </xf>
    <xf borderId="0" fillId="4" fontId="2" numFmtId="165" xfId="0" applyAlignment="1" applyFont="1" applyNumberFormat="1">
      <alignment readingOrder="0"/>
    </xf>
    <xf borderId="0" fillId="4" fontId="2" numFmtId="164" xfId="0" applyAlignment="1" applyFont="1" applyNumberFormat="1">
      <alignment horizontal="left"/>
    </xf>
    <xf borderId="0" fillId="4" fontId="2" numFmtId="0" xfId="0" applyFont="1"/>
    <xf borderId="0" fillId="0" fontId="10" numFmtId="0" xfId="0" applyAlignment="1" applyFont="1">
      <alignment horizontal="left" readingOrder="0" shrinkToFit="0" vertical="top" wrapText="0"/>
    </xf>
    <xf borderId="0" fillId="0" fontId="3" numFmtId="0" xfId="0" applyAlignment="1" applyFont="1">
      <alignment horizontal="left" readingOrder="0" vertical="top"/>
    </xf>
    <xf borderId="0" fillId="0" fontId="10"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166" xfId="0" applyAlignment="1" applyFont="1" applyNumberFormat="1">
      <alignment horizontal="right" readingOrder="0" shrinkToFit="0" vertical="bottom" wrapText="0"/>
    </xf>
    <xf borderId="0" fillId="0" fontId="3" numFmtId="0" xfId="0" applyAlignment="1" applyFont="1">
      <alignment readingOrder="0" vertical="bottom"/>
    </xf>
    <xf borderId="0" fillId="0" fontId="2" numFmtId="166" xfId="0" applyFont="1" applyNumberFormat="1"/>
    <xf borderId="0" fillId="0" fontId="11" numFmtId="0" xfId="0" applyAlignment="1" applyFont="1">
      <alignment readingOrder="0"/>
    </xf>
    <xf borderId="0" fillId="0" fontId="3" numFmtId="0" xfId="0" applyAlignment="1" applyFont="1">
      <alignment readingOrder="0" vertical="top"/>
    </xf>
    <xf borderId="0" fillId="0" fontId="12" numFmtId="0" xfId="0" applyAlignment="1" applyFont="1">
      <alignment readingOrder="0"/>
    </xf>
    <xf borderId="0" fillId="0" fontId="13" numFmtId="0" xfId="0" applyAlignment="1" applyFont="1">
      <alignment readingOrder="0"/>
    </xf>
    <xf borderId="0" fillId="5" fontId="14" numFmtId="0" xfId="0" applyAlignment="1" applyFill="1" applyFont="1">
      <alignment readingOrder="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0" Type="http://schemas.openxmlformats.org/officeDocument/2006/relationships/hyperlink" Target="http://mocj.baltimorecity.gov/" TargetMode="External"/><Relationship Id="rId11" Type="http://schemas.openxmlformats.org/officeDocument/2006/relationships/hyperlink" Target="http://planning.baltimorecity.gov/" TargetMode="External"/><Relationship Id="rId22" Type="http://schemas.openxmlformats.org/officeDocument/2006/relationships/drawing" Target="../drawings/drawing6.xml"/><Relationship Id="rId10" Type="http://schemas.openxmlformats.org/officeDocument/2006/relationships/hyperlink" Target="http://finance.baltimorecity.gov/" TargetMode="External"/><Relationship Id="rId21" Type="http://schemas.openxmlformats.org/officeDocument/2006/relationships/hyperlink" Target="https://opi.baltimorecity.gov/" TargetMode="External"/><Relationship Id="rId13" Type="http://schemas.openxmlformats.org/officeDocument/2006/relationships/hyperlink" Target="http://publicworks.baltimorecity.gov/" TargetMode="External"/><Relationship Id="rId12" Type="http://schemas.openxmlformats.org/officeDocument/2006/relationships/hyperlink" Target="http://transportation.baltimorecity.gov/" TargetMode="External"/><Relationship Id="rId23" Type="http://schemas.openxmlformats.org/officeDocument/2006/relationships/vmlDrawing" Target="../drawings/vmlDrawing4.vml"/><Relationship Id="rId1" Type="http://schemas.openxmlformats.org/officeDocument/2006/relationships/comments" Target="../comments4.xml"/><Relationship Id="rId2" Type="http://schemas.openxmlformats.org/officeDocument/2006/relationships/hyperlink" Target="http://health.baltimorecity.gov/" TargetMode="External"/><Relationship Id="rId3" Type="http://schemas.openxmlformats.org/officeDocument/2006/relationships/hyperlink" Target="http://technology.baltimorecity.gov/" TargetMode="External"/><Relationship Id="rId4" Type="http://schemas.openxmlformats.org/officeDocument/2006/relationships/hyperlink" Target="http://baltimoredevelopment.com/" TargetMode="External"/><Relationship Id="rId9" Type="http://schemas.openxmlformats.org/officeDocument/2006/relationships/hyperlink" Target="https://humanresources.baltimorecity.gov/" TargetMode="External"/><Relationship Id="rId15" Type="http://schemas.openxmlformats.org/officeDocument/2006/relationships/hyperlink" Target="http://civilrights.baltimorecity.gov/" TargetMode="External"/><Relationship Id="rId14" Type="http://schemas.openxmlformats.org/officeDocument/2006/relationships/hyperlink" Target="http://bcrp.baltimorecity.gov/" TargetMode="External"/><Relationship Id="rId17" Type="http://schemas.openxmlformats.org/officeDocument/2006/relationships/hyperlink" Target="http://mayor.baltimorecity.gov/" TargetMode="External"/><Relationship Id="rId16" Type="http://schemas.openxmlformats.org/officeDocument/2006/relationships/hyperlink" Target="http://mgaleg.maryland.gov/" TargetMode="External"/><Relationship Id="rId5" Type="http://schemas.openxmlformats.org/officeDocument/2006/relationships/hyperlink" Target="http://procurement.baltimorecity.gov/" TargetMode="External"/><Relationship Id="rId19" Type="http://schemas.openxmlformats.org/officeDocument/2006/relationships/hyperlink" Target="http://homeless.baltimorecity.gov/" TargetMode="External"/><Relationship Id="rId6" Type="http://schemas.openxmlformats.org/officeDocument/2006/relationships/hyperlink" Target="http://baltimorepolice.org/" TargetMode="External"/><Relationship Id="rId18" Type="http://schemas.openxmlformats.org/officeDocument/2006/relationships/hyperlink" Target="http://moed.baltimorecity.gov/" TargetMode="External"/><Relationship Id="rId7" Type="http://schemas.openxmlformats.org/officeDocument/2006/relationships/hyperlink" Target="http://generalservices.baltimorecity.gov/" TargetMode="External"/><Relationship Id="rId8" Type="http://schemas.openxmlformats.org/officeDocument/2006/relationships/hyperlink" Target="http://dhcd.baltimorecity.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30.43"/>
    <col customWidth="1" min="3" max="3" width="53.43"/>
    <col customWidth="1" min="4" max="4" width="70.29"/>
    <col customWidth="1" min="5" max="5" width="19.29"/>
    <col customWidth="1" min="6" max="6" width="19.57"/>
    <col customWidth="1" min="7" max="7" width="21.29"/>
    <col customWidth="1" min="8" max="8" width="23.57"/>
    <col customWidth="1" min="9" max="22" width="21.29"/>
  </cols>
  <sheetData>
    <row r="1">
      <c r="A1" s="1" t="s">
        <v>0</v>
      </c>
      <c r="B1" s="1" t="s">
        <v>1</v>
      </c>
      <c r="C1" s="2"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ht="31.5" customHeight="1">
      <c r="A2" s="3">
        <v>1.0</v>
      </c>
      <c r="B2" s="4" t="s">
        <v>22</v>
      </c>
      <c r="C2" s="5" t="s">
        <v>23</v>
      </c>
      <c r="D2" s="5" t="s">
        <v>24</v>
      </c>
      <c r="E2" s="5" t="s">
        <v>25</v>
      </c>
      <c r="F2" s="3">
        <v>1.0</v>
      </c>
      <c r="G2" s="6" t="str">
        <f>IFERROR(__xludf.DUMMYFUNCTION("GOOGLETRANSLATE($B2,""en"",""es"")"),"Edificio de Seguridad Pública")</f>
        <v>Edificio de Seguridad Pública</v>
      </c>
      <c r="H2" s="6" t="str">
        <f>IFERROR(__xludf.DUMMYFUNCTION("GOOGLETRANSLATE($C2,""en"",""es"")"),"Crear la Oficina de Seguridad de la Comunidad y el compromiso del Alcalde.")</f>
        <v>Crear la Oficina de Seguridad de la Comunidad y el compromiso del Alcalde.</v>
      </c>
      <c r="I2" s="6" t="str">
        <f>IFERROR(__xludf.DUMMYFUNCTION("GOOGLETRANSLATE($D2,""en"",""es"")"),"Oficina de Seguridad y Barrio de compromiso del Alcalde")</f>
        <v>Oficina de Seguridad y Barrio de compromiso del Alcalde</v>
      </c>
      <c r="J2" s="6" t="str">
        <f>IFERROR(__xludf.DUMMYFUNCTION("GOOGLETRANSLATE($E2,""en"",""es"")"),"Completar")</f>
        <v>Completar</v>
      </c>
      <c r="K2" s="6" t="str">
        <f>IFERROR(__xludf.DUMMYFUNCTION("GOOGLETRANSLATE($B2,""en"",""fr"")"),"Public Safety Building")</f>
        <v>Public Safety Building</v>
      </c>
      <c r="L2" s="6" t="str">
        <f>IFERROR(__xludf.DUMMYFUNCTION("GOOGLETRANSLATE($C2,""en"",""fr"")"),"Créer Bureau de sécurité du quartier et l'engagement du maire.")</f>
        <v>Créer Bureau de sécurité du quartier et l'engagement du maire.</v>
      </c>
      <c r="M2" s="6" t="str">
        <f>IFERROR(__xludf.DUMMYFUNCTION("GOOGLETRANSLATE($D2,""en"",""fr"")"),"Bureau de sécurité du quartier et l'engagement du maire")</f>
        <v>Bureau de sécurité du quartier et l'engagement du maire</v>
      </c>
      <c r="N2" s="6" t="str">
        <f>IFERROR(__xludf.DUMMYFUNCTION("GOOGLETRANSLATE($E2,""en"",""fr"")"),"Achevée")</f>
        <v>Achevée</v>
      </c>
      <c r="O2" s="6" t="str">
        <f>IFERROR(__xludf.DUMMYFUNCTION("GOOGLETRANSLATE($B2,""en"",""ko"")"),"건물 공공 안전")</f>
        <v>건물 공공 안전</v>
      </c>
      <c r="P2" s="6" t="str">
        <f>IFERROR(__xludf.DUMMYFUNCTION("GOOGLETRANSLATE($C2,""en"",""ko"")"),"환경 안전 및 참여의 시장실을 만듭니다.")</f>
        <v>환경 안전 및 참여의 시장실을 만듭니다.</v>
      </c>
      <c r="Q2" s="6" t="str">
        <f>IFERROR(__xludf.DUMMYFUNCTION("GOOGLETRANSLATE($D2,""en"",""ko"")"),"환경 안전 및 참여의 시장실")</f>
        <v>환경 안전 및 참여의 시장실</v>
      </c>
      <c r="R2" s="6" t="str">
        <f>IFERROR(__xludf.DUMMYFUNCTION("GOOGLETRANSLATE($E2,""en"",""ko"")"),"완전한")</f>
        <v>완전한</v>
      </c>
      <c r="S2" s="6" t="str">
        <f>IFERROR(__xludf.DUMMYFUNCTION("GOOGLETRANSLATE($B2,""en"",""zh"")"),"大厦公共安全")</f>
        <v>大厦公共安全</v>
      </c>
      <c r="T2" s="6" t="str">
        <f>IFERROR(__xludf.DUMMYFUNCTION("GOOGLETRANSLATE($C2,""en"",""zh"")"),"创建邻里安全和参与的市长办公室。")</f>
        <v>创建邻里安全和参与的市长办公室。</v>
      </c>
      <c r="U2" s="6" t="str">
        <f>IFERROR(__xludf.DUMMYFUNCTION("GOOGLETRANSLATE($D2,""en"",""zh"")"),"邻里安全和参与的市长办公室")</f>
        <v>邻里安全和参与的市长办公室</v>
      </c>
      <c r="V2" s="6" t="str">
        <f>IFERROR(__xludf.DUMMYFUNCTION("GOOGLETRANSLATE($E2,""en"",""zh"")"),"完成")</f>
        <v>完成</v>
      </c>
    </row>
    <row r="3" ht="31.5" customHeight="1">
      <c r="A3" s="3">
        <v>2.0</v>
      </c>
      <c r="B3" s="4" t="s">
        <v>22</v>
      </c>
      <c r="C3" s="5" t="s">
        <v>26</v>
      </c>
      <c r="D3" s="5" t="s">
        <v>27</v>
      </c>
      <c r="E3" s="5" t="s">
        <v>25</v>
      </c>
      <c r="F3" s="3">
        <v>1.0</v>
      </c>
      <c r="G3" s="6" t="str">
        <f>IFERROR(__xludf.DUMMYFUNCTION("GOOGLETRANSLATE($B3,""en"",""es"")"),"Edificio de Seguridad Pública")</f>
        <v>Edificio de Seguridad Pública</v>
      </c>
      <c r="H3" s="6" t="str">
        <f>IFERROR(__xludf.DUMMYFUNCTION("GOOGLETRANSLATE($C3,""en"",""es"")"),"Celebrar reuniones PoliceStat cada dos semanas para construir mayor responsabilidad dentro de la DBP y mejorar la prestación de servicios.")</f>
        <v>Celebrar reuniones PoliceStat cada dos semanas para construir mayor responsabilidad dentro de la DBP y mejorar la prestación de servicios.</v>
      </c>
      <c r="I3" s="6" t="str">
        <f>IFERROR(__xludf.DUMMYFUNCTION("GOOGLETRANSLATE($D3,""en"",""es"")"),"Departamento de Policía de Baltimore, Oficina de Evaluación de la Innovación y del Alcalde")</f>
        <v>Departamento de Policía de Baltimore, Oficina de Evaluación de la Innovación y del Alcalde</v>
      </c>
      <c r="J3" s="6" t="str">
        <f>IFERROR(__xludf.DUMMYFUNCTION("GOOGLETRANSLATE($E3,""en"",""es"")"),"Completar")</f>
        <v>Completar</v>
      </c>
      <c r="K3" s="6" t="str">
        <f>IFERROR(__xludf.DUMMYFUNCTION("GOOGLETRANSLATE($B3,""en"",""fr"")"),"Public Safety Building")</f>
        <v>Public Safety Building</v>
      </c>
      <c r="L3" s="6" t="str">
        <f>IFERROR(__xludf.DUMMYFUNCTION("GOOGLETRANSLATE($C3,""en"",""fr"")"),"Tenir des réunions PoliceStat chaque-autre semaine pour renforcer la responsabilisation plus forte au sein BPD et d'améliorer la prestation des services.")</f>
        <v>Tenir des réunions PoliceStat chaque-autre semaine pour renforcer la responsabilisation plus forte au sein BPD et d'améliorer la prestation des services.</v>
      </c>
      <c r="M3" s="6" t="str">
        <f>IFERROR(__xludf.DUMMYFUNCTION("GOOGLETRANSLATE($D3,""en"",""fr"")"),"Baltimore Police Department, Bureau de la performance et l'innovation du maire")</f>
        <v>Baltimore Police Department, Bureau de la performance et l'innovation du maire</v>
      </c>
      <c r="N3" s="6" t="str">
        <f>IFERROR(__xludf.DUMMYFUNCTION("GOOGLETRANSLATE($E3,""en"",""fr"")"),"Achevée")</f>
        <v>Achevée</v>
      </c>
      <c r="O3" s="6" t="str">
        <f>IFERROR(__xludf.DUMMYFUNCTION("GOOGLETRANSLATE($B3,""en"",""ko"")"),"건물 공공 안전")</f>
        <v>건물 공공 안전</v>
      </c>
      <c r="P3" s="6" t="str">
        <f>IFERROR(__xludf.DUMMYFUNCTION("GOOGLETRANSLATE($C3,""en"",""ko"")"),"BPD에서 강한 책임을 구축하고 서비스 제공을 개선하기 위해 모든-다른 주 PoliceStat 회의를 잡으십시오.")</f>
        <v>BPD에서 강한 책임을 구축하고 서비스 제공을 개선하기 위해 모든-다른 주 PoliceStat 회의를 잡으십시오.</v>
      </c>
      <c r="Q3" s="6" t="str">
        <f>IFERROR(__xludf.DUMMYFUNCTION("GOOGLETRANSLATE($D3,""en"",""ko"")"),"볼티모어 경찰서, 성능 및 혁신의 시장실")</f>
        <v>볼티모어 경찰서, 성능 및 혁신의 시장실</v>
      </c>
      <c r="R3" s="6" t="str">
        <f>IFERROR(__xludf.DUMMYFUNCTION("GOOGLETRANSLATE($E3,""en"",""ko"")"),"완전한")</f>
        <v>완전한</v>
      </c>
      <c r="S3" s="6" t="str">
        <f>IFERROR(__xludf.DUMMYFUNCTION("GOOGLETRANSLATE($B3,""en"",""zh"")"),"大厦公共安全")</f>
        <v>大厦公共安全</v>
      </c>
      <c r="T3" s="6" t="str">
        <f>IFERROR(__xludf.DUMMYFUNCTION("GOOGLETRANSLATE($C3,""en"",""zh"")"),"保持PoliceStat会议每隔一个星期内BPD建立更强大的问责制和提高服务质量。")</f>
        <v>保持PoliceStat会议每隔一个星期内BPD建立更强大的问责制和提高服务质量。</v>
      </c>
      <c r="U3" s="6" t="str">
        <f>IFERROR(__xludf.DUMMYFUNCTION("GOOGLETRANSLATE($D3,""en"",""zh"")"),"巴尔的摩警察局，性能和创新的市长办公室")</f>
        <v>巴尔的摩警察局，性能和创新的市长办公室</v>
      </c>
      <c r="V3" s="6" t="str">
        <f>IFERROR(__xludf.DUMMYFUNCTION("GOOGLETRANSLATE($E3,""en"",""zh"")"),"完成")</f>
        <v>完成</v>
      </c>
    </row>
    <row r="4" ht="31.5" customHeight="1">
      <c r="A4" s="3">
        <v>3.0</v>
      </c>
      <c r="B4" s="4" t="s">
        <v>22</v>
      </c>
      <c r="C4" s="5" t="s">
        <v>28</v>
      </c>
      <c r="D4" s="5" t="s">
        <v>29</v>
      </c>
      <c r="E4" s="5" t="s">
        <v>30</v>
      </c>
      <c r="F4" s="3">
        <v>1.0</v>
      </c>
      <c r="G4" s="6" t="str">
        <f>IFERROR(__xludf.DUMMYFUNCTION("GOOGLETRANSLATE($B4,""en"",""es"")"),"Edificio de Seguridad Pública")</f>
        <v>Edificio de Seguridad Pública</v>
      </c>
      <c r="H4" s="6" t="str">
        <f>IFERROR(__xludf.DUMMYFUNCTION("GOOGLETRANSLATE($C4,""en"",""es"")"),"Establecer, coordinado visión clara de seguridad pública que aborda la violencia hoy en día y las causas.")</f>
        <v>Establecer, coordinado visión clara de seguridad pública que aborda la violencia hoy en día y las causas.</v>
      </c>
      <c r="I4" s="6" t="str">
        <f>IFERROR(__xludf.DUMMYFUNCTION("GOOGLETRANSLATE($D4,""en"",""es"")"),"Oficina del Alcalde, Oficina de Seguridad y Barrio de compromiso del Alcalde, Baltimore Departamento de Salud de la Ciudad, Departamento de Policía de Baltimore")</f>
        <v>Oficina del Alcalde, Oficina de Seguridad y Barrio de compromiso del Alcalde, Baltimore Departamento de Salud de la Ciudad, Departamento de Policía de Baltimore</v>
      </c>
      <c r="J4" s="6" t="str">
        <f>IFERROR(__xludf.DUMMYFUNCTION("GOOGLETRANSLATE($E4,""en"",""es"")"),"Todavía no empezado")</f>
        <v>Todavía no empezado</v>
      </c>
      <c r="K4" s="6" t="str">
        <f>IFERROR(__xludf.DUMMYFUNCTION("GOOGLETRANSLATE($B4,""en"",""fr"")"),"Public Safety Building")</f>
        <v>Public Safety Building</v>
      </c>
      <c r="L4" s="6" t="str">
        <f>IFERROR(__xludf.DUMMYFUNCTION("GOOGLETRANSLATE($C4,""en"",""fr"")"),"Définir la vision de la sécurité publique claire, coordonnée que la violence des adresses aujourd'hui et les causes profondes.")</f>
        <v>Définir la vision de la sécurité publique claire, coordonnée que la violence des adresses aujourd'hui et les causes profondes.</v>
      </c>
      <c r="M4" s="6" t="str">
        <f>IFERROR(__xludf.DUMMYFUNCTION("GOOGLETRANSLATE($D4,""en"",""fr"")"),"Bureau du maire, Bureau de sécurité du quartier et l'engagement du maire, la ville de Baltimore ministère de la Santé, Service de police de Baltimore")</f>
        <v>Bureau du maire, Bureau de sécurité du quartier et l'engagement du maire, la ville de Baltimore ministère de la Santé, Service de police de Baltimore</v>
      </c>
      <c r="N4" s="6" t="str">
        <f>IFERROR(__xludf.DUMMYFUNCTION("GOOGLETRANSLATE($E4,""en"",""fr"")"),"Pas encore commencé")</f>
        <v>Pas encore commencé</v>
      </c>
      <c r="O4" s="6" t="str">
        <f>IFERROR(__xludf.DUMMYFUNCTION("GOOGLETRANSLATE($B4,""en"",""ko"")"),"건물 공공 안전")</f>
        <v>건물 공공 안전</v>
      </c>
      <c r="P4" s="6" t="str">
        <f>IFERROR(__xludf.DUMMYFUNCTION("GOOGLETRANSLATE($C4,""en"",""ko"")"),"설정 명확 조정 공공 안전 비전 주소 폭력 오늘과 근본 원인이.")</f>
        <v>설정 명확 조정 공공 안전 비전 주소 폭력 오늘과 근본 원인이.</v>
      </c>
      <c r="Q4" s="6" t="str">
        <f>IFERROR(__xludf.DUMMYFUNCTION("GOOGLETRANSLATE($D4,""en"",""ko"")"),"시장실, 환경 안전 및 참여의 시장실, 볼티모어시 보건국, 볼티모어 경찰")</f>
        <v>시장실, 환경 안전 및 참여의 시장실, 볼티모어시 보건국, 볼티모어 경찰</v>
      </c>
      <c r="R4" s="6" t="str">
        <f>IFERROR(__xludf.DUMMYFUNCTION("GOOGLETRANSLATE($E4,""en"",""ko"")"),"아직 시작되지")</f>
        <v>아직 시작되지</v>
      </c>
      <c r="S4" s="6" t="str">
        <f>IFERROR(__xludf.DUMMYFUNCTION("GOOGLETRANSLATE($B4,""en"",""zh"")"),"大厦公共安全")</f>
        <v>大厦公共安全</v>
      </c>
      <c r="T4" s="6" t="str">
        <f>IFERROR(__xludf.DUMMYFUNCTION("GOOGLETRANSLATE($C4,""en"",""zh"")"),"设定清晰，协调公共安全愿景地址暴力今天和根本原因。")</f>
        <v>设定清晰，协调公共安全愿景地址暴力今天和根本原因。</v>
      </c>
      <c r="U4" s="6" t="str">
        <f>IFERROR(__xludf.DUMMYFUNCTION("GOOGLETRANSLATE($D4,""en"",""zh"")"),"市长办公室，邻里安全和参与的市长办公室，巴尔的摩市卫生局，巴尔的摩警察局")</f>
        <v>市长办公室，邻里安全和参与的市长办公室，巴尔的摩市卫生局，巴尔的摩警察局</v>
      </c>
      <c r="V4" s="6" t="str">
        <f>IFERROR(__xludf.DUMMYFUNCTION("GOOGLETRANSLATE($E4,""en"",""zh"")"),"还没开始")</f>
        <v>还没开始</v>
      </c>
    </row>
    <row r="5" ht="31.5" customHeight="1">
      <c r="A5" s="3">
        <v>4.0</v>
      </c>
      <c r="B5" s="4" t="s">
        <v>22</v>
      </c>
      <c r="C5" s="5" t="s">
        <v>31</v>
      </c>
      <c r="D5" s="5" t="s">
        <v>32</v>
      </c>
      <c r="E5" s="5" t="s">
        <v>33</v>
      </c>
      <c r="F5" s="3">
        <v>1.0</v>
      </c>
      <c r="G5" s="6" t="str">
        <f>IFERROR(__xludf.DUMMYFUNCTION("GOOGLETRANSLATE($B5,""en"",""es"")"),"Edificio de Seguridad Pública")</f>
        <v>Edificio de Seguridad Pública</v>
      </c>
      <c r="H5" s="6" t="str">
        <f>IFERROR(__xludf.DUMMYFUNCTION("GOOGLETRANSLATE($C5,""en"",""es"")"),"Comprometerse con actualizaciones mensuales sobre los principales hitos alcanzados decreto de consentimiento y la participación de aumento comunidad.")</f>
        <v>Comprometerse con actualizaciones mensuales sobre los principales hitos alcanzados decreto de consentimiento y la participación de aumento comunidad.</v>
      </c>
      <c r="I5" s="6" t="str">
        <f>IFERROR(__xludf.DUMMYFUNCTION("GOOGLETRANSLATE($D5,""en"",""es"")"),"Oficina del Alcalde, Departamento de Policía de Baltimore")</f>
        <v>Oficina del Alcalde, Departamento de Policía de Baltimore</v>
      </c>
      <c r="J5" s="6" t="str">
        <f>IFERROR(__xludf.DUMMYFUNCTION("GOOGLETRANSLATE($E5,""en"",""es"")"),"En curso")</f>
        <v>En curso</v>
      </c>
      <c r="K5" s="6" t="str">
        <f>IFERROR(__xludf.DUMMYFUNCTION("GOOGLETRANSLATE($B5,""en"",""fr"")"),"Public Safety Building")</f>
        <v>Public Safety Building</v>
      </c>
      <c r="L5" s="6" t="str">
        <f>IFERROR(__xludf.DUMMYFUNCTION("GOOGLETRANSLATE($C5,""en"",""fr"")"),"Engagez-vous à des mises à jour mensuelles sur les étapes clés du décret de consentement conclus et accroître la participation des collectivités.")</f>
        <v>Engagez-vous à des mises à jour mensuelles sur les étapes clés du décret de consentement conclus et accroître la participation des collectivités.</v>
      </c>
      <c r="M5" s="6" t="str">
        <f>IFERROR(__xludf.DUMMYFUNCTION("GOOGLETRANSLATE($D5,""en"",""fr"")"),"Bureau du maire, Service de police de Baltimore")</f>
        <v>Bureau du maire, Service de police de Baltimore</v>
      </c>
      <c r="N5" s="6" t="str">
        <f>IFERROR(__xludf.DUMMYFUNCTION("GOOGLETRANSLATE($E5,""en"",""fr"")"),"En cours")</f>
        <v>En cours</v>
      </c>
      <c r="O5" s="6" t="str">
        <f>IFERROR(__xludf.DUMMYFUNCTION("GOOGLETRANSLATE($B5,""en"",""ko"")"),"건물 공공 안전")</f>
        <v>건물 공공 안전</v>
      </c>
      <c r="P5" s="6" t="str">
        <f>IFERROR(__xludf.DUMMYFUNCTION("GOOGLETRANSLATE($C5,""en"",""ko"")"),"주요 도달 동의 판결의 이정표와 증가의 사회 참여에 매월 업데이트를 커밋합니다.")</f>
        <v>주요 도달 동의 판결의 이정표와 증가의 사회 참여에 매월 업데이트를 커밋합니다.</v>
      </c>
      <c r="Q5" s="6" t="str">
        <f>IFERROR(__xludf.DUMMYFUNCTION("GOOGLETRANSLATE($D5,""en"",""ko"")"),"시장의 사무실, 볼티모어 경찰")</f>
        <v>시장의 사무실, 볼티모어 경찰</v>
      </c>
      <c r="R5" s="6" t="str">
        <f>IFERROR(__xludf.DUMMYFUNCTION("GOOGLETRANSLATE($E5,""en"",""ko"")"),"진행 중")</f>
        <v>진행 중</v>
      </c>
      <c r="S5" s="6" t="str">
        <f>IFERROR(__xludf.DUMMYFUNCTION("GOOGLETRANSLATE($B5,""en"",""zh"")"),"大厦公共安全")</f>
        <v>大厦公共安全</v>
      </c>
      <c r="T5" s="6" t="str">
        <f>IFERROR(__xludf.DUMMYFUNCTION("GOOGLETRANSLATE($C5,""en"",""zh"")"),"承诺就达到重大同意法令的里程碑，并增加社区参与每月更新。")</f>
        <v>承诺就达到重大同意法令的里程碑，并增加社区参与每月更新。</v>
      </c>
      <c r="U5" s="6" t="str">
        <f>IFERROR(__xludf.DUMMYFUNCTION("GOOGLETRANSLATE($D5,""en"",""zh"")"),"市长办公室，巴尔的摩警察局")</f>
        <v>市长办公室，巴尔的摩警察局</v>
      </c>
      <c r="V5" s="6" t="str">
        <f>IFERROR(__xludf.DUMMYFUNCTION("GOOGLETRANSLATE($E5,""en"",""zh"")"),"进行中")</f>
        <v>进行中</v>
      </c>
    </row>
    <row r="6" ht="31.5" customHeight="1">
      <c r="A6" s="3">
        <v>5.0</v>
      </c>
      <c r="B6" s="4" t="s">
        <v>22</v>
      </c>
      <c r="C6" s="5" t="s">
        <v>34</v>
      </c>
      <c r="D6" s="5" t="s">
        <v>24</v>
      </c>
      <c r="E6" s="5" t="s">
        <v>33</v>
      </c>
      <c r="F6" s="3">
        <v>1.0</v>
      </c>
      <c r="G6" s="6" t="str">
        <f>IFERROR(__xludf.DUMMYFUNCTION("GOOGLETRANSLATE($B6,""en"",""es"")"),"Edificio de Seguridad Pública")</f>
        <v>Edificio de Seguridad Pública</v>
      </c>
      <c r="H6" s="6" t="str">
        <f>IFERROR(__xludf.DUMMYFUNCTION("GOOGLETRANSLATE($C6,""en"",""es"")"),"Es tarea Alcalde Oficina de Seguridad de la Comunidad y de compromiso con la coordinación de la estrategia de seguridad pública.")</f>
        <v>Es tarea Alcalde Oficina de Seguridad de la Comunidad y de compromiso con la coordinación de la estrategia de seguridad pública.</v>
      </c>
      <c r="I6" s="6" t="str">
        <f>IFERROR(__xludf.DUMMYFUNCTION("GOOGLETRANSLATE($D6,""en"",""es"")"),"Oficina de Seguridad y Barrio de compromiso del Alcalde")</f>
        <v>Oficina de Seguridad y Barrio de compromiso del Alcalde</v>
      </c>
      <c r="J6" s="6" t="str">
        <f>IFERROR(__xludf.DUMMYFUNCTION("GOOGLETRANSLATE($E6,""en"",""es"")"),"En curso")</f>
        <v>En curso</v>
      </c>
      <c r="K6" s="6" t="str">
        <f>IFERROR(__xludf.DUMMYFUNCTION("GOOGLETRANSLATE($B6,""en"",""fr"")"),"Public Safety Building")</f>
        <v>Public Safety Building</v>
      </c>
      <c r="L6" s="6" t="str">
        <f>IFERROR(__xludf.DUMMYFUNCTION("GOOGLETRANSLATE($C6,""en"",""fr"")"),"Bureau du Maire est Groupe de sécurité du quartier et l'engagement de coordonner la stratégie de la sécurité publique.")</f>
        <v>Bureau du Maire est Groupe de sécurité du quartier et l'engagement de coordonner la stratégie de la sécurité publique.</v>
      </c>
      <c r="M6" s="6" t="str">
        <f>IFERROR(__xludf.DUMMYFUNCTION("GOOGLETRANSLATE($D6,""en"",""fr"")"),"Bureau de sécurité du quartier et l'engagement du maire")</f>
        <v>Bureau de sécurité du quartier et l'engagement du maire</v>
      </c>
      <c r="N6" s="6" t="str">
        <f>IFERROR(__xludf.DUMMYFUNCTION("GOOGLETRANSLATE($E6,""en"",""fr"")"),"En cours")</f>
        <v>En cours</v>
      </c>
      <c r="O6" s="6" t="str">
        <f>IFERROR(__xludf.DUMMYFUNCTION("GOOGLETRANSLATE($B6,""en"",""ko"")"),"건물 공공 안전")</f>
        <v>건물 공공 안전</v>
      </c>
      <c r="P6" s="6" t="str">
        <f>IFERROR(__xludf.DUMMYFUNCTION("GOOGLETRANSLATE($C6,""en"",""ko"")"),"작업 시장은 공공 안전 전략을 조정하여 환경 안전 및 참여의 사무실입니다.")</f>
        <v>작업 시장은 공공 안전 전략을 조정하여 환경 안전 및 참여의 사무실입니다.</v>
      </c>
      <c r="Q6" s="6" t="str">
        <f>IFERROR(__xludf.DUMMYFUNCTION("GOOGLETRANSLATE($D6,""en"",""ko"")"),"환경 안전 및 참여의 시장실")</f>
        <v>환경 안전 및 참여의 시장실</v>
      </c>
      <c r="R6" s="6" t="str">
        <f>IFERROR(__xludf.DUMMYFUNCTION("GOOGLETRANSLATE($E6,""en"",""ko"")"),"진행 중")</f>
        <v>진행 중</v>
      </c>
      <c r="S6" s="6" t="str">
        <f>IFERROR(__xludf.DUMMYFUNCTION("GOOGLETRANSLATE($B6,""en"",""zh"")"),"大厦公共安全")</f>
        <v>大厦公共安全</v>
      </c>
      <c r="T6" s="6" t="str">
        <f>IFERROR(__xludf.DUMMYFUNCTION("GOOGLETRANSLATE($C6,""en"",""zh"")"),"任务市长的邻里安全和参与的办公室负责协调公众安全策略。")</f>
        <v>任务市长的邻里安全和参与的办公室负责协调公众安全策略。</v>
      </c>
      <c r="U6" s="6" t="str">
        <f>IFERROR(__xludf.DUMMYFUNCTION("GOOGLETRANSLATE($D6,""en"",""zh"")"),"邻里安全和参与的市长办公室")</f>
        <v>邻里安全和参与的市长办公室</v>
      </c>
      <c r="V6" s="6" t="str">
        <f>IFERROR(__xludf.DUMMYFUNCTION("GOOGLETRANSLATE($E6,""en"",""zh"")"),"进行中")</f>
        <v>进行中</v>
      </c>
    </row>
    <row r="7" ht="31.5" customHeight="1">
      <c r="A7" s="3">
        <v>6.0</v>
      </c>
      <c r="B7" s="4" t="s">
        <v>22</v>
      </c>
      <c r="C7" s="5" t="s">
        <v>35</v>
      </c>
      <c r="D7" s="5" t="s">
        <v>32</v>
      </c>
      <c r="E7" s="5" t="s">
        <v>33</v>
      </c>
      <c r="F7" s="3">
        <v>1.0</v>
      </c>
      <c r="G7" s="6" t="str">
        <f>IFERROR(__xludf.DUMMYFUNCTION("GOOGLETRANSLATE($B7,""en"",""es"")"),"Edificio de Seguridad Pública")</f>
        <v>Edificio de Seguridad Pública</v>
      </c>
      <c r="H7" s="6" t="str">
        <f>IFERROR(__xludf.DUMMYFUNCTION("GOOGLETRANSLATE($C7,""en"",""es"")"),"Desarrollar y desplegar una estrategia para frenar el flujo de armas ilegales en la ciudad de Baltimore.")</f>
        <v>Desarrollar y desplegar una estrategia para frenar el flujo de armas ilegales en la ciudad de Baltimore.</v>
      </c>
      <c r="I7" s="6" t="str">
        <f>IFERROR(__xludf.DUMMYFUNCTION("GOOGLETRANSLATE($D7,""en"",""es"")"),"Oficina del Alcalde, Departamento de Policía de Baltimore")</f>
        <v>Oficina del Alcalde, Departamento de Policía de Baltimore</v>
      </c>
      <c r="J7" s="6" t="str">
        <f>IFERROR(__xludf.DUMMYFUNCTION("GOOGLETRANSLATE($E7,""en"",""es"")"),"En curso")</f>
        <v>En curso</v>
      </c>
      <c r="K7" s="6" t="str">
        <f>IFERROR(__xludf.DUMMYFUNCTION("GOOGLETRANSLATE($B7,""en"",""fr"")"),"Public Safety Building")</f>
        <v>Public Safety Building</v>
      </c>
      <c r="L7" s="6" t="str">
        <f>IFERROR(__xludf.DUMMYFUNCTION("GOOGLETRANSLATE($C7,""en"",""fr"")"),"Développer et déployer une stratégie pour ralentir le flux d'armes illégales dans la ville de Baltimore.")</f>
        <v>Développer et déployer une stratégie pour ralentir le flux d'armes illégales dans la ville de Baltimore.</v>
      </c>
      <c r="M7" s="6" t="str">
        <f>IFERROR(__xludf.DUMMYFUNCTION("GOOGLETRANSLATE($D7,""en"",""fr"")"),"Bureau du maire, Service de police de Baltimore")</f>
        <v>Bureau du maire, Service de police de Baltimore</v>
      </c>
      <c r="N7" s="6" t="str">
        <f>IFERROR(__xludf.DUMMYFUNCTION("GOOGLETRANSLATE($E7,""en"",""fr"")"),"En cours")</f>
        <v>En cours</v>
      </c>
      <c r="O7" s="6" t="str">
        <f>IFERROR(__xludf.DUMMYFUNCTION("GOOGLETRANSLATE($B7,""en"",""ko"")"),"건물 공공 안전")</f>
        <v>건물 공공 안전</v>
      </c>
      <c r="P7" s="6" t="str">
        <f>IFERROR(__xludf.DUMMYFUNCTION("GOOGLETRANSLATE($C7,""en"",""ko"")"),"개발 및 볼티모어시에 불법 총기의 흐름을 느리게하는 전략을 롤아웃.")</f>
        <v>개발 및 볼티모어시에 불법 총기의 흐름을 느리게하는 전략을 롤아웃.</v>
      </c>
      <c r="Q7" s="6" t="str">
        <f>IFERROR(__xludf.DUMMYFUNCTION("GOOGLETRANSLATE($D7,""en"",""ko"")"),"시장의 사무실, 볼티모어 경찰")</f>
        <v>시장의 사무실, 볼티모어 경찰</v>
      </c>
      <c r="R7" s="6" t="str">
        <f>IFERROR(__xludf.DUMMYFUNCTION("GOOGLETRANSLATE($E7,""en"",""ko"")"),"진행 중")</f>
        <v>진행 중</v>
      </c>
      <c r="S7" s="6" t="str">
        <f>IFERROR(__xludf.DUMMYFUNCTION("GOOGLETRANSLATE($B7,""en"",""zh"")"),"大厦公共安全")</f>
        <v>大厦公共安全</v>
      </c>
      <c r="T7" s="6" t="str">
        <f>IFERROR(__xludf.DUMMYFUNCTION("GOOGLETRANSLATE($C7,""en"",""zh"")"),"开发和部署战略，以减缓黑枪流入巴尔的摩市。")</f>
        <v>开发和部署战略，以减缓黑枪流入巴尔的摩市。</v>
      </c>
      <c r="U7" s="6" t="str">
        <f>IFERROR(__xludf.DUMMYFUNCTION("GOOGLETRANSLATE($D7,""en"",""zh"")"),"市长办公室，巴尔的摩警察局")</f>
        <v>市长办公室，巴尔的摩警察局</v>
      </c>
      <c r="V7" s="6" t="str">
        <f>IFERROR(__xludf.DUMMYFUNCTION("GOOGLETRANSLATE($E7,""en"",""zh"")"),"进行中")</f>
        <v>进行中</v>
      </c>
    </row>
    <row r="8" ht="31.5" customHeight="1">
      <c r="A8" s="3">
        <v>7.0</v>
      </c>
      <c r="B8" s="4" t="s">
        <v>22</v>
      </c>
      <c r="C8" s="5" t="s">
        <v>36</v>
      </c>
      <c r="D8" s="5" t="s">
        <v>37</v>
      </c>
      <c r="E8" s="5" t="s">
        <v>30</v>
      </c>
      <c r="F8" s="3">
        <v>1.0</v>
      </c>
      <c r="G8" s="6" t="str">
        <f>IFERROR(__xludf.DUMMYFUNCTION("GOOGLETRANSLATE($B8,""en"",""es"")"),"Edificio de Seguridad Pública")</f>
        <v>Edificio de Seguridad Pública</v>
      </c>
      <c r="H8" s="6" t="str">
        <f>IFERROR(__xludf.DUMMYFUNCTION("GOOGLETRANSLATE($C8,""en"",""es"")"),"Adoptar y apoyar Calles Completas aumento manual de la calidad de vida y la movilidad en Baltimore.")</f>
        <v>Adoptar y apoyar Calles Completas aumento manual de la calidad de vida y la movilidad en Baltimore.</v>
      </c>
      <c r="I8" s="6" t="str">
        <f>IFERROR(__xludf.DUMMYFUNCTION("GOOGLETRANSLATE($D8,""en"",""es"")"),"Departamento de Transporte de la ciudad de Baltimore")</f>
        <v>Departamento de Transporte de la ciudad de Baltimore</v>
      </c>
      <c r="J8" s="6" t="str">
        <f>IFERROR(__xludf.DUMMYFUNCTION("GOOGLETRANSLATE($E8,""en"",""es"")"),"Todavía no empezado")</f>
        <v>Todavía no empezado</v>
      </c>
      <c r="K8" s="6" t="str">
        <f>IFERROR(__xludf.DUMMYFUNCTION("GOOGLETRANSLATE($B8,""en"",""fr"")"),"Public Safety Building")</f>
        <v>Public Safety Building</v>
      </c>
      <c r="L8" s="6" t="str">
        <f>IFERROR(__xludf.DUMMYFUNCTION("GOOGLETRANSLATE($C8,""en"",""fr"")"),"Adopter et soutenir les rues complètes d'augmenter la qualité de vie manuelle et la mobilité à Baltimore.")</f>
        <v>Adopter et soutenir les rues complètes d'augmenter la qualité de vie manuelle et la mobilité à Baltimore.</v>
      </c>
      <c r="M8" s="6" t="str">
        <f>IFERROR(__xludf.DUMMYFUNCTION("GOOGLETRANSLATE($D8,""en"",""fr"")"),"Baltimore ministère des Transports")</f>
        <v>Baltimore ministère des Transports</v>
      </c>
      <c r="N8" s="6" t="str">
        <f>IFERROR(__xludf.DUMMYFUNCTION("GOOGLETRANSLATE($E8,""en"",""fr"")"),"Pas encore commencé")</f>
        <v>Pas encore commencé</v>
      </c>
      <c r="O8" s="6" t="str">
        <f>IFERROR(__xludf.DUMMYFUNCTION("GOOGLETRANSLATE($B8,""en"",""ko"")"),"건물 공공 안전")</f>
        <v>건물 공공 안전</v>
      </c>
      <c r="P8" s="6" t="str">
        <f>IFERROR(__xludf.DUMMYFUNCTION("GOOGLETRANSLATE($C8,""en"",""ko"")"),"채택 볼티모어에서 전체 거리를 삶과 이동성을 수동으로 증가 품질을 지원합니다.")</f>
        <v>채택 볼티모어에서 전체 거리를 삶과 이동성을 수동으로 증가 품질을 지원합니다.</v>
      </c>
      <c r="Q8" s="6" t="str">
        <f>IFERROR(__xludf.DUMMYFUNCTION("GOOGLETRANSLATE($D8,""en"",""ko"")"),"교통 볼티모어시 교육청")</f>
        <v>교통 볼티모어시 교육청</v>
      </c>
      <c r="R8" s="6" t="str">
        <f>IFERROR(__xludf.DUMMYFUNCTION("GOOGLETRANSLATE($E8,""en"",""ko"")"),"아직 시작되지")</f>
        <v>아직 시작되지</v>
      </c>
      <c r="S8" s="6" t="str">
        <f>IFERROR(__xludf.DUMMYFUNCTION("GOOGLETRANSLATE($B8,""en"",""zh"")"),"大厦公共安全")</f>
        <v>大厦公共安全</v>
      </c>
      <c r="T8" s="6" t="str">
        <f>IFERROR(__xludf.DUMMYFUNCTION("GOOGLETRANSLATE($C8,""en"",""zh"")"),"采用并支持完整街道生活和流动性的手动提高质量在巴尔的摩。")</f>
        <v>采用并支持完整街道生活和流动性的手动提高质量在巴尔的摩。</v>
      </c>
      <c r="U8" s="6" t="str">
        <f>IFERROR(__xludf.DUMMYFUNCTION("GOOGLETRANSLATE($D8,""en"",""zh"")"),"运输的巴尔的摩市交通局")</f>
        <v>运输的巴尔的摩市交通局</v>
      </c>
      <c r="V8" s="6" t="str">
        <f>IFERROR(__xludf.DUMMYFUNCTION("GOOGLETRANSLATE($E8,""en"",""zh"")"),"还没开始")</f>
        <v>还没开始</v>
      </c>
    </row>
    <row r="9" ht="31.5" customHeight="1">
      <c r="A9" s="3">
        <v>8.0</v>
      </c>
      <c r="B9" s="6" t="s">
        <v>22</v>
      </c>
      <c r="C9" s="5" t="s">
        <v>38</v>
      </c>
      <c r="D9" s="5" t="s">
        <v>39</v>
      </c>
      <c r="E9" s="5" t="s">
        <v>33</v>
      </c>
      <c r="F9" s="3">
        <v>1.0</v>
      </c>
      <c r="G9" s="6" t="str">
        <f>IFERROR(__xludf.DUMMYFUNCTION("GOOGLETRANSLATE($B9,""en"",""es"")"),"Edificio de Seguridad Pública")</f>
        <v>Edificio de Seguridad Pública</v>
      </c>
      <c r="H9" s="6" t="str">
        <f>IFERROR(__xludf.DUMMYFUNCTION("GOOGLETRANSLATE($C9,""en"",""es"")"),"Empezar a aplicar una estrategia de lucha contra la violencia de grupo.")</f>
        <v>Empezar a aplicar una estrategia de lucha contra la violencia de grupo.</v>
      </c>
      <c r="I9" s="6" t="str">
        <f>IFERROR(__xludf.DUMMYFUNCTION("GOOGLETRANSLATE($D9,""en"",""es"")"),"Departamento de Policía de Baltimore, Oficina de Seguridad y Barrio de compromiso del Alcalde")</f>
        <v>Departamento de Policía de Baltimore, Oficina de Seguridad y Barrio de compromiso del Alcalde</v>
      </c>
      <c r="J9" s="6" t="str">
        <f>IFERROR(__xludf.DUMMYFUNCTION("GOOGLETRANSLATE($E9,""en"",""es"")"),"En curso")</f>
        <v>En curso</v>
      </c>
      <c r="K9" s="6" t="str">
        <f>IFERROR(__xludf.DUMMYFUNCTION("GOOGLETRANSLATE($B9,""en"",""fr"")"),"Public Safety Building")</f>
        <v>Public Safety Building</v>
      </c>
      <c r="L9" s="6" t="str">
        <f>IFERROR(__xludf.DUMMYFUNCTION("GOOGLETRANSLATE($C9,""en"",""fr"")"),"Commencez la mise en œuvre d'une stratégie de réduction de la violence du groupe.")</f>
        <v>Commencez la mise en œuvre d'une stratégie de réduction de la violence du groupe.</v>
      </c>
      <c r="M9" s="6" t="str">
        <f>IFERROR(__xludf.DUMMYFUNCTION("GOOGLETRANSLATE($D9,""en"",""fr"")"),"Baltimore Police Department, Bureau de la sécurité du quartier et l'engagement du maire")</f>
        <v>Baltimore Police Department, Bureau de la sécurité du quartier et l'engagement du maire</v>
      </c>
      <c r="N9" s="6" t="str">
        <f>IFERROR(__xludf.DUMMYFUNCTION("GOOGLETRANSLATE($E9,""en"",""fr"")"),"En cours")</f>
        <v>En cours</v>
      </c>
      <c r="O9" s="6" t="str">
        <f>IFERROR(__xludf.DUMMYFUNCTION("GOOGLETRANSLATE($B9,""en"",""ko"")"),"건물 공공 안전")</f>
        <v>건물 공공 안전</v>
      </c>
      <c r="P9" s="6" t="str">
        <f>IFERROR(__xludf.DUMMYFUNCTION("GOOGLETRANSLATE($C9,""en"",""ko"")"),"그룹 폭력 감소 전략을 구현하기 시작합니다.")</f>
        <v>그룹 폭력 감소 전략을 구현하기 시작합니다.</v>
      </c>
      <c r="Q9" s="6" t="str">
        <f>IFERROR(__xludf.DUMMYFUNCTION("GOOGLETRANSLATE($D9,""en"",""ko"")"),"볼티모어 경찰, 환경 안전 및 참여의 시장실")</f>
        <v>볼티모어 경찰, 환경 안전 및 참여의 시장실</v>
      </c>
      <c r="R9" s="6" t="str">
        <f>IFERROR(__xludf.DUMMYFUNCTION("GOOGLETRANSLATE($E9,""en"",""ko"")"),"진행 중")</f>
        <v>진행 중</v>
      </c>
      <c r="S9" s="6" t="str">
        <f>IFERROR(__xludf.DUMMYFUNCTION("GOOGLETRANSLATE($B9,""en"",""zh"")"),"大厦公共安全")</f>
        <v>大厦公共安全</v>
      </c>
      <c r="T9" s="6" t="str">
        <f>IFERROR(__xludf.DUMMYFUNCTION("GOOGLETRANSLATE($C9,""en"",""zh"")"),"开始实施集团减少暴力战略。")</f>
        <v>开始实施集团减少暴力战略。</v>
      </c>
      <c r="U9" s="6" t="str">
        <f>IFERROR(__xludf.DUMMYFUNCTION("GOOGLETRANSLATE($D9,""en"",""zh"")"),"巴尔的摩警察局，邻里安全和参与的市长办公室")</f>
        <v>巴尔的摩警察局，邻里安全和参与的市长办公室</v>
      </c>
      <c r="V9" s="6" t="str">
        <f>IFERROR(__xludf.DUMMYFUNCTION("GOOGLETRANSLATE($E9,""en"",""zh"")"),"进行中")</f>
        <v>进行中</v>
      </c>
    </row>
    <row r="10" ht="31.5" customHeight="1">
      <c r="A10" s="3">
        <v>9.0</v>
      </c>
      <c r="B10" s="6" t="s">
        <v>22</v>
      </c>
      <c r="C10" s="5" t="s">
        <v>40</v>
      </c>
      <c r="D10" s="5" t="s">
        <v>41</v>
      </c>
      <c r="E10" s="5" t="s">
        <v>30</v>
      </c>
      <c r="F10" s="3">
        <v>1.0</v>
      </c>
      <c r="G10" s="6" t="str">
        <f>IFERROR(__xludf.DUMMYFUNCTION("GOOGLETRANSLATE($B10,""en"",""es"")"),"Edificio de Seguridad Pública")</f>
        <v>Edificio de Seguridad Pública</v>
      </c>
      <c r="H10" s="6" t="str">
        <f>IFERROR(__xludf.DUMMYFUNCTION("GOOGLETRANSLATE($C10,""en"",""es"")"),"Se reúnen con líderes de la comunidad y los residentes en torno a una visión compartida para la seguridad pública.")</f>
        <v>Se reúnen con líderes de la comunidad y los residentes en torno a una visión compartida para la seguridad pública.</v>
      </c>
      <c r="I10" s="6" t="str">
        <f>IFERROR(__xludf.DUMMYFUNCTION("GOOGLETRANSLATE($D10,""en"",""es"")"),"Oficina del Alcalde, Oficina de Seguridad y Barrio de compromiso del Alcalde")</f>
        <v>Oficina del Alcalde, Oficina de Seguridad y Barrio de compromiso del Alcalde</v>
      </c>
      <c r="J10" s="6" t="str">
        <f>IFERROR(__xludf.DUMMYFUNCTION("GOOGLETRANSLATE($E10,""en"",""es"")"),"Todavía no empezado")</f>
        <v>Todavía no empezado</v>
      </c>
      <c r="K10" s="6" t="str">
        <f>IFERROR(__xludf.DUMMYFUNCTION("GOOGLETRANSLATE($B10,""en"",""fr"")"),"Public Safety Building")</f>
        <v>Public Safety Building</v>
      </c>
      <c r="L10" s="6" t="str">
        <f>IFERROR(__xludf.DUMMYFUNCTION("GOOGLETRANSLATE($C10,""en"",""fr"")"),"Rencontre avec les dirigeants communautaires et les résidents autour d'une vision commune de la sécurité publique.")</f>
        <v>Rencontre avec les dirigeants communautaires et les résidents autour d'une vision commune de la sécurité publique.</v>
      </c>
      <c r="M10" s="6" t="str">
        <f>IFERROR(__xludf.DUMMYFUNCTION("GOOGLETRANSLATE($D10,""en"",""fr"")"),"Bureau du maire, Bureau de sécurité du quartier et l'engagement du maire")</f>
        <v>Bureau du maire, Bureau de sécurité du quartier et l'engagement du maire</v>
      </c>
      <c r="N10" s="6" t="str">
        <f>IFERROR(__xludf.DUMMYFUNCTION("GOOGLETRANSLATE($E10,""en"",""fr"")"),"Pas encore commencé")</f>
        <v>Pas encore commencé</v>
      </c>
      <c r="O10" s="6" t="str">
        <f>IFERROR(__xludf.DUMMYFUNCTION("GOOGLETRANSLATE($B10,""en"",""ko"")"),"건물 공공 안전")</f>
        <v>건물 공공 안전</v>
      </c>
      <c r="P10" s="6" t="str">
        <f>IFERROR(__xludf.DUMMYFUNCTION("GOOGLETRANSLATE($C10,""en"",""ko"")"),"공공 안전을위한 비전을 공유 주변 지역 사회 지도자 및 주민들과 만나.")</f>
        <v>공공 안전을위한 비전을 공유 주변 지역 사회 지도자 및 주민들과 만나.</v>
      </c>
      <c r="Q10" s="6" t="str">
        <f>IFERROR(__xludf.DUMMYFUNCTION("GOOGLETRANSLATE($D10,""en"",""ko"")"),"시장실, 환경 안전 및 참여의 시장실")</f>
        <v>시장실, 환경 안전 및 참여의 시장실</v>
      </c>
      <c r="R10" s="6" t="str">
        <f>IFERROR(__xludf.DUMMYFUNCTION("GOOGLETRANSLATE($E10,""en"",""ko"")"),"아직 시작되지")</f>
        <v>아직 시작되지</v>
      </c>
      <c r="S10" s="6" t="str">
        <f>IFERROR(__xludf.DUMMYFUNCTION("GOOGLETRANSLATE($B10,""en"",""zh"")"),"大厦公共安全")</f>
        <v>大厦公共安全</v>
      </c>
      <c r="T10" s="6" t="str">
        <f>IFERROR(__xludf.DUMMYFUNCTION("GOOGLETRANSLATE($C10,""en"",""zh"")"),"会见各地对公共安全的共同愿景社区领导和居民。")</f>
        <v>会见各地对公共安全的共同愿景社区领导和居民。</v>
      </c>
      <c r="U10" s="6" t="str">
        <f>IFERROR(__xludf.DUMMYFUNCTION("GOOGLETRANSLATE($D10,""en"",""zh"")"),"市长办公室，邻里安全和参与的市长办公室")</f>
        <v>市长办公室，邻里安全和参与的市长办公室</v>
      </c>
      <c r="V10" s="6" t="str">
        <f>IFERROR(__xludf.DUMMYFUNCTION("GOOGLETRANSLATE($E10,""en"",""zh"")"),"还没开始")</f>
        <v>还没开始</v>
      </c>
    </row>
    <row r="11" ht="31.5" customHeight="1">
      <c r="A11" s="3">
        <v>10.0</v>
      </c>
      <c r="B11" s="6" t="s">
        <v>22</v>
      </c>
      <c r="C11" s="5" t="s">
        <v>42</v>
      </c>
      <c r="D11" s="5" t="s">
        <v>43</v>
      </c>
      <c r="E11" s="5" t="s">
        <v>33</v>
      </c>
      <c r="F11" s="3">
        <v>1.0</v>
      </c>
      <c r="G11" s="6" t="str">
        <f>IFERROR(__xludf.DUMMYFUNCTION("GOOGLETRANSLATE($B11,""en"",""es"")"),"Edificio de Seguridad Pública")</f>
        <v>Edificio de Seguridad Pública</v>
      </c>
      <c r="H11" s="6" t="str">
        <f>IFERROR(__xludf.DUMMYFUNCTION("GOOGLETRANSLATE($C11,""en"",""es"")"),"Desarrollar un grupo de trabajo desvío de llamadas 911 y el proyecto de protocolo.")</f>
        <v>Desarrollar un grupo de trabajo desvío de llamadas 911 y el proyecto de protocolo.</v>
      </c>
      <c r="I11" s="6" t="str">
        <f>IFERROR(__xludf.DUMMYFUNCTION("GOOGLETRANSLATE($D11,""en"",""es"")"),"Oficina del Alcalde, Departamento de Policía de Baltimore, Baltimore City Fire Department")</f>
        <v>Oficina del Alcalde, Departamento de Policía de Baltimore, Baltimore City Fire Department</v>
      </c>
      <c r="J11" s="6" t="str">
        <f>IFERROR(__xludf.DUMMYFUNCTION("GOOGLETRANSLATE($E11,""en"",""es"")"),"En curso")</f>
        <v>En curso</v>
      </c>
      <c r="K11" s="6" t="str">
        <f>IFERROR(__xludf.DUMMYFUNCTION("GOOGLETRANSLATE($B11,""en"",""fr"")"),"Public Safety Building")</f>
        <v>Public Safety Building</v>
      </c>
      <c r="L11" s="6" t="str">
        <f>IFERROR(__xludf.DUMMYFUNCTION("GOOGLETRANSLATE($C11,""en"",""fr"")"),"Mettre en place un groupe de travail de déviation d'appel 911 et projet de protocole.")</f>
        <v>Mettre en place un groupe de travail de déviation d'appel 911 et projet de protocole.</v>
      </c>
      <c r="M11" s="6" t="str">
        <f>IFERROR(__xludf.DUMMYFUNCTION("GOOGLETRANSLATE($D11,""en"",""fr"")"),"Bureau du maire, Service de police de Baltimore, Baltimore City Fire Department")</f>
        <v>Bureau du maire, Service de police de Baltimore, Baltimore City Fire Department</v>
      </c>
      <c r="N11" s="6" t="str">
        <f>IFERROR(__xludf.DUMMYFUNCTION("GOOGLETRANSLATE($E11,""en"",""fr"")"),"En cours")</f>
        <v>En cours</v>
      </c>
      <c r="O11" s="6" t="str">
        <f>IFERROR(__xludf.DUMMYFUNCTION("GOOGLETRANSLATE($B11,""en"",""ko"")"),"건물 공공 안전")</f>
        <v>건물 공공 안전</v>
      </c>
      <c r="P11" s="6" t="str">
        <f>IFERROR(__xludf.DUMMYFUNCTION("GOOGLETRANSLATE($C11,""en"",""ko"")"),"911 호 전환 작업 그룹 및 초안 프로토콜을 개발한다.")</f>
        <v>911 호 전환 작업 그룹 및 초안 프로토콜을 개발한다.</v>
      </c>
      <c r="Q11" s="6" t="str">
        <f>IFERROR(__xludf.DUMMYFUNCTION("GOOGLETRANSLATE($D11,""en"",""ko"")"),"시장의 사무실, 볼티모어 경찰, 볼티모어시 소방서")</f>
        <v>시장의 사무실, 볼티모어 경찰, 볼티모어시 소방서</v>
      </c>
      <c r="R11" s="6" t="str">
        <f>IFERROR(__xludf.DUMMYFUNCTION("GOOGLETRANSLATE($E11,""en"",""ko"")"),"진행 중")</f>
        <v>진행 중</v>
      </c>
      <c r="S11" s="6" t="str">
        <f>IFERROR(__xludf.DUMMYFUNCTION("GOOGLETRANSLATE($B11,""en"",""zh"")"),"大厦公共安全")</f>
        <v>大厦公共安全</v>
      </c>
      <c r="T11" s="6" t="str">
        <f>IFERROR(__xludf.DUMMYFUNCTION("GOOGLETRANSLATE($C11,""en"",""zh"")"),"开发一个911呼叫转移工作组和协议草案。")</f>
        <v>开发一个911呼叫转移工作组和协议草案。</v>
      </c>
      <c r="U11" s="6" t="str">
        <f>IFERROR(__xludf.DUMMYFUNCTION("GOOGLETRANSLATE($D11,""en"",""zh"")"),"市长办公室，巴尔的摩警察局，巴尔的摩市消防局")</f>
        <v>市长办公室，巴尔的摩警察局，巴尔的摩市消防局</v>
      </c>
      <c r="V11" s="6" t="str">
        <f>IFERROR(__xludf.DUMMYFUNCTION("GOOGLETRANSLATE($E11,""en"",""zh"")"),"进行中")</f>
        <v>进行中</v>
      </c>
    </row>
    <row r="12" ht="31.5" customHeight="1">
      <c r="A12" s="3">
        <v>11.0</v>
      </c>
      <c r="B12" s="6" t="s">
        <v>22</v>
      </c>
      <c r="C12" s="5" t="s">
        <v>44</v>
      </c>
      <c r="D12" s="5" t="s">
        <v>24</v>
      </c>
      <c r="E12" s="5" t="s">
        <v>30</v>
      </c>
      <c r="F12" s="3">
        <v>1.0</v>
      </c>
      <c r="G12" s="6" t="str">
        <f>IFERROR(__xludf.DUMMYFUNCTION("GOOGLETRANSLATE($B12,""en"",""es"")"),"Edificio de Seguridad Pública")</f>
        <v>Edificio de Seguridad Pública</v>
      </c>
      <c r="H12" s="6" t="str">
        <f>IFERROR(__xludf.DUMMYFUNCTION("GOOGLETRANSLATE($C12,""en"",""es"")"),"Reinicie el Consejo Coordinador de Justicia Penal debajo Oficina de Seguridad de la Comunidad y el compromiso del Alcalde.")</f>
        <v>Reinicie el Consejo Coordinador de Justicia Penal debajo Oficina de Seguridad de la Comunidad y el compromiso del Alcalde.</v>
      </c>
      <c r="I12" s="6" t="str">
        <f>IFERROR(__xludf.DUMMYFUNCTION("GOOGLETRANSLATE($D12,""en"",""es"")"),"Oficina de Seguridad y Barrio de compromiso del Alcalde")</f>
        <v>Oficina de Seguridad y Barrio de compromiso del Alcalde</v>
      </c>
      <c r="J12" s="6" t="str">
        <f>IFERROR(__xludf.DUMMYFUNCTION("GOOGLETRANSLATE($E12,""en"",""es"")"),"Todavía no empezado")</f>
        <v>Todavía no empezado</v>
      </c>
      <c r="K12" s="6" t="str">
        <f>IFERROR(__xludf.DUMMYFUNCTION("GOOGLETRANSLATE($B12,""en"",""fr"")"),"Public Safety Building")</f>
        <v>Public Safety Building</v>
      </c>
      <c r="L12" s="6" t="str">
        <f>IFERROR(__xludf.DUMMYFUNCTION("GOOGLETRANSLATE($C12,""en"",""fr"")"),"Redémarrez le Conseil de coordination justice pénale sous Bureau de sécurité du quartier et l'engagement du maire.")</f>
        <v>Redémarrez le Conseil de coordination justice pénale sous Bureau de sécurité du quartier et l'engagement du maire.</v>
      </c>
      <c r="M12" s="6" t="str">
        <f>IFERROR(__xludf.DUMMYFUNCTION("GOOGLETRANSLATE($D12,""en"",""fr"")"),"Bureau de sécurité du quartier et l'engagement du maire")</f>
        <v>Bureau de sécurité du quartier et l'engagement du maire</v>
      </c>
      <c r="N12" s="6" t="str">
        <f>IFERROR(__xludf.DUMMYFUNCTION("GOOGLETRANSLATE($E12,""en"",""fr"")"),"Pas encore commencé")</f>
        <v>Pas encore commencé</v>
      </c>
      <c r="O12" s="6" t="str">
        <f>IFERROR(__xludf.DUMMYFUNCTION("GOOGLETRANSLATE($B12,""en"",""ko"")"),"건물 공공 안전")</f>
        <v>건물 공공 안전</v>
      </c>
      <c r="P12" s="6" t="str">
        <f>IFERROR(__xludf.DUMMYFUNCTION("GOOGLETRANSLATE($C12,""en"",""ko"")"),"환경 안전 및 참여의 시장실 아래의 형사 사법 지역 조정위원회를 다시 시작합니다.")</f>
        <v>환경 안전 및 참여의 시장실 아래의 형사 사법 지역 조정위원회를 다시 시작합니다.</v>
      </c>
      <c r="Q12" s="6" t="str">
        <f>IFERROR(__xludf.DUMMYFUNCTION("GOOGLETRANSLATE($D12,""en"",""ko"")"),"환경 안전 및 참여의 시장실")</f>
        <v>환경 안전 및 참여의 시장실</v>
      </c>
      <c r="R12" s="6" t="str">
        <f>IFERROR(__xludf.DUMMYFUNCTION("GOOGLETRANSLATE($E12,""en"",""ko"")"),"아직 시작되지")</f>
        <v>아직 시작되지</v>
      </c>
      <c r="S12" s="6" t="str">
        <f>IFERROR(__xludf.DUMMYFUNCTION("GOOGLETRANSLATE($B12,""en"",""zh"")"),"大厦公共安全")</f>
        <v>大厦公共安全</v>
      </c>
      <c r="T12" s="6" t="str">
        <f>IFERROR(__xludf.DUMMYFUNCTION("GOOGLETRANSLATE($C12,""en"",""zh"")"),"重新启动刑事司法协调理事会邻里安全和参与的市长办公室的下面。")</f>
        <v>重新启动刑事司法协调理事会邻里安全和参与的市长办公室的下面。</v>
      </c>
      <c r="U12" s="6" t="str">
        <f>IFERROR(__xludf.DUMMYFUNCTION("GOOGLETRANSLATE($D12,""en"",""zh"")"),"邻里安全和参与的市长办公室")</f>
        <v>邻里安全和参与的市长办公室</v>
      </c>
      <c r="V12" s="6" t="str">
        <f>IFERROR(__xludf.DUMMYFUNCTION("GOOGLETRANSLATE($E12,""en"",""zh"")"),"还没开始")</f>
        <v>还没开始</v>
      </c>
    </row>
    <row r="13" ht="31.5" customHeight="1">
      <c r="A13" s="3">
        <v>12.0</v>
      </c>
      <c r="B13" s="6" t="s">
        <v>22</v>
      </c>
      <c r="C13" s="5" t="s">
        <v>45</v>
      </c>
      <c r="D13" s="5" t="s">
        <v>46</v>
      </c>
      <c r="E13" s="5" t="s">
        <v>30</v>
      </c>
      <c r="F13" s="3">
        <v>1.0</v>
      </c>
      <c r="G13" s="6" t="str">
        <f>IFERROR(__xludf.DUMMYFUNCTION("GOOGLETRANSLATE($B13,""en"",""es"")"),"Edificio de Seguridad Pública")</f>
        <v>Edificio de Seguridad Pública</v>
      </c>
      <c r="H13" s="6" t="str">
        <f>IFERROR(__xludf.DUMMYFUNCTION("GOOGLETRANSLATE($C13,""en"",""es"")"),"Convocar la primera reunión de la Comisión Asesora de Seguridad Pública.")</f>
        <v>Convocar la primera reunión de la Comisión Asesora de Seguridad Pública.</v>
      </c>
      <c r="I13" s="6" t="str">
        <f>IFERROR(__xludf.DUMMYFUNCTION("GOOGLETRANSLATE($D13,""en"",""es"")"),"La oficina del alcalde")</f>
        <v>La oficina del alcalde</v>
      </c>
      <c r="J13" s="6" t="str">
        <f>IFERROR(__xludf.DUMMYFUNCTION("GOOGLETRANSLATE($E13,""en"",""es"")"),"Todavía no empezado")</f>
        <v>Todavía no empezado</v>
      </c>
      <c r="K13" s="6" t="str">
        <f>IFERROR(__xludf.DUMMYFUNCTION("GOOGLETRANSLATE($B13,""en"",""fr"")"),"Public Safety Building")</f>
        <v>Public Safety Building</v>
      </c>
      <c r="L13" s="6" t="str">
        <f>IFERROR(__xludf.DUMMYFUNCTION("GOOGLETRANSLATE($C13,""en"",""fr"")"),"Convoquer la première réunion de la Commission consultative de la sécurité publique.")</f>
        <v>Convoquer la première réunion de la Commission consultative de la sécurité publique.</v>
      </c>
      <c r="M13" s="6" t="str">
        <f>IFERROR(__xludf.DUMMYFUNCTION("GOOGLETRANSLATE($D13,""en"",""fr"")"),"Le bureau du maire")</f>
        <v>Le bureau du maire</v>
      </c>
      <c r="N13" s="6" t="str">
        <f>IFERROR(__xludf.DUMMYFUNCTION("GOOGLETRANSLATE($E13,""en"",""fr"")"),"Pas encore commencé")</f>
        <v>Pas encore commencé</v>
      </c>
      <c r="O13" s="6" t="str">
        <f>IFERROR(__xludf.DUMMYFUNCTION("GOOGLETRANSLATE($B13,""en"",""ko"")"),"건물 공공 안전")</f>
        <v>건물 공공 안전</v>
      </c>
      <c r="P13" s="6" t="str">
        <f>IFERROR(__xludf.DUMMYFUNCTION("GOOGLETRANSLATE($C13,""en"",""ko"")"),"공공 안전 자문위원회 제 1 차 회의를 소집.")</f>
        <v>공공 안전 자문위원회 제 1 차 회의를 소집.</v>
      </c>
      <c r="Q13" s="6" t="str">
        <f>IFERROR(__xludf.DUMMYFUNCTION("GOOGLETRANSLATE($D13,""en"",""ko"")"),"시장실")</f>
        <v>시장실</v>
      </c>
      <c r="R13" s="6" t="str">
        <f>IFERROR(__xludf.DUMMYFUNCTION("GOOGLETRANSLATE($E13,""en"",""ko"")"),"아직 시작되지")</f>
        <v>아직 시작되지</v>
      </c>
      <c r="S13" s="6" t="str">
        <f>IFERROR(__xludf.DUMMYFUNCTION("GOOGLETRANSLATE($B13,""en"",""zh"")"),"大厦公共安全")</f>
        <v>大厦公共安全</v>
      </c>
      <c r="T13" s="6" t="str">
        <f>IFERROR(__xludf.DUMMYFUNCTION("GOOGLETRANSLATE($C13,""en"",""zh"")"),"召开公共安全顾问委员会的第一次会议。")</f>
        <v>召开公共安全顾问委员会的第一次会议。</v>
      </c>
      <c r="U13" s="6" t="str">
        <f>IFERROR(__xludf.DUMMYFUNCTION("GOOGLETRANSLATE($D13,""en"",""zh"")"),"市长办公室")</f>
        <v>市长办公室</v>
      </c>
      <c r="V13" s="6" t="str">
        <f>IFERROR(__xludf.DUMMYFUNCTION("GOOGLETRANSLATE($E13,""en"",""zh"")"),"还没开始")</f>
        <v>还没开始</v>
      </c>
    </row>
    <row r="14" ht="31.5" customHeight="1">
      <c r="A14" s="3">
        <v>13.0</v>
      </c>
      <c r="B14" s="6" t="s">
        <v>47</v>
      </c>
      <c r="C14" s="5" t="s">
        <v>48</v>
      </c>
      <c r="D14" s="5" t="s">
        <v>49</v>
      </c>
      <c r="E14" s="5" t="s">
        <v>25</v>
      </c>
      <c r="F14" s="3">
        <v>1.0</v>
      </c>
      <c r="G14" s="6" t="str">
        <f>IFERROR(__xludf.DUMMYFUNCTION("GOOGLETRANSLATE($B14,""en"",""es"")"),"Haciendo Baltimore equitativa")</f>
        <v>Haciendo Baltimore equitativa</v>
      </c>
      <c r="H14" s="6" t="str">
        <f>IFERROR(__xludf.DUMMYFUNCTION("GOOGLETRANSLATE($C14,""en"",""es"")"),"Contratar primer director de la equidad de Baltimore.")</f>
        <v>Contratar primer director de la equidad de Baltimore.</v>
      </c>
      <c r="I14" s="6" t="str">
        <f>IFERROR(__xludf.DUMMYFUNCTION("GOOGLETRANSLATE($D14,""en"",""es"")"),"Oficina del Alcalde, Baltimore Oficina de la Ciudad de acciones y derechos civiles")</f>
        <v>Oficina del Alcalde, Baltimore Oficina de la Ciudad de acciones y derechos civiles</v>
      </c>
      <c r="J14" s="6" t="str">
        <f>IFERROR(__xludf.DUMMYFUNCTION("GOOGLETRANSLATE($E14,""en"",""es"")"),"Completar")</f>
        <v>Completar</v>
      </c>
      <c r="K14" s="6" t="str">
        <f>IFERROR(__xludf.DUMMYFUNCTION("GOOGLETRANSLATE($B14,""en"",""fr"")"),"Faire Baltimore équitable")</f>
        <v>Faire Baltimore équitable</v>
      </c>
      <c r="L14" s="6" t="str">
        <f>IFERROR(__xludf.DUMMYFUNCTION("GOOGLETRANSLATE($C14,""en"",""fr"")"),"Recrutez premier administrateur en chef de Baltimore Equity.")</f>
        <v>Recrutez premier administrateur en chef de Baltimore Equity.</v>
      </c>
      <c r="M14" s="6" t="str">
        <f>IFERROR(__xludf.DUMMYFUNCTION("GOOGLETRANSLATE($D14,""en"",""fr"")"),"Bureau du maire, Ville de Baltimore Bureau de l'équité et des droits civils")</f>
        <v>Bureau du maire, Ville de Baltimore Bureau de l'équité et des droits civils</v>
      </c>
      <c r="N14" s="6" t="str">
        <f>IFERROR(__xludf.DUMMYFUNCTION("GOOGLETRANSLATE($E14,""en"",""fr"")"),"Achevée")</f>
        <v>Achevée</v>
      </c>
      <c r="O14" s="6" t="str">
        <f>IFERROR(__xludf.DUMMYFUNCTION("GOOGLETRANSLATE($B14,""en"",""ko"")"),"볼티모어 공평한 만들기")</f>
        <v>볼티모어 공평한 만들기</v>
      </c>
      <c r="P14" s="6" t="str">
        <f>IFERROR(__xludf.DUMMYFUNCTION("GOOGLETRANSLATE($C14,""en"",""ko"")"),"볼티모어의 첫 번째 최고 주식 책임자를 고용.")</f>
        <v>볼티모어의 첫 번째 최고 주식 책임자를 고용.</v>
      </c>
      <c r="Q14" s="6" t="str">
        <f>IFERROR(__xludf.DUMMYFUNCTION("GOOGLETRANSLATE($D14,""en"",""ko"")"),"시장의 사무실, 자본 및 시민의 권리의 볼티모어 시청")</f>
        <v>시장의 사무실, 자본 및 시민의 권리의 볼티모어 시청</v>
      </c>
      <c r="R14" s="6" t="str">
        <f>IFERROR(__xludf.DUMMYFUNCTION("GOOGLETRANSLATE($E14,""en"",""ko"")"),"완전한")</f>
        <v>완전한</v>
      </c>
      <c r="S14" s="6" t="str">
        <f>IFERROR(__xludf.DUMMYFUNCTION("GOOGLETRANSLATE($B14,""en"",""zh"")"),"制作巴尔的摩公平")</f>
        <v>制作巴尔的摩公平</v>
      </c>
      <c r="T14" s="6" t="str">
        <f>IFERROR(__xludf.DUMMYFUNCTION("GOOGLETRANSLATE($C14,""en"",""zh"")"),"聘请巴尔的摩的第一位首席股权官。")</f>
        <v>聘请巴尔的摩的第一位首席股权官。</v>
      </c>
      <c r="U14" s="6" t="str">
        <f>IFERROR(__xludf.DUMMYFUNCTION("GOOGLETRANSLATE($D14,""en"",""zh"")"),"市长办公室，股权和民权的巴尔的摩市办事处")</f>
        <v>市长办公室，股权和民权的巴尔的摩市办事处</v>
      </c>
      <c r="V14" s="6" t="str">
        <f>IFERROR(__xludf.DUMMYFUNCTION("GOOGLETRANSLATE($E14,""en"",""zh"")"),"完成")</f>
        <v>完成</v>
      </c>
    </row>
    <row r="15" ht="31.5" customHeight="1">
      <c r="A15" s="3">
        <v>14.0</v>
      </c>
      <c r="B15" s="6" t="s">
        <v>47</v>
      </c>
      <c r="C15" s="5" t="s">
        <v>50</v>
      </c>
      <c r="D15" s="5" t="s">
        <v>46</v>
      </c>
      <c r="E15" s="5" t="s">
        <v>30</v>
      </c>
      <c r="F15" s="3">
        <v>1.0</v>
      </c>
      <c r="G15" s="6" t="str">
        <f>IFERROR(__xludf.DUMMYFUNCTION("GOOGLETRANSLATE($B15,""en"",""es"")"),"Haciendo Baltimore equitativa")</f>
        <v>Haciendo Baltimore equitativa</v>
      </c>
      <c r="H15" s="6" t="str">
        <f>IFERROR(__xludf.DUMMYFUNCTION("GOOGLETRANSLATE($C15,""en"",""es"")"),"Contratar a un Director de equidad digital.")</f>
        <v>Contratar a un Director de equidad digital.</v>
      </c>
      <c r="I15" s="6" t="str">
        <f>IFERROR(__xludf.DUMMYFUNCTION("GOOGLETRANSLATE($D15,""en"",""es"")"),"La oficina del alcalde")</f>
        <v>La oficina del alcalde</v>
      </c>
      <c r="J15" s="6" t="str">
        <f>IFERROR(__xludf.DUMMYFUNCTION("GOOGLETRANSLATE($E15,""en"",""es"")"),"Todavía no empezado")</f>
        <v>Todavía no empezado</v>
      </c>
      <c r="K15" s="6" t="str">
        <f>IFERROR(__xludf.DUMMYFUNCTION("GOOGLETRANSLATE($B15,""en"",""fr"")"),"Faire Baltimore équitable")</f>
        <v>Faire Baltimore équitable</v>
      </c>
      <c r="L15" s="6" t="str">
        <f>IFERROR(__xludf.DUMMYFUNCTION("GOOGLETRANSLATE($C15,""en"",""fr"")"),"Embaucher un directeur numérique Equity.")</f>
        <v>Embaucher un directeur numérique Equity.</v>
      </c>
      <c r="M15" s="6" t="str">
        <f>IFERROR(__xludf.DUMMYFUNCTION("GOOGLETRANSLATE($D15,""en"",""fr"")"),"Le bureau du maire")</f>
        <v>Le bureau du maire</v>
      </c>
      <c r="N15" s="6" t="str">
        <f>IFERROR(__xludf.DUMMYFUNCTION("GOOGLETRANSLATE($E15,""en"",""fr"")"),"Pas encore commencé")</f>
        <v>Pas encore commencé</v>
      </c>
      <c r="O15" s="6" t="str">
        <f>IFERROR(__xludf.DUMMYFUNCTION("GOOGLETRANSLATE($B15,""en"",""ko"")"),"볼티모어 공평한 만들기")</f>
        <v>볼티모어 공평한 만들기</v>
      </c>
      <c r="P15" s="6" t="str">
        <f>IFERROR(__xludf.DUMMYFUNCTION("GOOGLETRANSLATE($C15,""en"",""ko"")"),"디지털 자본 이사 대여.")</f>
        <v>디지털 자본 이사 대여.</v>
      </c>
      <c r="Q15" s="6" t="str">
        <f>IFERROR(__xludf.DUMMYFUNCTION("GOOGLETRANSLATE($D15,""en"",""ko"")"),"시장실")</f>
        <v>시장실</v>
      </c>
      <c r="R15" s="6" t="str">
        <f>IFERROR(__xludf.DUMMYFUNCTION("GOOGLETRANSLATE($E15,""en"",""ko"")"),"아직 시작되지")</f>
        <v>아직 시작되지</v>
      </c>
      <c r="S15" s="6" t="str">
        <f>IFERROR(__xludf.DUMMYFUNCTION("GOOGLETRANSLATE($B15,""en"",""zh"")"),"制作巴尔的摩公平")</f>
        <v>制作巴尔的摩公平</v>
      </c>
      <c r="T15" s="6" t="str">
        <f>IFERROR(__xludf.DUMMYFUNCTION("GOOGLETRANSLATE($C15,""en"",""zh"")"),"聘请一个数字股权董事。")</f>
        <v>聘请一个数字股权董事。</v>
      </c>
      <c r="U15" s="6" t="str">
        <f>IFERROR(__xludf.DUMMYFUNCTION("GOOGLETRANSLATE($D15,""en"",""zh"")"),"市长办公室")</f>
        <v>市长办公室</v>
      </c>
      <c r="V15" s="6" t="str">
        <f>IFERROR(__xludf.DUMMYFUNCTION("GOOGLETRANSLATE($E15,""en"",""zh"")"),"还没开始")</f>
        <v>还没开始</v>
      </c>
    </row>
    <row r="16" ht="31.5" customHeight="1">
      <c r="A16" s="3">
        <v>15.0</v>
      </c>
      <c r="B16" s="6" t="s">
        <v>47</v>
      </c>
      <c r="C16" s="5" t="s">
        <v>51</v>
      </c>
      <c r="D16" s="5" t="s">
        <v>52</v>
      </c>
      <c r="E16" s="5" t="s">
        <v>30</v>
      </c>
      <c r="F16" s="3">
        <v>1.0</v>
      </c>
      <c r="G16" s="6" t="str">
        <f>IFERROR(__xludf.DUMMYFUNCTION("GOOGLETRANSLATE($B16,""en"",""es"")"),"Haciendo Baltimore equitativa")</f>
        <v>Haciendo Baltimore equitativa</v>
      </c>
      <c r="H16" s="6" t="str">
        <f>IFERROR(__xludf.DUMMYFUNCTION("GOOGLETRANSLATE($C16,""en"",""es"")"),"Hacer prácticas de contratación de la ciudad de Baltimore más equitativa.")</f>
        <v>Hacer prácticas de contratación de la ciudad de Baltimore más equitativa.</v>
      </c>
      <c r="I16" s="6" t="str">
        <f>IFERROR(__xludf.DUMMYFUNCTION("GOOGLETRANSLATE($D16,""en"",""es"")"),"Baltimore Departamento de Recursos Humanos de la Ciudad")</f>
        <v>Baltimore Departamento de Recursos Humanos de la Ciudad</v>
      </c>
      <c r="J16" s="6" t="str">
        <f>IFERROR(__xludf.DUMMYFUNCTION("GOOGLETRANSLATE($E16,""en"",""es"")"),"Todavía no empezado")</f>
        <v>Todavía no empezado</v>
      </c>
      <c r="K16" s="6" t="str">
        <f>IFERROR(__xludf.DUMMYFUNCTION("GOOGLETRANSLATE($B16,""en"",""fr"")"),"Faire Baltimore équitable")</f>
        <v>Faire Baltimore équitable</v>
      </c>
      <c r="L16" s="6" t="str">
        <f>IFERROR(__xludf.DUMMYFUNCTION("GOOGLETRANSLATE($C16,""en"",""fr"")"),"Faire les pratiques d'embauche de la ville de Baltimore plus équitable.")</f>
        <v>Faire les pratiques d'embauche de la ville de Baltimore plus équitable.</v>
      </c>
      <c r="M16" s="6" t="str">
        <f>IFERROR(__xludf.DUMMYFUNCTION("GOOGLETRANSLATE($D16,""en"",""fr"")"),"Baltimore ministère des Ressources humaines Ville")</f>
        <v>Baltimore ministère des Ressources humaines Ville</v>
      </c>
      <c r="N16" s="6" t="str">
        <f>IFERROR(__xludf.DUMMYFUNCTION("GOOGLETRANSLATE($E16,""en"",""fr"")"),"Pas encore commencé")</f>
        <v>Pas encore commencé</v>
      </c>
      <c r="O16" s="6" t="str">
        <f>IFERROR(__xludf.DUMMYFUNCTION("GOOGLETRANSLATE($B16,""en"",""ko"")"),"볼티모어 공평한 만들기")</f>
        <v>볼티모어 공평한 만들기</v>
      </c>
      <c r="P16" s="6" t="str">
        <f>IFERROR(__xludf.DUMMYFUNCTION("GOOGLETRANSLATE($C16,""en"",""ko"")"),"볼티모어시의 고용 관행이 더 공평합니다.")</f>
        <v>볼티모어시의 고용 관행이 더 공평합니다.</v>
      </c>
      <c r="Q16" s="6" t="str">
        <f>IFERROR(__xludf.DUMMYFUNCTION("GOOGLETRANSLATE($D16,""en"",""ko"")"),"인적 자원의 볼티모어시 교육청")</f>
        <v>인적 자원의 볼티모어시 교육청</v>
      </c>
      <c r="R16" s="6" t="str">
        <f>IFERROR(__xludf.DUMMYFUNCTION("GOOGLETRANSLATE($E16,""en"",""ko"")"),"아직 시작되지")</f>
        <v>아직 시작되지</v>
      </c>
      <c r="S16" s="6" t="str">
        <f>IFERROR(__xludf.DUMMYFUNCTION("GOOGLETRANSLATE($B16,""en"",""zh"")"),"制作巴尔的摩公平")</f>
        <v>制作巴尔的摩公平</v>
      </c>
      <c r="T16" s="6" t="str">
        <f>IFERROR(__xludf.DUMMYFUNCTION("GOOGLETRANSLATE($C16,""en"",""zh"")"),"让巴尔的摩市的招聘做法更加公平。")</f>
        <v>让巴尔的摩市的招聘做法更加公平。</v>
      </c>
      <c r="U16" s="6" t="str">
        <f>IFERROR(__xludf.DUMMYFUNCTION("GOOGLETRANSLATE($D16,""en"",""zh"")"),"人力资源的巴尔的摩市教育局")</f>
        <v>人力资源的巴尔的摩市教育局</v>
      </c>
      <c r="V16" s="6" t="str">
        <f>IFERROR(__xludf.DUMMYFUNCTION("GOOGLETRANSLATE($E16,""en"",""zh"")"),"还没开始")</f>
        <v>还没开始</v>
      </c>
    </row>
    <row r="17" ht="31.5" customHeight="1">
      <c r="A17" s="3">
        <v>16.0</v>
      </c>
      <c r="B17" s="6" t="s">
        <v>47</v>
      </c>
      <c r="C17" s="5" t="s">
        <v>53</v>
      </c>
      <c r="D17" s="5" t="s">
        <v>46</v>
      </c>
      <c r="E17" s="5" t="s">
        <v>33</v>
      </c>
      <c r="F17" s="3">
        <v>1.0</v>
      </c>
      <c r="G17" s="6" t="str">
        <f>IFERROR(__xludf.DUMMYFUNCTION("GOOGLETRANSLATE($B17,""en"",""es"")"),"Haciendo Baltimore equitativa")</f>
        <v>Haciendo Baltimore equitativa</v>
      </c>
      <c r="H17" s="6" t="str">
        <f>IFERROR(__xludf.DUMMYFUNCTION("GOOGLETRANSLATE($C17,""en"",""es"")"),"Identificar un alto funcionario en cada agencia que es responsable de la equidad.")</f>
        <v>Identificar un alto funcionario en cada agencia que es responsable de la equidad.</v>
      </c>
      <c r="I17" s="6" t="str">
        <f>IFERROR(__xludf.DUMMYFUNCTION("GOOGLETRANSLATE($D17,""en"",""es"")"),"La oficina del alcalde")</f>
        <v>La oficina del alcalde</v>
      </c>
      <c r="J17" s="6" t="str">
        <f>IFERROR(__xludf.DUMMYFUNCTION("GOOGLETRANSLATE($E17,""en"",""es"")"),"En curso")</f>
        <v>En curso</v>
      </c>
      <c r="K17" s="6" t="str">
        <f>IFERROR(__xludf.DUMMYFUNCTION("GOOGLETRANSLATE($B17,""en"",""fr"")"),"Faire Baltimore équitable")</f>
        <v>Faire Baltimore équitable</v>
      </c>
      <c r="L17" s="6" t="str">
        <f>IFERROR(__xludf.DUMMYFUNCTION("GOOGLETRANSLATE($C17,""en"",""fr"")"),"Identifier un haut responsable dans chaque agence d'être responsable de l'équité.")</f>
        <v>Identifier un haut responsable dans chaque agence d'être responsable de l'équité.</v>
      </c>
      <c r="M17" s="6" t="str">
        <f>IFERROR(__xludf.DUMMYFUNCTION("GOOGLETRANSLATE($D17,""en"",""fr"")"),"Le bureau du maire")</f>
        <v>Le bureau du maire</v>
      </c>
      <c r="N17" s="6" t="str">
        <f>IFERROR(__xludf.DUMMYFUNCTION("GOOGLETRANSLATE($E17,""en"",""fr"")"),"En cours")</f>
        <v>En cours</v>
      </c>
      <c r="O17" s="6" t="str">
        <f>IFERROR(__xludf.DUMMYFUNCTION("GOOGLETRANSLATE($B17,""en"",""ko"")"),"볼티모어 공평한 만들기")</f>
        <v>볼티모어 공평한 만들기</v>
      </c>
      <c r="P17" s="6" t="str">
        <f>IFERROR(__xludf.DUMMYFUNCTION("GOOGLETRANSLATE($C17,""en"",""ko"")"),"주식에 대한 책임을 각 기관에서 고위 관리를 식별합니다.")</f>
        <v>주식에 대한 책임을 각 기관에서 고위 관리를 식별합니다.</v>
      </c>
      <c r="Q17" s="6" t="str">
        <f>IFERROR(__xludf.DUMMYFUNCTION("GOOGLETRANSLATE($D17,""en"",""ko"")"),"시장실")</f>
        <v>시장실</v>
      </c>
      <c r="R17" s="6" t="str">
        <f>IFERROR(__xludf.DUMMYFUNCTION("GOOGLETRANSLATE($E17,""en"",""ko"")"),"진행 중")</f>
        <v>진행 중</v>
      </c>
      <c r="S17" s="6" t="str">
        <f>IFERROR(__xludf.DUMMYFUNCTION("GOOGLETRANSLATE($B17,""en"",""zh"")"),"制作巴尔的摩公平")</f>
        <v>制作巴尔的摩公平</v>
      </c>
      <c r="T17" s="6" t="str">
        <f>IFERROR(__xludf.DUMMYFUNCTION("GOOGLETRANSLATE($C17,""en"",""zh"")"),"确定每个机构一名高级官员负责股权。")</f>
        <v>确定每个机构一名高级官员负责股权。</v>
      </c>
      <c r="U17" s="6" t="str">
        <f>IFERROR(__xludf.DUMMYFUNCTION("GOOGLETRANSLATE($D17,""en"",""zh"")"),"市长办公室")</f>
        <v>市长办公室</v>
      </c>
      <c r="V17" s="6" t="str">
        <f>IFERROR(__xludf.DUMMYFUNCTION("GOOGLETRANSLATE($E17,""en"",""zh"")"),"进行中")</f>
        <v>进行中</v>
      </c>
    </row>
    <row r="18" ht="31.5" customHeight="1">
      <c r="A18" s="3">
        <v>17.0</v>
      </c>
      <c r="B18" s="6" t="s">
        <v>47</v>
      </c>
      <c r="C18" s="5" t="s">
        <v>54</v>
      </c>
      <c r="D18" s="5" t="s">
        <v>55</v>
      </c>
      <c r="E18" s="5" t="s">
        <v>30</v>
      </c>
      <c r="F18" s="3">
        <v>1.0</v>
      </c>
      <c r="G18" s="6" t="str">
        <f>IFERROR(__xludf.DUMMYFUNCTION("GOOGLETRANSLATE($B18,""en"",""es"")"),"Haciendo Baltimore equitativa")</f>
        <v>Haciendo Baltimore equitativa</v>
      </c>
      <c r="H18" s="6" t="str">
        <f>IFERROR(__xludf.DUMMYFUNCTION("GOOGLETRANSLATE($C18,""en"",""es"")"),"Comprometerse a moverse hacia Baltimore basura cero y comenzar a hacer cambios hacia una ciudad más sostenible.")</f>
        <v>Comprometerse a moverse hacia Baltimore basura cero y comenzar a hacer cambios hacia una ciudad más sostenible.</v>
      </c>
      <c r="I18" s="6" t="str">
        <f>IFERROR(__xludf.DUMMYFUNCTION("GOOGLETRANSLATE($D18,""en"",""es"")"),"Oficina del Alcalde, Departamento de Planificación de la ciudad de Baltimore")</f>
        <v>Oficina del Alcalde, Departamento de Planificación de la ciudad de Baltimore</v>
      </c>
      <c r="J18" s="6" t="str">
        <f>IFERROR(__xludf.DUMMYFUNCTION("GOOGLETRANSLATE($E18,""en"",""es"")"),"Todavía no empezado")</f>
        <v>Todavía no empezado</v>
      </c>
      <c r="K18" s="6" t="str">
        <f>IFERROR(__xludf.DUMMYFUNCTION("GOOGLETRANSLATE($B18,""en"",""fr"")"),"Faire Baltimore équitable")</f>
        <v>Faire Baltimore équitable</v>
      </c>
      <c r="L18" s="6" t="str">
        <f>IFERROR(__xludf.DUMMYFUNCTION("GOOGLETRANSLATE($C18,""en"",""fr"")"),"S'engager à se déplacer vers Baltimore zéro déchets et commencer à faire des quarts de travail vers une ville plus durable.")</f>
        <v>S'engager à se déplacer vers Baltimore zéro déchets et commencer à faire des quarts de travail vers une ville plus durable.</v>
      </c>
      <c r="M18" s="6" t="str">
        <f>IFERROR(__xludf.DUMMYFUNCTION("GOOGLETRANSLATE($D18,""en"",""fr"")"),"Bureau du maire, Département de la planification Baltimore")</f>
        <v>Bureau du maire, Département de la planification Baltimore</v>
      </c>
      <c r="N18" s="6" t="str">
        <f>IFERROR(__xludf.DUMMYFUNCTION("GOOGLETRANSLATE($E18,""en"",""fr"")"),"Pas encore commencé")</f>
        <v>Pas encore commencé</v>
      </c>
      <c r="O18" s="6" t="str">
        <f>IFERROR(__xludf.DUMMYFUNCTION("GOOGLETRANSLATE($B18,""en"",""ko"")"),"볼티모어 공평한 만들기")</f>
        <v>볼티모어 공평한 만들기</v>
      </c>
      <c r="P18" s="6" t="str">
        <f>IFERROR(__xludf.DUMMYFUNCTION("GOOGLETRANSLATE($C18,""en"",""ko"")"),"폐기물 제로를 향해 볼티모어 이동에 커밋하고보다 지속 가능한 도시를 향해 이동을 시작합니다.")</f>
        <v>폐기물 제로를 향해 볼티모어 이동에 커밋하고보다 지속 가능한 도시를 향해 이동을 시작합니다.</v>
      </c>
      <c r="Q18" s="6" t="str">
        <f>IFERROR(__xludf.DUMMYFUNCTION("GOOGLETRANSLATE($D18,""en"",""ko"")"),"시장실 계획의 볼티모어시 교육청")</f>
        <v>시장실 계획의 볼티모어시 교육청</v>
      </c>
      <c r="R18" s="6" t="str">
        <f>IFERROR(__xludf.DUMMYFUNCTION("GOOGLETRANSLATE($E18,""en"",""ko"")"),"아직 시작되지")</f>
        <v>아직 시작되지</v>
      </c>
      <c r="S18" s="6" t="str">
        <f>IFERROR(__xludf.DUMMYFUNCTION("GOOGLETRANSLATE($B18,""en"",""zh"")"),"制作巴尔的摩公平")</f>
        <v>制作巴尔的摩公平</v>
      </c>
      <c r="T18" s="6" t="str">
        <f>IFERROR(__xludf.DUMMYFUNCTION("GOOGLETRANSLATE($C18,""en"",""zh"")"),"提交到巴尔的摩移动向零浪费，开始制作移向可持续发展的城市。")</f>
        <v>提交到巴尔的摩移动向零浪费，开始制作移向可持续发展的城市。</v>
      </c>
      <c r="U18" s="6" t="str">
        <f>IFERROR(__xludf.DUMMYFUNCTION("GOOGLETRANSLATE($D18,""en"",""zh"")"),"市长办公室，规划的巴尔的摩市教育局")</f>
        <v>市长办公室，规划的巴尔的摩市教育局</v>
      </c>
      <c r="V18" s="6" t="str">
        <f>IFERROR(__xludf.DUMMYFUNCTION("GOOGLETRANSLATE($E18,""en"",""zh"")"),"还没开始")</f>
        <v>还没开始</v>
      </c>
    </row>
    <row r="19" ht="31.5" customHeight="1">
      <c r="A19" s="3">
        <v>18.0</v>
      </c>
      <c r="B19" s="6" t="s">
        <v>47</v>
      </c>
      <c r="C19" s="5" t="s">
        <v>56</v>
      </c>
      <c r="D19" s="5" t="s">
        <v>55</v>
      </c>
      <c r="E19" s="5" t="s">
        <v>30</v>
      </c>
      <c r="F19" s="3">
        <v>1.0</v>
      </c>
      <c r="G19" s="6" t="str">
        <f>IFERROR(__xludf.DUMMYFUNCTION("GOOGLETRANSLATE($B19,""en"",""es"")"),"Haciendo Baltimore equitativa")</f>
        <v>Haciendo Baltimore equitativa</v>
      </c>
      <c r="H19" s="6" t="str">
        <f>IFERROR(__xludf.DUMMYFUNCTION("GOOGLETRANSLATE($C19,""en"",""es"")"),"Directora de Sostenibilidad Elevar a una posición a nivel de gabinete.")</f>
        <v>Directora de Sostenibilidad Elevar a una posición a nivel de gabinete.</v>
      </c>
      <c r="I19" s="6" t="str">
        <f>IFERROR(__xludf.DUMMYFUNCTION("GOOGLETRANSLATE($D19,""en"",""es"")"),"Oficina del Alcalde, Departamento de Planificación de la ciudad de Baltimore")</f>
        <v>Oficina del Alcalde, Departamento de Planificación de la ciudad de Baltimore</v>
      </c>
      <c r="J19" s="6" t="str">
        <f>IFERROR(__xludf.DUMMYFUNCTION("GOOGLETRANSLATE($E19,""en"",""es"")"),"Todavía no empezado")</f>
        <v>Todavía no empezado</v>
      </c>
      <c r="K19" s="6" t="str">
        <f>IFERROR(__xludf.DUMMYFUNCTION("GOOGLETRANSLATE($B19,""en"",""fr"")"),"Faire Baltimore équitable")</f>
        <v>Faire Baltimore équitable</v>
      </c>
      <c r="L19" s="6" t="str">
        <f>IFERROR(__xludf.DUMMYFUNCTION("GOOGLETRANSLATE($C19,""en"",""fr"")"),"Elevate Directeur Développement Durable à un poste de niveau ministériel.")</f>
        <v>Elevate Directeur Développement Durable à un poste de niveau ministériel.</v>
      </c>
      <c r="M19" s="6" t="str">
        <f>IFERROR(__xludf.DUMMYFUNCTION("GOOGLETRANSLATE($D19,""en"",""fr"")"),"Bureau du maire, Département de la planification Baltimore")</f>
        <v>Bureau du maire, Département de la planification Baltimore</v>
      </c>
      <c r="N19" s="6" t="str">
        <f>IFERROR(__xludf.DUMMYFUNCTION("GOOGLETRANSLATE($E19,""en"",""fr"")"),"Pas encore commencé")</f>
        <v>Pas encore commencé</v>
      </c>
      <c r="O19" s="6" t="str">
        <f>IFERROR(__xludf.DUMMYFUNCTION("GOOGLETRANSLATE($B19,""en"",""ko"")"),"볼티모어 공평한 만들기")</f>
        <v>볼티모어 공평한 만들기</v>
      </c>
      <c r="P19" s="6" t="str">
        <f>IFERROR(__xludf.DUMMYFUNCTION("GOOGLETRANSLATE($C19,""en"",""ko"")"),"캐비닛 수준의 위치를 ​​올립니다 지속 가능성 이사.")</f>
        <v>캐비닛 수준의 위치를 ​​올립니다 지속 가능성 이사.</v>
      </c>
      <c r="Q19" s="6" t="str">
        <f>IFERROR(__xludf.DUMMYFUNCTION("GOOGLETRANSLATE($D19,""en"",""ko"")"),"시장실 계획의 볼티모어시 교육청")</f>
        <v>시장실 계획의 볼티모어시 교육청</v>
      </c>
      <c r="R19" s="6" t="str">
        <f>IFERROR(__xludf.DUMMYFUNCTION("GOOGLETRANSLATE($E19,""en"",""ko"")"),"아직 시작되지")</f>
        <v>아직 시작되지</v>
      </c>
      <c r="S19" s="6" t="str">
        <f>IFERROR(__xludf.DUMMYFUNCTION("GOOGLETRANSLATE($B19,""en"",""zh"")"),"制作巴尔的摩公平")</f>
        <v>制作巴尔的摩公平</v>
      </c>
      <c r="T19" s="6" t="str">
        <f>IFERROR(__xludf.DUMMYFUNCTION("GOOGLETRANSLATE($C19,""en"",""zh"")"),"提升可持续发展总监的内阁级地位。")</f>
        <v>提升可持续发展总监的内阁级地位。</v>
      </c>
      <c r="U19" s="6" t="str">
        <f>IFERROR(__xludf.DUMMYFUNCTION("GOOGLETRANSLATE($D19,""en"",""zh"")"),"市长办公室，规划的巴尔的摩市教育局")</f>
        <v>市长办公室，规划的巴尔的摩市教育局</v>
      </c>
      <c r="V19" s="6" t="str">
        <f>IFERROR(__xludf.DUMMYFUNCTION("GOOGLETRANSLATE($E19,""en"",""zh"")"),"还没开始")</f>
        <v>还没开始</v>
      </c>
    </row>
    <row r="20" ht="31.5" customHeight="1">
      <c r="A20" s="3">
        <v>19.0</v>
      </c>
      <c r="B20" s="6" t="s">
        <v>47</v>
      </c>
      <c r="C20" s="5" t="s">
        <v>57</v>
      </c>
      <c r="D20" s="5" t="s">
        <v>58</v>
      </c>
      <c r="E20" s="5" t="s">
        <v>30</v>
      </c>
      <c r="F20" s="3">
        <v>1.0</v>
      </c>
      <c r="G20" s="6" t="str">
        <f>IFERROR(__xludf.DUMMYFUNCTION("GOOGLETRANSLATE($B20,""en"",""es"")"),"Haciendo Baltimore equitativa")</f>
        <v>Haciendo Baltimore equitativa</v>
      </c>
      <c r="H20" s="6" t="str">
        <f>IFERROR(__xludf.DUMMYFUNCTION("GOOGLETRANSLATE($C20,""en"",""es"")"),"Crear una mayor transparencia en la retención, atracción, y el crecimiento de los barrios de la ciudad.")</f>
        <v>Crear una mayor transparencia en la retención, atracción, y el crecimiento de los barrios de la ciudad.</v>
      </c>
      <c r="I20" s="6" t="str">
        <f>IFERROR(__xludf.DUMMYFUNCTION("GOOGLETRANSLATE($D20,""en"",""es"")"),"Baltimore Departamento Ciudad de Vivienda y Desarrollo Comunitario, Baltimore Departamento de Planificación Urbana, Departamento de Finanzas de la Ciudad de Baltimore")</f>
        <v>Baltimore Departamento Ciudad de Vivienda y Desarrollo Comunitario, Baltimore Departamento de Planificación Urbana, Departamento de Finanzas de la Ciudad de Baltimore</v>
      </c>
      <c r="J20" s="6" t="str">
        <f>IFERROR(__xludf.DUMMYFUNCTION("GOOGLETRANSLATE($E20,""en"",""es"")"),"Todavía no empezado")</f>
        <v>Todavía no empezado</v>
      </c>
      <c r="K20" s="6" t="str">
        <f>IFERROR(__xludf.DUMMYFUNCTION("GOOGLETRANSLATE($B20,""en"",""fr"")"),"Faire Baltimore équitable")</f>
        <v>Faire Baltimore équitable</v>
      </c>
      <c r="L20" s="6" t="str">
        <f>IFERROR(__xludf.DUMMYFUNCTION("GOOGLETRANSLATE($C20,""en"",""fr"")"),"Créer une meilleure transparence dans la rétention, l'attraction et la croissance des quartiers la ville.")</f>
        <v>Créer une meilleure transparence dans la rétention, l'attraction et la croissance des quartiers la ville.</v>
      </c>
      <c r="M20" s="6" t="str">
        <f>IFERROR(__xludf.DUMMYFUNCTION("GOOGLETRANSLATE($D20,""en"",""fr"")"),"Baltimore ministère du Logement et du Développement communautaire, Baltimore Département de la planification urbaine, ministère des Finances Baltimore")</f>
        <v>Baltimore ministère du Logement et du Développement communautaire, Baltimore Département de la planification urbaine, ministère des Finances Baltimore</v>
      </c>
      <c r="N20" s="6" t="str">
        <f>IFERROR(__xludf.DUMMYFUNCTION("GOOGLETRANSLATE($E20,""en"",""fr"")"),"Pas encore commencé")</f>
        <v>Pas encore commencé</v>
      </c>
      <c r="O20" s="6" t="str">
        <f>IFERROR(__xludf.DUMMYFUNCTION("GOOGLETRANSLATE($B20,""en"",""ko"")"),"볼티모어 공평한 만들기")</f>
        <v>볼티모어 공평한 만들기</v>
      </c>
      <c r="P20" s="6" t="str">
        <f>IFERROR(__xludf.DUMMYFUNCTION("GOOGLETRANSLATE($C20,""en"",""ko"")"),"도시 지역의 유지, 매력, 성장에 개선 된 투명성을 만듭니다.")</f>
        <v>도시 지역의 유지, 매력, 성장에 개선 된 투명성을 만듭니다.</v>
      </c>
      <c r="Q20" s="6" t="str">
        <f>IFERROR(__xludf.DUMMYFUNCTION("GOOGLETRANSLATE($D20,""en"",""ko"")"),"주택 및 지역 사회 개발의 볼티모어시 교육청, 계획의 볼티모어시 교육청, 금융의 볼티모어시 교육청")</f>
        <v>주택 및 지역 사회 개발의 볼티모어시 교육청, 계획의 볼티모어시 교육청, 금융의 볼티모어시 교육청</v>
      </c>
      <c r="R20" s="6" t="str">
        <f>IFERROR(__xludf.DUMMYFUNCTION("GOOGLETRANSLATE($E20,""en"",""ko"")"),"아직 시작되지")</f>
        <v>아직 시작되지</v>
      </c>
      <c r="S20" s="6" t="str">
        <f>IFERROR(__xludf.DUMMYFUNCTION("GOOGLETRANSLATE($B20,""en"",""zh"")"),"制作巴尔的摩公平")</f>
        <v>制作巴尔的摩公平</v>
      </c>
      <c r="T20" s="6" t="str">
        <f>IFERROR(__xludf.DUMMYFUNCTION("GOOGLETRANSLATE($C20,""en"",""zh"")"),"创建提高透明度到保留，吸引力和城市社区的发展。")</f>
        <v>创建提高透明度到保留，吸引力和城市社区的发展。</v>
      </c>
      <c r="U20" s="6" t="str">
        <f>IFERROR(__xludf.DUMMYFUNCTION("GOOGLETRANSLATE($D20,""en"",""zh"")"),"住房和社区发展的巴尔的摩市教育局，规划的巴尔的摩市教育局，财政巴尔的摩市教育局")</f>
        <v>住房和社区发展的巴尔的摩市教育局，规划的巴尔的摩市教育局，财政巴尔的摩市教育局</v>
      </c>
      <c r="V20" s="6" t="str">
        <f>IFERROR(__xludf.DUMMYFUNCTION("GOOGLETRANSLATE($E20,""en"",""zh"")"),"还没开始")</f>
        <v>还没开始</v>
      </c>
    </row>
    <row r="21" ht="31.5" customHeight="1">
      <c r="A21" s="3">
        <v>20.0</v>
      </c>
      <c r="B21" s="6" t="s">
        <v>47</v>
      </c>
      <c r="C21" s="5" t="s">
        <v>59</v>
      </c>
      <c r="D21" s="5" t="s">
        <v>60</v>
      </c>
      <c r="E21" s="5" t="s">
        <v>30</v>
      </c>
      <c r="F21" s="3">
        <v>1.0</v>
      </c>
      <c r="G21" s="6" t="str">
        <f>IFERROR(__xludf.DUMMYFUNCTION("GOOGLETRANSLATE($B21,""en"",""es"")"),"Haciendo Baltimore equitativa")</f>
        <v>Haciendo Baltimore equitativa</v>
      </c>
      <c r="H21" s="6" t="str">
        <f>IFERROR(__xludf.DUMMYFUNCTION("GOOGLETRANSLATE($C21,""en"",""es"")"),"Iniciar una reforma completa del proceso de adquisición.")</f>
        <v>Iniciar una reforma completa del proceso de adquisición.</v>
      </c>
      <c r="I21" s="6" t="str">
        <f>IFERROR(__xludf.DUMMYFUNCTION("GOOGLETRANSLATE($D21,""en"",""es"")"),"Baltimore Departamento de Finanzas de la Ciudad, Oficina de la ciudad de Baltimore de Contratación")</f>
        <v>Baltimore Departamento de Finanzas de la Ciudad, Oficina de la ciudad de Baltimore de Contratación</v>
      </c>
      <c r="J21" s="6" t="str">
        <f>IFERROR(__xludf.DUMMYFUNCTION("GOOGLETRANSLATE($E21,""en"",""es"")"),"Todavía no empezado")</f>
        <v>Todavía no empezado</v>
      </c>
      <c r="K21" s="6" t="str">
        <f>IFERROR(__xludf.DUMMYFUNCTION("GOOGLETRANSLATE($B21,""en"",""fr"")"),"Faire Baltimore équitable")</f>
        <v>Faire Baltimore équitable</v>
      </c>
      <c r="L21" s="6" t="str">
        <f>IFERROR(__xludf.DUMMYFUNCTION("GOOGLETRANSLATE($C21,""en"",""fr"")"),"Engager une réforme complète du processus d'approvisionnement.")</f>
        <v>Engager une réforme complète du processus d'approvisionnement.</v>
      </c>
      <c r="M21" s="6" t="str">
        <f>IFERROR(__xludf.DUMMYFUNCTION("GOOGLETRANSLATE($D21,""en"",""fr"")"),"Baltimore ministère des Finances, la ville de Baltimore Bureau des marchés")</f>
        <v>Baltimore ministère des Finances, la ville de Baltimore Bureau des marchés</v>
      </c>
      <c r="N21" s="6" t="str">
        <f>IFERROR(__xludf.DUMMYFUNCTION("GOOGLETRANSLATE($E21,""en"",""fr"")"),"Pas encore commencé")</f>
        <v>Pas encore commencé</v>
      </c>
      <c r="O21" s="6" t="str">
        <f>IFERROR(__xludf.DUMMYFUNCTION("GOOGLETRANSLATE($B21,""en"",""ko"")"),"볼티모어 공평한 만들기")</f>
        <v>볼티모어 공평한 만들기</v>
      </c>
      <c r="P21" s="6" t="str">
        <f>IFERROR(__xludf.DUMMYFUNCTION("GOOGLETRANSLATE($C21,""en"",""ko"")"),"조달 과정의 전체 개혁을 시작합니다.")</f>
        <v>조달 과정의 전체 개혁을 시작합니다.</v>
      </c>
      <c r="Q21" s="6" t="str">
        <f>IFERROR(__xludf.DUMMYFUNCTION("GOOGLETRANSLATE($D21,""en"",""ko"")"),"금융의 볼티모어시 교육청, 조달의 볼티모어시 국")</f>
        <v>금융의 볼티모어시 교육청, 조달의 볼티모어시 국</v>
      </c>
      <c r="R21" s="6" t="str">
        <f>IFERROR(__xludf.DUMMYFUNCTION("GOOGLETRANSLATE($E21,""en"",""ko"")"),"아직 시작되지")</f>
        <v>아직 시작되지</v>
      </c>
      <c r="S21" s="6" t="str">
        <f>IFERROR(__xludf.DUMMYFUNCTION("GOOGLETRANSLATE($B21,""en"",""zh"")"),"制作巴尔的摩公平")</f>
        <v>制作巴尔的摩公平</v>
      </c>
      <c r="T21" s="6" t="str">
        <f>IFERROR(__xludf.DUMMYFUNCTION("GOOGLETRANSLATE($C21,""en"",""zh"")"),"启动采购流程的全面改革。")</f>
        <v>启动采购流程的全面改革。</v>
      </c>
      <c r="U21" s="6" t="str">
        <f>IFERROR(__xludf.DUMMYFUNCTION("GOOGLETRANSLATE($D21,""en"",""zh"")"),"财政巴尔的摩市教育局，采购的巴尔的摩市教育局")</f>
        <v>财政巴尔的摩市教育局，采购的巴尔的摩市教育局</v>
      </c>
      <c r="V21" s="6" t="str">
        <f>IFERROR(__xludf.DUMMYFUNCTION("GOOGLETRANSLATE($E21,""en"",""zh"")"),"还没开始")</f>
        <v>还没开始</v>
      </c>
    </row>
    <row r="22" ht="31.5" customHeight="1">
      <c r="A22" s="3">
        <v>21.0</v>
      </c>
      <c r="B22" s="6" t="s">
        <v>47</v>
      </c>
      <c r="C22" s="5" t="s">
        <v>61</v>
      </c>
      <c r="D22" s="5" t="s">
        <v>60</v>
      </c>
      <c r="E22" s="5" t="s">
        <v>30</v>
      </c>
      <c r="F22" s="3">
        <v>1.0</v>
      </c>
      <c r="G22" s="6" t="str">
        <f>IFERROR(__xludf.DUMMYFUNCTION("GOOGLETRANSLATE($B22,""en"",""es"")"),"Haciendo Baltimore equitativa")</f>
        <v>Haciendo Baltimore equitativa</v>
      </c>
      <c r="H22" s="6" t="str">
        <f>IFERROR(__xludf.DUMMYFUNCTION("GOOGLETRANSLATE($C22,""en"",""es"")"),"Activar la preferencia pequeñas y locales de negocios en el proceso de adquisición.")</f>
        <v>Activar la preferencia pequeñas y locales de negocios en el proceso de adquisición.</v>
      </c>
      <c r="I22" s="6" t="str">
        <f>IFERROR(__xludf.DUMMYFUNCTION("GOOGLETRANSLATE($D22,""en"",""es"")"),"Baltimore Departamento de Finanzas de la Ciudad, Oficina de la ciudad de Baltimore de Contratación")</f>
        <v>Baltimore Departamento de Finanzas de la Ciudad, Oficina de la ciudad de Baltimore de Contratación</v>
      </c>
      <c r="J22" s="6" t="str">
        <f>IFERROR(__xludf.DUMMYFUNCTION("GOOGLETRANSLATE($E22,""en"",""es"")"),"Todavía no empezado")</f>
        <v>Todavía no empezado</v>
      </c>
      <c r="K22" s="6" t="str">
        <f>IFERROR(__xludf.DUMMYFUNCTION("GOOGLETRANSLATE($B22,""en"",""fr"")"),"Faire Baltimore équitable")</f>
        <v>Faire Baltimore équitable</v>
      </c>
      <c r="L22" s="6" t="str">
        <f>IFERROR(__xludf.DUMMYFUNCTION("GOOGLETRANSLATE($C22,""en"",""fr"")"),"Activer petite et la préférence des entreprises locales dans le processus d'approvisionnement.")</f>
        <v>Activer petite et la préférence des entreprises locales dans le processus d'approvisionnement.</v>
      </c>
      <c r="M22" s="6" t="str">
        <f>IFERROR(__xludf.DUMMYFUNCTION("GOOGLETRANSLATE($D22,""en"",""fr"")"),"Baltimore ministère des Finances, la ville de Baltimore Bureau des marchés")</f>
        <v>Baltimore ministère des Finances, la ville de Baltimore Bureau des marchés</v>
      </c>
      <c r="N22" s="6" t="str">
        <f>IFERROR(__xludf.DUMMYFUNCTION("GOOGLETRANSLATE($E22,""en"",""fr"")"),"Pas encore commencé")</f>
        <v>Pas encore commencé</v>
      </c>
      <c r="O22" s="6" t="str">
        <f>IFERROR(__xludf.DUMMYFUNCTION("GOOGLETRANSLATE($B22,""en"",""ko"")"),"볼티모어 공평한 만들기")</f>
        <v>볼티모어 공평한 만들기</v>
      </c>
      <c r="P22" s="6" t="str">
        <f>IFERROR(__xludf.DUMMYFUNCTION("GOOGLETRANSLATE($C22,""en"",""ko"")"),"조달 과정에서 작은 지역 비즈니스 환경을 활성화합니다.")</f>
        <v>조달 과정에서 작은 지역 비즈니스 환경을 활성화합니다.</v>
      </c>
      <c r="Q22" s="6" t="str">
        <f>IFERROR(__xludf.DUMMYFUNCTION("GOOGLETRANSLATE($D22,""en"",""ko"")"),"금융의 볼티모어시 교육청, 조달의 볼티모어시 국")</f>
        <v>금융의 볼티모어시 교육청, 조달의 볼티모어시 국</v>
      </c>
      <c r="R22" s="6" t="str">
        <f>IFERROR(__xludf.DUMMYFUNCTION("GOOGLETRANSLATE($E22,""en"",""ko"")"),"아직 시작되지")</f>
        <v>아직 시작되지</v>
      </c>
      <c r="S22" s="6" t="str">
        <f>IFERROR(__xludf.DUMMYFUNCTION("GOOGLETRANSLATE($B22,""en"",""zh"")"),"制作巴尔的摩公平")</f>
        <v>制作巴尔的摩公平</v>
      </c>
      <c r="T22" s="6" t="str">
        <f>IFERROR(__xludf.DUMMYFUNCTION("GOOGLETRANSLATE($C22,""en"",""zh"")"),"激活在采购过程中的小，本地企业优先。")</f>
        <v>激活在采购过程中的小，本地企业优先。</v>
      </c>
      <c r="U22" s="6" t="str">
        <f>IFERROR(__xludf.DUMMYFUNCTION("GOOGLETRANSLATE($D22,""en"",""zh"")"),"财政巴尔的摩市教育局，采购的巴尔的摩市教育局")</f>
        <v>财政巴尔的摩市教育局，采购的巴尔的摩市教育局</v>
      </c>
      <c r="V22" s="6" t="str">
        <f>IFERROR(__xludf.DUMMYFUNCTION("GOOGLETRANSLATE($E22,""en"",""zh"")"),"还没开始")</f>
        <v>还没开始</v>
      </c>
    </row>
    <row r="23" ht="31.5" customHeight="1">
      <c r="A23" s="3">
        <v>22.0</v>
      </c>
      <c r="B23" s="6" t="s">
        <v>47</v>
      </c>
      <c r="C23" s="5" t="s">
        <v>62</v>
      </c>
      <c r="D23" s="5" t="s">
        <v>63</v>
      </c>
      <c r="E23" s="5" t="s">
        <v>30</v>
      </c>
      <c r="F23" s="3">
        <v>1.0</v>
      </c>
      <c r="G23" s="6" t="str">
        <f>IFERROR(__xludf.DUMMYFUNCTION("GOOGLETRANSLATE($B23,""en"",""es"")"),"Haciendo Baltimore equitativa")</f>
        <v>Haciendo Baltimore equitativa</v>
      </c>
      <c r="H23" s="6" t="str">
        <f>IFERROR(__xludf.DUMMYFUNCTION("GOOGLETRANSLATE($C23,""en"",""es"")"),"Dar prioridad a los datos de seguimiento de la evolución de la ciudad y los proyectos que reciben TIF alrededor de la contratación local y el desarrollo del personal.")</f>
        <v>Dar prioridad a los datos de seguimiento de la evolución de la ciudad y los proyectos que reciben TIF alrededor de la contratación local y el desarrollo del personal.</v>
      </c>
      <c r="I23" s="6" t="str">
        <f>IFERROR(__xludf.DUMMYFUNCTION("GOOGLETRANSLATE($D23,""en"",""es"")"),"Development Corporation de Baltimore")</f>
        <v>Development Corporation de Baltimore</v>
      </c>
      <c r="J23" s="6" t="str">
        <f>IFERROR(__xludf.DUMMYFUNCTION("GOOGLETRANSLATE($E23,""en"",""es"")"),"Todavía no empezado")</f>
        <v>Todavía no empezado</v>
      </c>
      <c r="K23" s="6" t="str">
        <f>IFERROR(__xludf.DUMMYFUNCTION("GOOGLETRANSLATE($B23,""en"",""fr"")"),"Faire Baltimore équitable")</f>
        <v>Faire Baltimore équitable</v>
      </c>
      <c r="L23" s="6" t="str">
        <f>IFERROR(__xludf.DUMMYFUNCTION("GOOGLETRANSLATE($C23,""en"",""fr"")"),"Les données de suivi Prioriser pour les développements sur la ville et les projets qui reçoivent TIF autour de l'emploi local et le développement de la main-d'œuvre.")</f>
        <v>Les données de suivi Prioriser pour les développements sur la ville et les projets qui reçoivent TIF autour de l'emploi local et le développement de la main-d'œuvre.</v>
      </c>
      <c r="M23" s="6" t="str">
        <f>IFERROR(__xludf.DUMMYFUNCTION("GOOGLETRANSLATE($D23,""en"",""fr"")"),"Société de développement Baltimore")</f>
        <v>Société de développement Baltimore</v>
      </c>
      <c r="N23" s="6" t="str">
        <f>IFERROR(__xludf.DUMMYFUNCTION("GOOGLETRANSLATE($E23,""en"",""fr"")"),"Pas encore commencé")</f>
        <v>Pas encore commencé</v>
      </c>
      <c r="O23" s="6" t="str">
        <f>IFERROR(__xludf.DUMMYFUNCTION("GOOGLETRANSLATE($B23,""en"",""ko"")"),"볼티모어 공평한 만들기")</f>
        <v>볼티모어 공평한 만들기</v>
      </c>
      <c r="P23" s="6" t="str">
        <f>IFERROR(__xludf.DUMMYFUNCTION("GOOGLETRANSLATE($C23,""en"",""ko"")"),"지역 고용 및 인력 개발 주위 TIFs을받는 도시 개발 프로젝트에 대한 우선 순위 지정 추적 데이터.")</f>
        <v>지역 고용 및 인력 개발 주위 TIFs을받는 도시 개발 프로젝트에 대한 우선 순위 지정 추적 데이터.</v>
      </c>
      <c r="Q23" s="6" t="str">
        <f>IFERROR(__xludf.DUMMYFUNCTION("GOOGLETRANSLATE($D23,""en"",""ko"")"),"볼티모어 개발 공사")</f>
        <v>볼티모어 개발 공사</v>
      </c>
      <c r="R23" s="6" t="str">
        <f>IFERROR(__xludf.DUMMYFUNCTION("GOOGLETRANSLATE($E23,""en"",""ko"")"),"아직 시작되지")</f>
        <v>아직 시작되지</v>
      </c>
      <c r="S23" s="6" t="str">
        <f>IFERROR(__xludf.DUMMYFUNCTION("GOOGLETRANSLATE($B23,""en"",""zh"")"),"制作巴尔的摩公平")</f>
        <v>制作巴尔的摩公平</v>
      </c>
      <c r="T23" s="6" t="str">
        <f>IFERROR(__xludf.DUMMYFUNCTION("GOOGLETRANSLATE($C23,""en"",""zh"")"),"为城市的发展和项目，收到各地雇佣当地员工和劳动力发展TIFS优先化跟踪数据。")</f>
        <v>为城市的发展和项目，收到各地雇佣当地员工和劳动力发展TIFS优先化跟踪数据。</v>
      </c>
      <c r="U23" s="6" t="str">
        <f>IFERROR(__xludf.DUMMYFUNCTION("GOOGLETRANSLATE($D23,""en"",""zh"")"),"巴尔的摩开发公司")</f>
        <v>巴尔的摩开发公司</v>
      </c>
      <c r="V23" s="6" t="str">
        <f>IFERROR(__xludf.DUMMYFUNCTION("GOOGLETRANSLATE($E23,""en"",""zh"")"),"还没开始")</f>
        <v>还没开始</v>
      </c>
    </row>
    <row r="24" ht="31.5" customHeight="1">
      <c r="A24" s="3">
        <v>23.0</v>
      </c>
      <c r="B24" s="6" t="s">
        <v>47</v>
      </c>
      <c r="C24" s="5" t="s">
        <v>64</v>
      </c>
      <c r="D24" s="5" t="s">
        <v>52</v>
      </c>
      <c r="E24" s="5" t="s">
        <v>30</v>
      </c>
      <c r="F24" s="3">
        <v>1.0</v>
      </c>
      <c r="G24" s="6" t="str">
        <f>IFERROR(__xludf.DUMMYFUNCTION("GOOGLETRANSLATE($B24,""en"",""es"")"),"Haciendo Baltimore equitativa")</f>
        <v>Haciendo Baltimore equitativa</v>
      </c>
      <c r="H24" s="6" t="str">
        <f>IFERROR(__xludf.DUMMYFUNCTION("GOOGLETRANSLATE($C24,""en"",""es"")"),"Establecer un grupo de trabajo de revisión de la contratación de prácticas de recursos humanos a los requisitos de capital frente de forma duradera para profesionalizar nuestra fuerza de trabajo.")</f>
        <v>Establecer un grupo de trabajo de revisión de la contratación de prácticas de recursos humanos a los requisitos de capital frente de forma duradera para profesionalizar nuestra fuerza de trabajo.</v>
      </c>
      <c r="I24" s="6" t="str">
        <f>IFERROR(__xludf.DUMMYFUNCTION("GOOGLETRANSLATE($D24,""en"",""es"")"),"Baltimore Departamento de Recursos Humanos de la Ciudad")</f>
        <v>Baltimore Departamento de Recursos Humanos de la Ciudad</v>
      </c>
      <c r="J24" s="6" t="str">
        <f>IFERROR(__xludf.DUMMYFUNCTION("GOOGLETRANSLATE($E24,""en"",""es"")"),"Todavía no empezado")</f>
        <v>Todavía no empezado</v>
      </c>
      <c r="K24" s="6" t="str">
        <f>IFERROR(__xludf.DUMMYFUNCTION("GOOGLETRANSLATE($B24,""en"",""fr"")"),"Faire Baltimore équitable")</f>
        <v>Faire Baltimore équitable</v>
      </c>
      <c r="L24" s="6" t="str">
        <f>IFERROR(__xludf.DUMMYFUNCTION("GOOGLETRANSLATE($C24,""en"",""fr"")"),"Mettre en place un groupe de travail pour examiner les pratiques d'embauche de ressources humaines pour répondre aux exigences d'équité et de continuer à professionnaliser notre main-d'œuvre.")</f>
        <v>Mettre en place un groupe de travail pour examiner les pratiques d'embauche de ressources humaines pour répondre aux exigences d'équité et de continuer à professionnaliser notre main-d'œuvre.</v>
      </c>
      <c r="M24" s="6" t="str">
        <f>IFERROR(__xludf.DUMMYFUNCTION("GOOGLETRANSLATE($D24,""en"",""fr"")"),"Baltimore ministère des Ressources humaines Ville")</f>
        <v>Baltimore ministère des Ressources humaines Ville</v>
      </c>
      <c r="N24" s="6" t="str">
        <f>IFERROR(__xludf.DUMMYFUNCTION("GOOGLETRANSLATE($E24,""en"",""fr"")"),"Pas encore commencé")</f>
        <v>Pas encore commencé</v>
      </c>
      <c r="O24" s="6" t="str">
        <f>IFERROR(__xludf.DUMMYFUNCTION("GOOGLETRANSLATE($B24,""en"",""ko"")"),"볼티모어 공평한 만들기")</f>
        <v>볼티모어 공평한 만들기</v>
      </c>
      <c r="P24" s="6" t="str">
        <f>IFERROR(__xludf.DUMMYFUNCTION("GOOGLETRANSLATE($C24,""en"",""ko"")"),"충족 자본 요구 사항 검토 HR 관행에 채용 태스크 포스를 설립하고 인력을 전문화하는 것을 계속한다.")</f>
        <v>충족 자본 요구 사항 검토 HR 관행에 채용 태스크 포스를 설립하고 인력을 전문화하는 것을 계속한다.</v>
      </c>
      <c r="Q24" s="6" t="str">
        <f>IFERROR(__xludf.DUMMYFUNCTION("GOOGLETRANSLATE($D24,""en"",""ko"")"),"인적 자원의 볼티모어시 교육청")</f>
        <v>인적 자원의 볼티모어시 교육청</v>
      </c>
      <c r="R24" s="6" t="str">
        <f>IFERROR(__xludf.DUMMYFUNCTION("GOOGLETRANSLATE($E24,""en"",""ko"")"),"아직 시작되지")</f>
        <v>아직 시작되지</v>
      </c>
      <c r="S24" s="6" t="str">
        <f>IFERROR(__xludf.DUMMYFUNCTION("GOOGLETRANSLATE($B24,""en"",""zh"")"),"制作巴尔的摩公平")</f>
        <v>制作巴尔的摩公平</v>
      </c>
      <c r="T24" s="6" t="str">
        <f>IFERROR(__xludf.DUMMYFUNCTION("GOOGLETRANSLATE($C24,""en"",""zh"")"),"建立雇用专责小组检讨人力资源管理实践，以满足公平的要求，继续我们的专业化队伍。")</f>
        <v>建立雇用专责小组检讨人力资源管理实践，以满足公平的要求，继续我们的专业化队伍。</v>
      </c>
      <c r="U24" s="6" t="str">
        <f>IFERROR(__xludf.DUMMYFUNCTION("GOOGLETRANSLATE($D24,""en"",""zh"")"),"人力资源的巴尔的摩市教育局")</f>
        <v>人力资源的巴尔的摩市教育局</v>
      </c>
      <c r="V24" s="6" t="str">
        <f>IFERROR(__xludf.DUMMYFUNCTION("GOOGLETRANSLATE($E24,""en"",""zh"")"),"还没开始")</f>
        <v>还没开始</v>
      </c>
    </row>
    <row r="25" ht="31.5" customHeight="1">
      <c r="A25" s="3">
        <v>24.0</v>
      </c>
      <c r="B25" s="6" t="s">
        <v>47</v>
      </c>
      <c r="C25" s="5" t="s">
        <v>65</v>
      </c>
      <c r="D25" s="5" t="s">
        <v>66</v>
      </c>
      <c r="E25" s="5" t="s">
        <v>30</v>
      </c>
      <c r="F25" s="3">
        <v>1.0</v>
      </c>
      <c r="G25" s="6" t="str">
        <f>IFERROR(__xludf.DUMMYFUNCTION("GOOGLETRANSLATE($B25,""en"",""es"")"),"Haciendo Baltimore equitativa")</f>
        <v>Haciendo Baltimore equitativa</v>
      </c>
      <c r="H25" s="6" t="str">
        <f>IFERROR(__xludf.DUMMYFUNCTION("GOOGLETRANSLATE($C25,""en"",""es"")"),"Dar prioridad a la Red de Senderos Baltimore Greenway.")</f>
        <v>Dar prioridad a la Red de Senderos Baltimore Greenway.</v>
      </c>
      <c r="I25" s="6" t="str">
        <f>IFERROR(__xludf.DUMMYFUNCTION("GOOGLETRANSLATE($D25,""en"",""es"")"),"Baltimore City Departamento de Planificación, Departamento de Transporte de Baltimore City, Baltimore Departamento de Parques y Recreación de la Ciudad")</f>
        <v>Baltimore City Departamento de Planificación, Departamento de Transporte de Baltimore City, Baltimore Departamento de Parques y Recreación de la Ciudad</v>
      </c>
      <c r="J25" s="6" t="str">
        <f>IFERROR(__xludf.DUMMYFUNCTION("GOOGLETRANSLATE($E25,""en"",""es"")"),"Todavía no empezado")</f>
        <v>Todavía no empezado</v>
      </c>
      <c r="K25" s="6" t="str">
        <f>IFERROR(__xludf.DUMMYFUNCTION("GOOGLETRANSLATE($B25,""en"",""fr"")"),"Faire Baltimore équitable")</f>
        <v>Faire Baltimore équitable</v>
      </c>
      <c r="L25" s="6" t="str">
        <f>IFERROR(__xludf.DUMMYFUNCTION("GOOGLETRANSLATE($C25,""en"",""fr"")"),"Le Réseau des établir des priorités sentiers Greenway Baltimore.")</f>
        <v>Le Réseau des établir des priorités sentiers Greenway Baltimore.</v>
      </c>
      <c r="M25" s="6" t="str">
        <f>IFERROR(__xludf.DUMMYFUNCTION("GOOGLETRANSLATE($D25,""en"",""fr"")"),"Baltimore Département de la planification, la ville de Baltimore ministère des Transports, la ville de Baltimore Département des loisirs et des parcs")</f>
        <v>Baltimore Département de la planification, la ville de Baltimore ministère des Transports, la ville de Baltimore Département des loisirs et des parcs</v>
      </c>
      <c r="N25" s="6" t="str">
        <f>IFERROR(__xludf.DUMMYFUNCTION("GOOGLETRANSLATE($E25,""en"",""fr"")"),"Pas encore commencé")</f>
        <v>Pas encore commencé</v>
      </c>
      <c r="O25" s="6" t="str">
        <f>IFERROR(__xludf.DUMMYFUNCTION("GOOGLETRANSLATE($B25,""en"",""ko"")"),"볼티모어 공평한 만들기")</f>
        <v>볼티모어 공평한 만들기</v>
      </c>
      <c r="P25" s="6" t="str">
        <f>IFERROR(__xludf.DUMMYFUNCTION("GOOGLETRANSLATE($C25,""en"",""ko"")"),"볼티모어 그린 웨이 트레일 네트워크의 우선 순위.")</f>
        <v>볼티모어 그린 웨이 트레일 네트워크의 우선 순위.</v>
      </c>
      <c r="Q25" s="6" t="str">
        <f>IFERROR(__xludf.DUMMYFUNCTION("GOOGLETRANSLATE($D25,""en"",""ko"")"),"계획의 볼티모어시 교육청, 교통 볼티모어시 교육청, 레크리에이션 및 공원의 볼티모어시 교육청")</f>
        <v>계획의 볼티모어시 교육청, 교통 볼티모어시 교육청, 레크리에이션 및 공원의 볼티모어시 교육청</v>
      </c>
      <c r="R25" s="6" t="str">
        <f>IFERROR(__xludf.DUMMYFUNCTION("GOOGLETRANSLATE($E25,""en"",""ko"")"),"아직 시작되지")</f>
        <v>아직 시작되지</v>
      </c>
      <c r="S25" s="6" t="str">
        <f>IFERROR(__xludf.DUMMYFUNCTION("GOOGLETRANSLATE($B25,""en"",""zh"")"),"制作巴尔的摩公平")</f>
        <v>制作巴尔的摩公平</v>
      </c>
      <c r="T25" s="6" t="str">
        <f>IFERROR(__xludf.DUMMYFUNCTION("GOOGLETRANSLATE($C25,""en"",""zh"")"),"优先巴尔的摩林荫道路线网络。")</f>
        <v>优先巴尔的摩林荫道路线网络。</v>
      </c>
      <c r="U25" s="6" t="str">
        <f>IFERROR(__xludf.DUMMYFUNCTION("GOOGLETRANSLATE($D25,""en"",""zh"")"),"规划的巴尔的摩市部，运输巴尔的摩市交通局，娱乐与公园的巴尔的摩市教育局")</f>
        <v>规划的巴尔的摩市部，运输巴尔的摩市交通局，娱乐与公园的巴尔的摩市教育局</v>
      </c>
      <c r="V25" s="6" t="str">
        <f>IFERROR(__xludf.DUMMYFUNCTION("GOOGLETRANSLATE($E25,""en"",""zh"")"),"还没开始")</f>
        <v>还没开始</v>
      </c>
    </row>
    <row r="26" ht="31.5" customHeight="1">
      <c r="A26" s="3">
        <v>25.0</v>
      </c>
      <c r="B26" s="6" t="s">
        <v>47</v>
      </c>
      <c r="C26" s="5" t="s">
        <v>67</v>
      </c>
      <c r="D26" s="5" t="s">
        <v>68</v>
      </c>
      <c r="E26" s="5" t="s">
        <v>25</v>
      </c>
      <c r="F26" s="3">
        <v>1.0</v>
      </c>
      <c r="G26" s="6" t="str">
        <f>IFERROR(__xludf.DUMMYFUNCTION("GOOGLETRANSLATE($B26,""en"",""es"")"),"Haciendo Baltimore equitativa")</f>
        <v>Haciendo Baltimore equitativa</v>
      </c>
      <c r="H26" s="6" t="str">
        <f>IFERROR(__xludf.DUMMYFUNCTION("GOOGLETRANSLATE($C26,""en"",""es"")"),"Unirse a Alcaldes Clima en apoyar el espíritu y los objetivos del Acuerdo Climático París.")</f>
        <v>Unirse a Alcaldes Clima en apoyar el espíritu y los objetivos del Acuerdo Climático París.</v>
      </c>
      <c r="I26" s="6" t="str">
        <f>IFERROR(__xludf.DUMMYFUNCTION("GOOGLETRANSLATE($D26,""en"",""es"")"),"Departamento de Planificación de la ciudad de Baltimore")</f>
        <v>Departamento de Planificación de la ciudad de Baltimore</v>
      </c>
      <c r="J26" s="6" t="str">
        <f>IFERROR(__xludf.DUMMYFUNCTION("GOOGLETRANSLATE($E26,""en"",""es"")"),"Completar")</f>
        <v>Completar</v>
      </c>
      <c r="K26" s="6" t="str">
        <f>IFERROR(__xludf.DUMMYFUNCTION("GOOGLETRANSLATE($B26,""en"",""fr"")"),"Faire Baltimore équitable")</f>
        <v>Faire Baltimore équitable</v>
      </c>
      <c r="L26" s="6" t="str">
        <f>IFERROR(__xludf.DUMMYFUNCTION("GOOGLETRANSLATE($C26,""en"",""fr"")"),"Joignez-vous à des maires du climat pour soutenir l'esprit et les objectifs de l'accord climatique Paris.")</f>
        <v>Joignez-vous à des maires du climat pour soutenir l'esprit et les objectifs de l'accord climatique Paris.</v>
      </c>
      <c r="M26" s="6" t="str">
        <f>IFERROR(__xludf.DUMMYFUNCTION("GOOGLETRANSLATE($D26,""en"",""fr"")"),"Baltimore Département de la planification")</f>
        <v>Baltimore Département de la planification</v>
      </c>
      <c r="N26" s="6" t="str">
        <f>IFERROR(__xludf.DUMMYFUNCTION("GOOGLETRANSLATE($E26,""en"",""fr"")"),"Achevée")</f>
        <v>Achevée</v>
      </c>
      <c r="O26" s="6" t="str">
        <f>IFERROR(__xludf.DUMMYFUNCTION("GOOGLETRANSLATE($B26,""en"",""ko"")"),"볼티모어 공평한 만들기")</f>
        <v>볼티모어 공평한 만들기</v>
      </c>
      <c r="P26" s="6" t="str">
        <f>IFERROR(__xludf.DUMMYFUNCTION("GOOGLETRANSLATE($C26,""en"",""ko"")"),"정신과 파리 기후 협정의 목표를 지원하는 기후 지자체에 가입하세요.")</f>
        <v>정신과 파리 기후 협정의 목표를 지원하는 기후 지자체에 가입하세요.</v>
      </c>
      <c r="Q26" s="6" t="str">
        <f>IFERROR(__xludf.DUMMYFUNCTION("GOOGLETRANSLATE($D26,""en"",""ko"")"),"계획의 볼티모어시 교육청")</f>
        <v>계획의 볼티모어시 교육청</v>
      </c>
      <c r="R26" s="6" t="str">
        <f>IFERROR(__xludf.DUMMYFUNCTION("GOOGLETRANSLATE($E26,""en"",""ko"")"),"완전한")</f>
        <v>완전한</v>
      </c>
      <c r="S26" s="6" t="str">
        <f>IFERROR(__xludf.DUMMYFUNCTION("GOOGLETRANSLATE($B26,""en"",""zh"")"),"制作巴尔的摩公平")</f>
        <v>制作巴尔的摩公平</v>
      </c>
      <c r="T26" s="6" t="str">
        <f>IFERROR(__xludf.DUMMYFUNCTION("GOOGLETRANSLATE($C26,""en"",""zh"")"),"加入支持精神和巴黎的气候协议的目标气候市长。")</f>
        <v>加入支持精神和巴黎的气候协议的目标气候市长。</v>
      </c>
      <c r="U26" s="6" t="str">
        <f>IFERROR(__xludf.DUMMYFUNCTION("GOOGLETRANSLATE($D26,""en"",""zh"")"),"规划的巴尔的摩市教育局")</f>
        <v>规划的巴尔的摩市教育局</v>
      </c>
      <c r="V26" s="6" t="str">
        <f>IFERROR(__xludf.DUMMYFUNCTION("GOOGLETRANSLATE($E26,""en"",""zh"")"),"完成")</f>
        <v>完成</v>
      </c>
    </row>
    <row r="27" ht="31.5" customHeight="1">
      <c r="A27" s="3">
        <v>26.0</v>
      </c>
      <c r="B27" s="6" t="s">
        <v>69</v>
      </c>
      <c r="C27" s="5" t="s">
        <v>70</v>
      </c>
      <c r="D27" s="5" t="s">
        <v>71</v>
      </c>
      <c r="E27" s="5" t="s">
        <v>33</v>
      </c>
      <c r="F27" s="3">
        <v>1.0</v>
      </c>
      <c r="G27" s="6" t="str">
        <f>IFERROR(__xludf.DUMMYFUNCTION("GOOGLETRANSLATE($B27,""en"",""es"")"),"Priorización de nuestra juventud")</f>
        <v>Priorización de nuestra juventud</v>
      </c>
      <c r="H27" s="6" t="str">
        <f>IFERROR(__xludf.DUMMYFUNCTION("GOOGLETRANSLATE($C27,""en"",""es"")"),"Apoyar las sustituciones del Plan para el Futuro de Maryland y construido para aprender.")</f>
        <v>Apoyar las sustituciones del Plan para el Futuro de Maryland y construido para aprender.</v>
      </c>
      <c r="I27" s="6" t="str">
        <f>IFERROR(__xludf.DUMMYFUNCTION("GOOGLETRANSLATE($D27,""en"",""es"")"),"Oficina del Alcalde, Asamblea General de Maryland")</f>
        <v>Oficina del Alcalde, Asamblea General de Maryland</v>
      </c>
      <c r="J27" s="6" t="str">
        <f>IFERROR(__xludf.DUMMYFUNCTION("GOOGLETRANSLATE($E27,""en"",""es"")"),"En curso")</f>
        <v>En curso</v>
      </c>
      <c r="K27" s="6" t="str">
        <f>IFERROR(__xludf.DUMMYFUNCTION("GOOGLETRANSLATE($B27,""en"",""fr"")"),"Prioriser Notre jeunesse")</f>
        <v>Prioriser Notre jeunesse</v>
      </c>
      <c r="L27" s="6" t="str">
        <f>IFERROR(__xludf.DUMMYFUNCTION("GOOGLETRANSLATE($C27,""en"",""fr"")"),"Soutenir les remplacements du Plan directeur pour l'avenir du Maryland et construit pour savoir.")</f>
        <v>Soutenir les remplacements du Plan directeur pour l'avenir du Maryland et construit pour savoir.</v>
      </c>
      <c r="M27" s="6" t="str">
        <f>IFERROR(__xludf.DUMMYFUNCTION("GOOGLETRANSLATE($D27,""en"",""fr"")"),"Bureau du maire, Maryland Assemblée générale")</f>
        <v>Bureau du maire, Maryland Assemblée générale</v>
      </c>
      <c r="N27" s="6" t="str">
        <f>IFERROR(__xludf.DUMMYFUNCTION("GOOGLETRANSLATE($E27,""en"",""fr"")"),"En cours")</f>
        <v>En cours</v>
      </c>
      <c r="O27" s="6" t="str">
        <f>IFERROR(__xludf.DUMMYFUNCTION("GOOGLETRANSLATE($B27,""en"",""ko"")"),"우선 순위 우리의 청소년")</f>
        <v>우선 순위 우리의 청소년</v>
      </c>
      <c r="P27" s="6" t="str">
        <f>IFERROR(__xludf.DUMMYFUNCTION("GOOGLETRANSLATE($C27,""en"",""ko"")"),"메릴랜드의 미래에 대한 청사진의 재정의를 지원하고 알아보기 위해 내장.")</f>
        <v>메릴랜드의 미래에 대한 청사진의 재정의를 지원하고 알아보기 위해 내장.</v>
      </c>
      <c r="Q27" s="6" t="str">
        <f>IFERROR(__xludf.DUMMYFUNCTION("GOOGLETRANSLATE($D27,""en"",""ko"")"),"시장의 사무실, 메릴랜드 총회")</f>
        <v>시장의 사무실, 메릴랜드 총회</v>
      </c>
      <c r="R27" s="6" t="str">
        <f>IFERROR(__xludf.DUMMYFUNCTION("GOOGLETRANSLATE($E27,""en"",""ko"")"),"진행 중")</f>
        <v>진행 중</v>
      </c>
      <c r="S27" s="6" t="str">
        <f>IFERROR(__xludf.DUMMYFUNCTION("GOOGLETRANSLATE($B27,""en"",""zh"")"),"优先青少年参与")</f>
        <v>优先青少年参与</v>
      </c>
      <c r="T27" s="6" t="str">
        <f>IFERROR(__xludf.DUMMYFUNCTION("GOOGLETRANSLATE($C27,""en"",""zh"")"),"支持蓝图的覆盖马里兰州的未来和内置学习。")</f>
        <v>支持蓝图的覆盖马里兰州的未来和内置学习。</v>
      </c>
      <c r="U27" s="6" t="str">
        <f>IFERROR(__xludf.DUMMYFUNCTION("GOOGLETRANSLATE($D27,""en"",""zh"")"),"市长办公室，马里兰州议会")</f>
        <v>市长办公室，马里兰州议会</v>
      </c>
      <c r="V27" s="6" t="str">
        <f>IFERROR(__xludf.DUMMYFUNCTION("GOOGLETRANSLATE($E27,""en"",""zh"")"),"进行中")</f>
        <v>进行中</v>
      </c>
    </row>
    <row r="28" ht="31.5" customHeight="1">
      <c r="A28" s="3">
        <v>27.0</v>
      </c>
      <c r="B28" s="6" t="s">
        <v>69</v>
      </c>
      <c r="C28" s="5" t="s">
        <v>72</v>
      </c>
      <c r="D28" s="5" t="s">
        <v>73</v>
      </c>
      <c r="E28" s="5" t="s">
        <v>33</v>
      </c>
      <c r="F28" s="3">
        <v>1.0</v>
      </c>
      <c r="G28" s="6" t="str">
        <f>IFERROR(__xludf.DUMMYFUNCTION("GOOGLETRANSLATE($B28,""en"",""es"")"),"Priorización de nuestra juventud")</f>
        <v>Priorización de nuestra juventud</v>
      </c>
      <c r="H28" s="6" t="str">
        <f>IFERROR(__xludf.DUMMYFUNCTION("GOOGLETRANSLATE($C28,""en"",""es"")"),"Prepárese para aumentar significativamente la capacidad de YouthWorks virtuales en 2021.")</f>
        <v>Prepárese para aumentar significativamente la capacidad de YouthWorks virtuales en 2021.</v>
      </c>
      <c r="I28" s="6" t="str">
        <f>IFERROR(__xludf.DUMMYFUNCTION("GOOGLETRANSLATE($D28,""en"",""es"")"),"Oficina de Desarrollo de Empleo del Alcalde")</f>
        <v>Oficina de Desarrollo de Empleo del Alcalde</v>
      </c>
      <c r="J28" s="6" t="str">
        <f>IFERROR(__xludf.DUMMYFUNCTION("GOOGLETRANSLATE($E28,""en"",""es"")"),"En curso")</f>
        <v>En curso</v>
      </c>
      <c r="K28" s="6" t="str">
        <f>IFERROR(__xludf.DUMMYFUNCTION("GOOGLETRANSLATE($B28,""en"",""fr"")"),"Prioriser Notre jeunesse")</f>
        <v>Prioriser Notre jeunesse</v>
      </c>
      <c r="L28" s="6" t="str">
        <f>IFERROR(__xludf.DUMMYFUNCTION("GOOGLETRANSLATE($C28,""en"",""fr"")"),"Préparez-vous à augmenter de manière significative la capacité de YouthWorks virtuelles en 2021.")</f>
        <v>Préparez-vous à augmenter de manière significative la capacité de YouthWorks virtuelles en 2021.</v>
      </c>
      <c r="M28" s="6" t="str">
        <f>IFERROR(__xludf.DUMMYFUNCTION("GOOGLETRANSLATE($D28,""en"",""fr"")"),"Bureau du Développement de l'emploi du maire")</f>
        <v>Bureau du Développement de l'emploi du maire</v>
      </c>
      <c r="N28" s="6" t="str">
        <f>IFERROR(__xludf.DUMMYFUNCTION("GOOGLETRANSLATE($E28,""en"",""fr"")"),"En cours")</f>
        <v>En cours</v>
      </c>
      <c r="O28" s="6" t="str">
        <f>IFERROR(__xludf.DUMMYFUNCTION("GOOGLETRANSLATE($B28,""en"",""ko"")"),"우선 순위 우리의 청소년")</f>
        <v>우선 순위 우리의 청소년</v>
      </c>
      <c r="P28" s="6" t="str">
        <f>IFERROR(__xludf.DUMMYFUNCTION("GOOGLETRANSLATE($C28,""en"",""ko"")"),"크게 2021에서 가상 YouthWorks의 용량을 증가하기 위해 준비합니다.")</f>
        <v>크게 2021에서 가상 YouthWorks의 용량을 증가하기 위해 준비합니다.</v>
      </c>
      <c r="Q28" s="6" t="str">
        <f>IFERROR(__xludf.DUMMYFUNCTION("GOOGLETRANSLATE($D28,""en"",""ko"")"),"고용 개발의 시장실")</f>
        <v>고용 개발의 시장실</v>
      </c>
      <c r="R28" s="6" t="str">
        <f>IFERROR(__xludf.DUMMYFUNCTION("GOOGLETRANSLATE($E28,""en"",""ko"")"),"진행 중")</f>
        <v>진행 중</v>
      </c>
      <c r="S28" s="6" t="str">
        <f>IFERROR(__xludf.DUMMYFUNCTION("GOOGLETRANSLATE($B28,""en"",""zh"")"),"优先青少年参与")</f>
        <v>优先青少年参与</v>
      </c>
      <c r="T28" s="6" t="str">
        <f>IFERROR(__xludf.DUMMYFUNCTION("GOOGLETRANSLATE($C28,""en"",""zh"")"),"准备显著增加虚拟YouthWorks的容量在2021年。")</f>
        <v>准备显著增加虚拟YouthWorks的容量在2021年。</v>
      </c>
      <c r="U28" s="6" t="str">
        <f>IFERROR(__xludf.DUMMYFUNCTION("GOOGLETRANSLATE($D28,""en"",""zh"")"),"就业发展的市长办公室")</f>
        <v>就业发展的市长办公室</v>
      </c>
      <c r="V28" s="6" t="str">
        <f>IFERROR(__xludf.DUMMYFUNCTION("GOOGLETRANSLATE($E28,""en"",""zh"")"),"进行中")</f>
        <v>进行中</v>
      </c>
    </row>
    <row r="29" ht="31.5" customHeight="1">
      <c r="A29" s="3">
        <v>28.0</v>
      </c>
      <c r="B29" s="6" t="s">
        <v>69</v>
      </c>
      <c r="C29" s="5" t="s">
        <v>74</v>
      </c>
      <c r="D29" s="5" t="s">
        <v>75</v>
      </c>
      <c r="E29" s="5" t="s">
        <v>33</v>
      </c>
      <c r="F29" s="3">
        <v>1.0</v>
      </c>
      <c r="G29" s="6" t="str">
        <f>IFERROR(__xludf.DUMMYFUNCTION("GOOGLETRANSLATE($B29,""en"",""es"")"),"Priorización de nuestra juventud")</f>
        <v>Priorización de nuestra juventud</v>
      </c>
      <c r="H29" s="6" t="str">
        <f>IFERROR(__xludf.DUMMYFUNCTION("GOOGLETRANSLATE($C29,""en"",""es"")"),"Iniciar la aplicación de la Ley de la Ciudad de Elijah Cummings curación para garantizar la práctica trauma informado en todo el gobierno de la ciudad.")</f>
        <v>Iniciar la aplicación de la Ley de la Ciudad de Elijah Cummings curación para garantizar la práctica trauma informado en todo el gobierno de la ciudad.</v>
      </c>
      <c r="I29" s="6" t="str">
        <f>IFERROR(__xludf.DUMMYFUNCTION("GOOGLETRANSLATE($D29,""en"",""es"")"),"Oficina de la Infancia y la Familia El éxito del Alcalde, Baltimore Departamento de Salud de la Ciudad")</f>
        <v>Oficina de la Infancia y la Familia El éxito del Alcalde, Baltimore Departamento de Salud de la Ciudad</v>
      </c>
      <c r="J29" s="6" t="str">
        <f>IFERROR(__xludf.DUMMYFUNCTION("GOOGLETRANSLATE($E29,""en"",""es"")"),"En curso")</f>
        <v>En curso</v>
      </c>
      <c r="K29" s="6" t="str">
        <f>IFERROR(__xludf.DUMMYFUNCTION("GOOGLETRANSLATE($B29,""en"",""fr"")"),"Prioriser Notre jeunesse")</f>
        <v>Prioriser Notre jeunesse</v>
      </c>
      <c r="L29" s="6" t="str">
        <f>IFERROR(__xludf.DUMMYFUNCTION("GOOGLETRANSLATE($C29,""en"",""fr"")"),"Commencez la mise en œuvre de la ville de guérison Cummings Elijah Loi visant à assurer la pratique compte des traumatismes au sein du gouvernement de la ville.")</f>
        <v>Commencez la mise en œuvre de la ville de guérison Cummings Elijah Loi visant à assurer la pratique compte des traumatismes au sein du gouvernement de la ville.</v>
      </c>
      <c r="M29" s="6" t="str">
        <f>IFERROR(__xludf.DUMMYFUNCTION("GOOGLETRANSLATE($D29,""en"",""fr"")"),"Bureau des enfants et la famille Le succès du maire, la ville de Baltimore Département de la santé")</f>
        <v>Bureau des enfants et la famille Le succès du maire, la ville de Baltimore Département de la santé</v>
      </c>
      <c r="N29" s="6" t="str">
        <f>IFERROR(__xludf.DUMMYFUNCTION("GOOGLETRANSLATE($E29,""en"",""fr"")"),"En cours")</f>
        <v>En cours</v>
      </c>
      <c r="O29" s="6" t="str">
        <f>IFERROR(__xludf.DUMMYFUNCTION("GOOGLETRANSLATE($B29,""en"",""ko"")"),"우선 순위 우리의 청소년")</f>
        <v>우선 순위 우리의 청소년</v>
      </c>
      <c r="P29" s="6" t="str">
        <f>IFERROR(__xludf.DUMMYFUNCTION("GOOGLETRANSLATE($C29,""en"",""ko"")"),"시 정부에서 외상 정보에 연습을 보장하기 위해 엘리야 커밍스 치유 도시 법의 구현을 시작합니다.")</f>
        <v>시 정부에서 외상 정보에 연습을 보장하기 위해 엘리야 커밍스 치유 도시 법의 구현을 시작합니다.</v>
      </c>
      <c r="Q29" s="6" t="str">
        <f>IFERROR(__xludf.DUMMYFUNCTION("GOOGLETRANSLATE($D29,""en"",""ko"")"),"어린이 및 가족 성공의 시장실, 볼티모어시 보건국")</f>
        <v>어린이 및 가족 성공의 시장실, 볼티모어시 보건국</v>
      </c>
      <c r="R29" s="6" t="str">
        <f>IFERROR(__xludf.DUMMYFUNCTION("GOOGLETRANSLATE($E29,""en"",""ko"")"),"진행 중")</f>
        <v>진행 중</v>
      </c>
      <c r="S29" s="6" t="str">
        <f>IFERROR(__xludf.DUMMYFUNCTION("GOOGLETRANSLATE($B29,""en"",""zh"")"),"优先青少年参与")</f>
        <v>优先青少年参与</v>
      </c>
      <c r="T29" s="6" t="str">
        <f>IFERROR(__xludf.DUMMYFUNCTION("GOOGLETRANSLATE($C29,""en"",""zh"")"),"开始实施以利亚卡明斯愈合市法案，以确保在市政府创伤明智的做法。")</f>
        <v>开始实施以利亚卡明斯愈合市法案，以确保在市政府创伤明智的做法。</v>
      </c>
      <c r="U29" s="6" t="str">
        <f>IFERROR(__xludf.DUMMYFUNCTION("GOOGLETRANSLATE($D29,""en"",""zh"")"),"儿童和家庭成功的市长办公室，巴尔的摩市卫生局")</f>
        <v>儿童和家庭成功的市长办公室，巴尔的摩市卫生局</v>
      </c>
      <c r="V29" s="6" t="str">
        <f>IFERROR(__xludf.DUMMYFUNCTION("GOOGLETRANSLATE($E29,""en"",""zh"")"),"进行中")</f>
        <v>进行中</v>
      </c>
    </row>
    <row r="30" ht="31.5" customHeight="1">
      <c r="A30" s="3">
        <v>29.0</v>
      </c>
      <c r="B30" s="6" t="s">
        <v>69</v>
      </c>
      <c r="C30" s="5" t="s">
        <v>76</v>
      </c>
      <c r="D30" s="5" t="s">
        <v>77</v>
      </c>
      <c r="E30" s="5" t="s">
        <v>30</v>
      </c>
      <c r="F30" s="3">
        <v>1.0</v>
      </c>
      <c r="G30" s="6" t="str">
        <f>IFERROR(__xludf.DUMMYFUNCTION("GOOGLETRANSLATE($B30,""en"",""es"")"),"Priorización de nuestra juventud")</f>
        <v>Priorización de nuestra juventud</v>
      </c>
      <c r="H30" s="6" t="str">
        <f>IFERROR(__xludf.DUMMYFUNCTION("GOOGLETRANSLATE($C30,""en"",""es"")"),"Desarrollar un plan para el acceso equitativo y apropiado para la edad en asociación con los deportes, las artes y las instituciones culturales que crean los servicios de esparcimiento durante esta pandemia sin precedentes.")</f>
        <v>Desarrollar un plan para el acceso equitativo y apropiado para la edad en asociación con los deportes, las artes y las instituciones culturales que crean los servicios de esparcimiento durante esta pandemia sin precedentes.</v>
      </c>
      <c r="I30" s="6" t="str">
        <f>IFERROR(__xludf.DUMMYFUNCTION("GOOGLETRANSLATE($D30,""en"",""es"")"),"Baltimore Departamento de Parques y Recreación de la Ciudad")</f>
        <v>Baltimore Departamento de Parques y Recreación de la Ciudad</v>
      </c>
      <c r="J30" s="6" t="str">
        <f>IFERROR(__xludf.DUMMYFUNCTION("GOOGLETRANSLATE($E30,""en"",""es"")"),"Todavía no empezado")</f>
        <v>Todavía no empezado</v>
      </c>
      <c r="K30" s="6" t="str">
        <f>IFERROR(__xludf.DUMMYFUNCTION("GOOGLETRANSLATE($B30,""en"",""fr"")"),"Prioriser Notre jeunesse")</f>
        <v>Prioriser Notre jeunesse</v>
      </c>
      <c r="L30" s="6" t="str">
        <f>IFERROR(__xludf.DUMMYFUNCTION("GOOGLETRANSLATE($C30,""en"",""fr"")"),"Élaborer un plan d'accès équitable et adapté à l'âge, en partenariat avec le sport, les arts et les institutions culturelles qui créent des services de loisirs au cours de cette pandémie sans précédent.")</f>
        <v>Élaborer un plan d'accès équitable et adapté à l'âge, en partenariat avec le sport, les arts et les institutions culturelles qui créent des services de loisirs au cours de cette pandémie sans précédent.</v>
      </c>
      <c r="M30" s="6" t="str">
        <f>IFERROR(__xludf.DUMMYFUNCTION("GOOGLETRANSLATE($D30,""en"",""fr"")"),"Baltimore Département des loisirs et des parcs")</f>
        <v>Baltimore Département des loisirs et des parcs</v>
      </c>
      <c r="N30" s="6" t="str">
        <f>IFERROR(__xludf.DUMMYFUNCTION("GOOGLETRANSLATE($E30,""en"",""fr"")"),"Pas encore commencé")</f>
        <v>Pas encore commencé</v>
      </c>
      <c r="O30" s="6" t="str">
        <f>IFERROR(__xludf.DUMMYFUNCTION("GOOGLETRANSLATE($B30,""en"",""ko"")"),"우선 순위 우리의 청소년")</f>
        <v>우선 순위 우리의 청소년</v>
      </c>
      <c r="P30" s="6" t="str">
        <f>IFERROR(__xludf.DUMMYFUNCTION("GOOGLETRANSLATE($C30,""en"",""ko"")"),"스포츠, 예술,이 전례없는 대유행 동안 레크레이션 서비스를 창출, 문화 기관과 협력하여 공정하고 연령에 적합한 액세스를위한 계획을 개발한다.")</f>
        <v>스포츠, 예술,이 전례없는 대유행 동안 레크레이션 서비스를 창출, 문화 기관과 협력하여 공정하고 연령에 적합한 액세스를위한 계획을 개발한다.</v>
      </c>
      <c r="Q30" s="6" t="str">
        <f>IFERROR(__xludf.DUMMYFUNCTION("GOOGLETRANSLATE($D30,""en"",""ko"")"),"레크리에이션 및 공원의 볼티모어시 교육청")</f>
        <v>레크리에이션 및 공원의 볼티모어시 교육청</v>
      </c>
      <c r="R30" s="6" t="str">
        <f>IFERROR(__xludf.DUMMYFUNCTION("GOOGLETRANSLATE($E30,""en"",""ko"")"),"아직 시작되지")</f>
        <v>아직 시작되지</v>
      </c>
      <c r="S30" s="6" t="str">
        <f>IFERROR(__xludf.DUMMYFUNCTION("GOOGLETRANSLATE($B30,""en"",""zh"")"),"优先青少年参与")</f>
        <v>优先青少年参与</v>
      </c>
      <c r="T30" s="6" t="str">
        <f>IFERROR(__xludf.DUMMYFUNCTION("GOOGLETRANSLATE($C30,""en"",""zh"")"),"在合作公平和年龄适当的访问与体育，艺术，而这一史无前例的大流行期间创建娱乐服务的文化机构发展规划。")</f>
        <v>在合作公平和年龄适当的访问与体育，艺术，而这一史无前例的大流行期间创建娱乐服务的文化机构发展规划。</v>
      </c>
      <c r="U30" s="6" t="str">
        <f>IFERROR(__xludf.DUMMYFUNCTION("GOOGLETRANSLATE($D30,""en"",""zh"")"),"娱乐与公园的巴尔的摩市教育局")</f>
        <v>娱乐与公园的巴尔的摩市教育局</v>
      </c>
      <c r="V30" s="6" t="str">
        <f>IFERROR(__xludf.DUMMYFUNCTION("GOOGLETRANSLATE($E30,""en"",""zh"")"),"还没开始")</f>
        <v>还没开始</v>
      </c>
    </row>
    <row r="31" ht="31.5" customHeight="1">
      <c r="A31" s="3">
        <v>30.0</v>
      </c>
      <c r="B31" s="6" t="s">
        <v>69</v>
      </c>
      <c r="C31" s="5" t="s">
        <v>78</v>
      </c>
      <c r="D31" s="5" t="s">
        <v>79</v>
      </c>
      <c r="E31" s="5" t="s">
        <v>30</v>
      </c>
      <c r="F31" s="3">
        <v>1.0</v>
      </c>
      <c r="G31" s="6" t="str">
        <f>IFERROR(__xludf.DUMMYFUNCTION("GOOGLETRANSLATE($B31,""en"",""es"")"),"Priorización de nuestra juventud")</f>
        <v>Priorización de nuestra juventud</v>
      </c>
      <c r="H31" s="6" t="str">
        <f>IFERROR(__xludf.DUMMYFUNCTION("GOOGLETRANSLATE($C31,""en"",""es"")"),"Asociarse con la Comisión Juvenil para establecer sombras de jóvenes miembros del gabinete.")</f>
        <v>Asociarse con la Comisión Juvenil para establecer sombras de jóvenes miembros del gabinete.</v>
      </c>
      <c r="I31" s="6" t="str">
        <f>IFERROR(__xludf.DUMMYFUNCTION("GOOGLETRANSLATE($D31,""en"",""es"")"),"Comisión Juvenil de la Ciudad de Baltimore, Oficina de la Infancia y el éxito de la familia del Alcalde")</f>
        <v>Comisión Juvenil de la Ciudad de Baltimore, Oficina de la Infancia y el éxito de la familia del Alcalde</v>
      </c>
      <c r="J31" s="6" t="str">
        <f>IFERROR(__xludf.DUMMYFUNCTION("GOOGLETRANSLATE($E31,""en"",""es"")"),"Todavía no empezado")</f>
        <v>Todavía no empezado</v>
      </c>
      <c r="K31" s="6" t="str">
        <f>IFERROR(__xludf.DUMMYFUNCTION("GOOGLETRANSLATE($B31,""en"",""fr"")"),"Prioriser Notre jeunesse")</f>
        <v>Prioriser Notre jeunesse</v>
      </c>
      <c r="L31" s="6" t="str">
        <f>IFERROR(__xludf.DUMMYFUNCTION("GOOGLETRANSLATE($C31,""en"",""fr"")"),"En partenariat avec la Commission de la jeunesse à établir des ombres membres du cabinet de la jeunesse.")</f>
        <v>En partenariat avec la Commission de la jeunesse à établir des ombres membres du cabinet de la jeunesse.</v>
      </c>
      <c r="M31" s="6" t="str">
        <f>IFERROR(__xludf.DUMMYFUNCTION("GOOGLETRANSLATE($D31,""en"",""fr"")"),"Commission Baltimore jeunesse, Bureau des enfants et la réussite de la famille du maire")</f>
        <v>Commission Baltimore jeunesse, Bureau des enfants et la réussite de la famille du maire</v>
      </c>
      <c r="N31" s="6" t="str">
        <f>IFERROR(__xludf.DUMMYFUNCTION("GOOGLETRANSLATE($E31,""en"",""fr"")"),"Pas encore commencé")</f>
        <v>Pas encore commencé</v>
      </c>
      <c r="O31" s="6" t="str">
        <f>IFERROR(__xludf.DUMMYFUNCTION("GOOGLETRANSLATE($B31,""en"",""ko"")"),"우선 순위 우리의 청소년")</f>
        <v>우선 순위 우리의 청소년</v>
      </c>
      <c r="P31" s="6" t="str">
        <f>IFERROR(__xludf.DUMMYFUNCTION("GOOGLETRANSLATE($C31,""en"",""ko"")"),"청소년위원회 파트너 각료 청소년 그림자를 설정합니다.")</f>
        <v>청소년위원회 파트너 각료 청소년 그림자를 설정합니다.</v>
      </c>
      <c r="Q31" s="6" t="str">
        <f>IFERROR(__xludf.DUMMYFUNCTION("GOOGLETRANSLATE($D31,""en"",""ko"")"),"볼티모어시 청소년위원회, 아동 및 가족 성공의 시장실")</f>
        <v>볼티모어시 청소년위원회, 아동 및 가족 성공의 시장실</v>
      </c>
      <c r="R31" s="6" t="str">
        <f>IFERROR(__xludf.DUMMYFUNCTION("GOOGLETRANSLATE($E31,""en"",""ko"")"),"아직 시작되지")</f>
        <v>아직 시작되지</v>
      </c>
      <c r="S31" s="6" t="str">
        <f>IFERROR(__xludf.DUMMYFUNCTION("GOOGLETRANSLATE($B31,""en"",""zh"")"),"优先青少年参与")</f>
        <v>优先青少年参与</v>
      </c>
      <c r="T31" s="6" t="str">
        <f>IFERROR(__xludf.DUMMYFUNCTION("GOOGLETRANSLATE($C31,""en"",""zh"")"),"与青年事务委员会合作建立内阁成员青春的影子。")</f>
        <v>与青年事务委员会合作建立内阁成员青春的影子。</v>
      </c>
      <c r="U31" s="6" t="str">
        <f>IFERROR(__xludf.DUMMYFUNCTION("GOOGLETRANSLATE($D31,""en"",""zh"")"),"巴尔的摩市青年委员会，儿童和家庭的成功的市长办公室")</f>
        <v>巴尔的摩市青年委员会，儿童和家庭的成功的市长办公室</v>
      </c>
      <c r="V31" s="6" t="str">
        <f>IFERROR(__xludf.DUMMYFUNCTION("GOOGLETRANSLATE($E31,""en"",""zh"")"),"还没开始")</f>
        <v>还没开始</v>
      </c>
    </row>
    <row r="32" ht="31.5" customHeight="1">
      <c r="A32" s="3">
        <v>31.0</v>
      </c>
      <c r="B32" s="6" t="s">
        <v>69</v>
      </c>
      <c r="C32" s="5" t="s">
        <v>80</v>
      </c>
      <c r="D32" s="5" t="s">
        <v>81</v>
      </c>
      <c r="E32" s="5" t="s">
        <v>33</v>
      </c>
      <c r="F32" s="3">
        <v>1.0</v>
      </c>
      <c r="G32" s="6" t="str">
        <f>IFERROR(__xludf.DUMMYFUNCTION("GOOGLETRANSLATE($B32,""en"",""es"")"),"Priorización de nuestra juventud")</f>
        <v>Priorización de nuestra juventud</v>
      </c>
      <c r="H32" s="6" t="str">
        <f>IFERROR(__xludf.DUMMYFUNCTION("GOOGLETRANSLATE($C32,""en"",""es"")"),"Unirse a Alcaldes por Ingreso Garantizado con un enfoque en el apoyo a los jóvenes y las familias.")</f>
        <v>Unirse a Alcaldes por Ingreso Garantizado con un enfoque en el apoyo a los jóvenes y las familias.</v>
      </c>
      <c r="I32" s="6" t="str">
        <f>IFERROR(__xludf.DUMMYFUNCTION("GOOGLETRANSLATE($D32,""en"",""es"")"),"Oficina de la Infancia y el éxito de la familia del Alcalde")</f>
        <v>Oficina de la Infancia y el éxito de la familia del Alcalde</v>
      </c>
      <c r="J32" s="6" t="str">
        <f>IFERROR(__xludf.DUMMYFUNCTION("GOOGLETRANSLATE($E32,""en"",""es"")"),"En curso")</f>
        <v>En curso</v>
      </c>
      <c r="K32" s="6" t="str">
        <f>IFERROR(__xludf.DUMMYFUNCTION("GOOGLETRANSLATE($B32,""en"",""fr"")"),"Prioriser Notre jeunesse")</f>
        <v>Prioriser Notre jeunesse</v>
      </c>
      <c r="L32" s="6" t="str">
        <f>IFERROR(__xludf.DUMMYFUNCTION("GOOGLETRANSLATE($C32,""en"",""fr"")"),"Joignez-vous à Maires pour revenu garanti mettant l'accent sur le soutien des jeunes et des familles.")</f>
        <v>Joignez-vous à Maires pour revenu garanti mettant l'accent sur le soutien des jeunes et des familles.</v>
      </c>
      <c r="M32" s="6" t="str">
        <f>IFERROR(__xludf.DUMMYFUNCTION("GOOGLETRANSLATE($D32,""en"",""fr"")"),"Bureau des enfants et la réussite de la famille du maire")</f>
        <v>Bureau des enfants et la réussite de la famille du maire</v>
      </c>
      <c r="N32" s="6" t="str">
        <f>IFERROR(__xludf.DUMMYFUNCTION("GOOGLETRANSLATE($E32,""en"",""fr"")"),"En cours")</f>
        <v>En cours</v>
      </c>
      <c r="O32" s="6" t="str">
        <f>IFERROR(__xludf.DUMMYFUNCTION("GOOGLETRANSLATE($B32,""en"",""ko"")"),"우선 순위 우리의 청소년")</f>
        <v>우선 순위 우리의 청소년</v>
      </c>
      <c r="P32" s="6" t="str">
        <f>IFERROR(__xludf.DUMMYFUNCTION("GOOGLETRANSLATE($C32,""en"",""ko"")"),"청소년과 가족을 지원에 초점을 맞춘 소득 보장을 위해 지자체에 가입하세요.")</f>
        <v>청소년과 가족을 지원에 초점을 맞춘 소득 보장을 위해 지자체에 가입하세요.</v>
      </c>
      <c r="Q32" s="6" t="str">
        <f>IFERROR(__xludf.DUMMYFUNCTION("GOOGLETRANSLATE($D32,""en"",""ko"")"),"어린이 및 가족 성공의 시장실")</f>
        <v>어린이 및 가족 성공의 시장실</v>
      </c>
      <c r="R32" s="6" t="str">
        <f>IFERROR(__xludf.DUMMYFUNCTION("GOOGLETRANSLATE($E32,""en"",""ko"")"),"진행 중")</f>
        <v>진행 중</v>
      </c>
      <c r="S32" s="6" t="str">
        <f>IFERROR(__xludf.DUMMYFUNCTION("GOOGLETRANSLATE($B32,""en"",""zh"")"),"优先青少年参与")</f>
        <v>优先青少年参与</v>
      </c>
      <c r="T32" s="6" t="str">
        <f>IFERROR(__xludf.DUMMYFUNCTION("GOOGLETRANSLATE($C32,""en"",""zh"")"),"加入扶持青年和家庭为重点保障收入市长。")</f>
        <v>加入扶持青年和家庭为重点保障收入市长。</v>
      </c>
      <c r="U32" s="6" t="str">
        <f>IFERROR(__xludf.DUMMYFUNCTION("GOOGLETRANSLATE($D32,""en"",""zh"")"),"儿童和家庭成功的市长办公室")</f>
        <v>儿童和家庭成功的市长办公室</v>
      </c>
      <c r="V32" s="6" t="str">
        <f>IFERROR(__xludf.DUMMYFUNCTION("GOOGLETRANSLATE($E32,""en"",""zh"")"),"进行中")</f>
        <v>进行中</v>
      </c>
    </row>
    <row r="33" ht="31.5" customHeight="1">
      <c r="A33" s="3">
        <v>32.0</v>
      </c>
      <c r="B33" s="6" t="s">
        <v>69</v>
      </c>
      <c r="C33" s="5" t="s">
        <v>82</v>
      </c>
      <c r="D33" s="5" t="s">
        <v>81</v>
      </c>
      <c r="E33" s="5" t="s">
        <v>30</v>
      </c>
      <c r="F33" s="3">
        <v>1.0</v>
      </c>
      <c r="G33" s="6" t="str">
        <f>IFERROR(__xludf.DUMMYFUNCTION("GOOGLETRANSLATE($B33,""en"",""es"")"),"Priorización de nuestra juventud")</f>
        <v>Priorización de nuestra juventud</v>
      </c>
      <c r="H33" s="6" t="str">
        <f>IFERROR(__xludf.DUMMYFUNCTION("GOOGLETRANSLATE($C33,""en"",""es"")"),"Anfitrión bianual cumbres de la juventud con el Alcalde para llamar la atención a las cuestiones centradas en los jóvenes de la ciudad.")</f>
        <v>Anfitrión bianual cumbres de la juventud con el Alcalde para llamar la atención a las cuestiones centradas en los jóvenes de la ciudad.</v>
      </c>
      <c r="I33" s="6" t="str">
        <f>IFERROR(__xludf.DUMMYFUNCTION("GOOGLETRANSLATE($D33,""en"",""es"")"),"Oficina de la Infancia y el éxito de la familia del Alcalde")</f>
        <v>Oficina de la Infancia y el éxito de la familia del Alcalde</v>
      </c>
      <c r="J33" s="6" t="str">
        <f>IFERROR(__xludf.DUMMYFUNCTION("GOOGLETRANSLATE($E33,""en"",""es"")"),"Todavía no empezado")</f>
        <v>Todavía no empezado</v>
      </c>
      <c r="K33" s="6" t="str">
        <f>IFERROR(__xludf.DUMMYFUNCTION("GOOGLETRANSLATE($B33,""en"",""fr"")"),"Prioriser Notre jeunesse")</f>
        <v>Prioriser Notre jeunesse</v>
      </c>
      <c r="L33" s="6" t="str">
        <f>IFERROR(__xludf.DUMMYFUNCTION("GOOGLETRANSLATE($C33,""en"",""fr"")"),"Hôte bisannuelle Sommets des jeunes avec le maire pour attirer l'attention sur les questions axées sur les jeunes dans la ville.")</f>
        <v>Hôte bisannuelle Sommets des jeunes avec le maire pour attirer l'attention sur les questions axées sur les jeunes dans la ville.</v>
      </c>
      <c r="M33" s="6" t="str">
        <f>IFERROR(__xludf.DUMMYFUNCTION("GOOGLETRANSLATE($D33,""en"",""fr"")"),"Bureau des enfants et la réussite de la famille du maire")</f>
        <v>Bureau des enfants et la réussite de la famille du maire</v>
      </c>
      <c r="N33" s="6" t="str">
        <f>IFERROR(__xludf.DUMMYFUNCTION("GOOGLETRANSLATE($E33,""en"",""fr"")"),"Pas encore commencé")</f>
        <v>Pas encore commencé</v>
      </c>
      <c r="O33" s="6" t="str">
        <f>IFERROR(__xludf.DUMMYFUNCTION("GOOGLETRANSLATE($B33,""en"",""ko"")"),"우선 순위 우리의 청소년")</f>
        <v>우선 순위 우리의 청소년</v>
      </c>
      <c r="P33" s="6" t="str">
        <f>IFERROR(__xludf.DUMMYFUNCTION("GOOGLETRANSLATE($C33,""en"",""ko"")"),"도시에있는 청소년 중심의 문제에 관심을 가지고 시장에 청년 정상 회의에 두번 호스트.")</f>
        <v>도시에있는 청소년 중심의 문제에 관심을 가지고 시장에 청년 정상 회의에 두번 호스트.</v>
      </c>
      <c r="Q33" s="6" t="str">
        <f>IFERROR(__xludf.DUMMYFUNCTION("GOOGLETRANSLATE($D33,""en"",""ko"")"),"어린이 및 가족 성공의 시장실")</f>
        <v>어린이 및 가족 성공의 시장실</v>
      </c>
      <c r="R33" s="6" t="str">
        <f>IFERROR(__xludf.DUMMYFUNCTION("GOOGLETRANSLATE($E33,""en"",""ko"")"),"아직 시작되지")</f>
        <v>아직 시작되지</v>
      </c>
      <c r="S33" s="6" t="str">
        <f>IFERROR(__xludf.DUMMYFUNCTION("GOOGLETRANSLATE($B33,""en"",""zh"")"),"优先青少年参与")</f>
        <v>优先青少年参与</v>
      </c>
      <c r="T33" s="6" t="str">
        <f>IFERROR(__xludf.DUMMYFUNCTION("GOOGLETRANSLATE($C33,""en"",""zh"")"),"主机一年两次与市长峰会青年让人们关注到在城市青年为重点的问题。")</f>
        <v>主机一年两次与市长峰会青年让人们关注到在城市青年为重点的问题。</v>
      </c>
      <c r="U33" s="6" t="str">
        <f>IFERROR(__xludf.DUMMYFUNCTION("GOOGLETRANSLATE($D33,""en"",""zh"")"),"儿童和家庭成功的市长办公室")</f>
        <v>儿童和家庭成功的市长办公室</v>
      </c>
      <c r="V33" s="6" t="str">
        <f>IFERROR(__xludf.DUMMYFUNCTION("GOOGLETRANSLATE($E33,""en"",""zh"")"),"还没开始")</f>
        <v>还没开始</v>
      </c>
    </row>
    <row r="34" ht="31.5" customHeight="1">
      <c r="A34" s="3">
        <v>33.0</v>
      </c>
      <c r="B34" s="6" t="s">
        <v>83</v>
      </c>
      <c r="C34" s="5" t="s">
        <v>84</v>
      </c>
      <c r="D34" s="5" t="s">
        <v>46</v>
      </c>
      <c r="E34" s="5" t="s">
        <v>25</v>
      </c>
      <c r="F34" s="3">
        <v>1.0</v>
      </c>
      <c r="G34" s="6" t="str">
        <f>IFERROR(__xludf.DUMMYFUNCTION("GOOGLETRANSLATE($B34,""en"",""es"")"),"Fomento de la confianza pública")</f>
        <v>Fomento de la confianza pública</v>
      </c>
      <c r="H34" s="6" t="str">
        <f>IFERROR(__xludf.DUMMYFUNCTION("GOOGLETRANSLATE($C34,""en"",""es"")"),"Contratar primer jefe administrativo de Baltimore.")</f>
        <v>Contratar primer jefe administrativo de Baltimore.</v>
      </c>
      <c r="I34" s="6" t="str">
        <f>IFERROR(__xludf.DUMMYFUNCTION("GOOGLETRANSLATE($D34,""en"",""es"")"),"La oficina del alcalde")</f>
        <v>La oficina del alcalde</v>
      </c>
      <c r="J34" s="6" t="str">
        <f>IFERROR(__xludf.DUMMYFUNCTION("GOOGLETRANSLATE($E34,""en"",""es"")"),"Completar")</f>
        <v>Completar</v>
      </c>
      <c r="K34" s="6" t="str">
        <f>IFERROR(__xludf.DUMMYFUNCTION("GOOGLETRANSLATE($B34,""en"",""fr"")"),"Public Trust Building")</f>
        <v>Public Trust Building</v>
      </c>
      <c r="L34" s="6" t="str">
        <f>IFERROR(__xludf.DUMMYFUNCTION("GOOGLETRANSLATE($C34,""en"",""fr"")"),"Recrutez premier chef de l'administration de Baltimore.")</f>
        <v>Recrutez premier chef de l'administration de Baltimore.</v>
      </c>
      <c r="M34" s="6" t="str">
        <f>IFERROR(__xludf.DUMMYFUNCTION("GOOGLETRANSLATE($D34,""en"",""fr"")"),"Le bureau du maire")</f>
        <v>Le bureau du maire</v>
      </c>
      <c r="N34" s="6" t="str">
        <f>IFERROR(__xludf.DUMMYFUNCTION("GOOGLETRANSLATE($E34,""en"",""fr"")"),"Achevée")</f>
        <v>Achevée</v>
      </c>
      <c r="O34" s="6" t="str">
        <f>IFERROR(__xludf.DUMMYFUNCTION("GOOGLETRANSLATE($B34,""en"",""ko"")"),"건물 대중의 신뢰")</f>
        <v>건물 대중의 신뢰</v>
      </c>
      <c r="P34" s="6" t="str">
        <f>IFERROR(__xludf.DUMMYFUNCTION("GOOGLETRANSLATE($C34,""en"",""ko"")"),"볼티모어 최초의 최고 행정 책임자를 고용.")</f>
        <v>볼티모어 최초의 최고 행정 책임자를 고용.</v>
      </c>
      <c r="Q34" s="6" t="str">
        <f>IFERROR(__xludf.DUMMYFUNCTION("GOOGLETRANSLATE($D34,""en"",""ko"")"),"시장실")</f>
        <v>시장실</v>
      </c>
      <c r="R34" s="6" t="str">
        <f>IFERROR(__xludf.DUMMYFUNCTION("GOOGLETRANSLATE($E34,""en"",""ko"")"),"완전한")</f>
        <v>완전한</v>
      </c>
      <c r="S34" s="6" t="str">
        <f>IFERROR(__xludf.DUMMYFUNCTION("GOOGLETRANSLATE($B34,""en"",""zh"")"),"建立公众信任")</f>
        <v>建立公众信任</v>
      </c>
      <c r="T34" s="6" t="str">
        <f>IFERROR(__xludf.DUMMYFUNCTION("GOOGLETRANSLATE($C34,""en"",""zh"")"),"聘请巴尔的摩的第一位首席行政官。")</f>
        <v>聘请巴尔的摩的第一位首席行政官。</v>
      </c>
      <c r="U34" s="6" t="str">
        <f>IFERROR(__xludf.DUMMYFUNCTION("GOOGLETRANSLATE($D34,""en"",""zh"")"),"市长办公室")</f>
        <v>市长办公室</v>
      </c>
      <c r="V34" s="6" t="str">
        <f>IFERROR(__xludf.DUMMYFUNCTION("GOOGLETRANSLATE($E34,""en"",""zh"")"),"完成")</f>
        <v>完成</v>
      </c>
    </row>
    <row r="35" ht="31.5" customHeight="1">
      <c r="A35" s="3">
        <v>34.0</v>
      </c>
      <c r="B35" s="6" t="s">
        <v>83</v>
      </c>
      <c r="C35" s="5" t="s">
        <v>85</v>
      </c>
      <c r="D35" s="5" t="s">
        <v>46</v>
      </c>
      <c r="E35" s="5" t="s">
        <v>33</v>
      </c>
      <c r="F35" s="3">
        <v>1.0</v>
      </c>
      <c r="G35" s="6" t="str">
        <f>IFERROR(__xludf.DUMMYFUNCTION("GOOGLETRANSLATE($B35,""en"",""es"")"),"Fomento de la confianza pública")</f>
        <v>Fomento de la confianza pública</v>
      </c>
      <c r="H35" s="6" t="str">
        <f>IFERROR(__xludf.DUMMYFUNCTION("GOOGLETRANSLATE($C35,""en"",""es"")"),"Kick off plan de participación comunitaria para introducir administrador de la ciudad y otros altos funcionarios de público.")</f>
        <v>Kick off plan de participación comunitaria para introducir administrador de la ciudad y otros altos funcionarios de público.</v>
      </c>
      <c r="I35" s="6" t="str">
        <f>IFERROR(__xludf.DUMMYFUNCTION("GOOGLETRANSLATE($D35,""en"",""es"")"),"La oficina del alcalde")</f>
        <v>La oficina del alcalde</v>
      </c>
      <c r="J35" s="6" t="str">
        <f>IFERROR(__xludf.DUMMYFUNCTION("GOOGLETRANSLATE($E35,""en"",""es"")"),"En curso")</f>
        <v>En curso</v>
      </c>
      <c r="K35" s="6" t="str">
        <f>IFERROR(__xludf.DUMMYFUNCTION("GOOGLETRANSLATE($B35,""en"",""fr"")"),"Public Trust Building")</f>
        <v>Public Trust Building</v>
      </c>
      <c r="L35" s="6" t="str">
        <f>IFERROR(__xludf.DUMMYFUNCTION("GOOGLETRANSLATE($C35,""en"",""fr"")"),"Coup d'envoi plan d'engagement communautaire à introduire administrateur municipal et d'autres hauts fonctionnaires au public.")</f>
        <v>Coup d'envoi plan d'engagement communautaire à introduire administrateur municipal et d'autres hauts fonctionnaires au public.</v>
      </c>
      <c r="M35" s="6" t="str">
        <f>IFERROR(__xludf.DUMMYFUNCTION("GOOGLETRANSLATE($D35,""en"",""fr"")"),"Le bureau du maire")</f>
        <v>Le bureau du maire</v>
      </c>
      <c r="N35" s="6" t="str">
        <f>IFERROR(__xludf.DUMMYFUNCTION("GOOGLETRANSLATE($E35,""en"",""fr"")"),"En cours")</f>
        <v>En cours</v>
      </c>
      <c r="O35" s="6" t="str">
        <f>IFERROR(__xludf.DUMMYFUNCTION("GOOGLETRANSLATE($B35,""en"",""ko"")"),"건물 대중의 신뢰")</f>
        <v>건물 대중의 신뢰</v>
      </c>
      <c r="P35" s="6" t="str">
        <f>IFERROR(__xludf.DUMMYFUNCTION("GOOGLETRANSLATE($C35,""en"",""ko"")"),"사회 참여 계획 킥오프는 대중에게 도시 관리자 및 기타 고위 관리를 소개합니다.")</f>
        <v>사회 참여 계획 킥오프는 대중에게 도시 관리자 및 기타 고위 관리를 소개합니다.</v>
      </c>
      <c r="Q35" s="6" t="str">
        <f>IFERROR(__xludf.DUMMYFUNCTION("GOOGLETRANSLATE($D35,""en"",""ko"")"),"시장실")</f>
        <v>시장실</v>
      </c>
      <c r="R35" s="6" t="str">
        <f>IFERROR(__xludf.DUMMYFUNCTION("GOOGLETRANSLATE($E35,""en"",""ko"")"),"진행 중")</f>
        <v>진행 중</v>
      </c>
      <c r="S35" s="6" t="str">
        <f>IFERROR(__xludf.DUMMYFUNCTION("GOOGLETRANSLATE($B35,""en"",""zh"")"),"建立公众信任")</f>
        <v>建立公众信任</v>
      </c>
      <c r="T35" s="6" t="str">
        <f>IFERROR(__xludf.DUMMYFUNCTION("GOOGLETRANSLATE($C35,""en"",""zh"")"),"开球社区参与计划引入城市管理和其他高级官员公开。")</f>
        <v>开球社区参与计划引入城市管理和其他高级官员公开。</v>
      </c>
      <c r="U35" s="6" t="str">
        <f>IFERROR(__xludf.DUMMYFUNCTION("GOOGLETRANSLATE($D35,""en"",""zh"")"),"市长办公室")</f>
        <v>市长办公室</v>
      </c>
      <c r="V35" s="6" t="str">
        <f>IFERROR(__xludf.DUMMYFUNCTION("GOOGLETRANSLATE($E35,""en"",""zh"")"),"进行中")</f>
        <v>进行中</v>
      </c>
    </row>
    <row r="36" ht="31.5" customHeight="1">
      <c r="A36" s="3">
        <v>35.0</v>
      </c>
      <c r="B36" s="6" t="s">
        <v>83</v>
      </c>
      <c r="C36" s="5" t="s">
        <v>86</v>
      </c>
      <c r="D36" s="5" t="s">
        <v>87</v>
      </c>
      <c r="E36" s="5" t="s">
        <v>33</v>
      </c>
      <c r="F36" s="3">
        <v>1.0</v>
      </c>
      <c r="G36" s="6" t="str">
        <f>IFERROR(__xludf.DUMMYFUNCTION("GOOGLETRANSLATE($B36,""en"",""es"")"),"Fomento de la confianza pública")</f>
        <v>Fomento de la confianza pública</v>
      </c>
      <c r="H36" s="6" t="str">
        <f>IFERROR(__xludf.DUMMYFUNCTION("GOOGLETRANSLATE($C36,""en"",""es"")"),"Establecer, a través CitiStat, la gestión del rendimiento para garantizar una mayor rendición de cuentas y la entrega más equitativa de los servicios municipales para los residentes.")</f>
        <v>Establecer, a través CitiStat, la gestión del rendimiento para garantizar una mayor rendición de cuentas y la entrega más equitativa de los servicios municipales para los residentes.</v>
      </c>
      <c r="I36" s="6" t="str">
        <f>IFERROR(__xludf.DUMMYFUNCTION("GOOGLETRANSLATE($D36,""en"",""es"")"),"Oficina de Evaluación de la Innovación y del Alcalde")</f>
        <v>Oficina de Evaluación de la Innovación y del Alcalde</v>
      </c>
      <c r="J36" s="6" t="str">
        <f>IFERROR(__xludf.DUMMYFUNCTION("GOOGLETRANSLATE($E36,""en"",""es"")"),"En curso")</f>
        <v>En curso</v>
      </c>
      <c r="K36" s="6" t="str">
        <f>IFERROR(__xludf.DUMMYFUNCTION("GOOGLETRANSLATE($B36,""en"",""fr"")"),"Public Trust Building")</f>
        <v>Public Trust Building</v>
      </c>
      <c r="L36" s="6" t="str">
        <f>IFERROR(__xludf.DUMMYFUNCTION("GOOGLETRANSLATE($C36,""en"",""fr"")"),"Mettre en place, par le biais CitiStat, la gestion du rendement pour assurer une plus grande responsabilisation et la prestation plus équitable des services de la Ville pour les résidents.")</f>
        <v>Mettre en place, par le biais CitiStat, la gestion du rendement pour assurer une plus grande responsabilisation et la prestation plus équitable des services de la Ville pour les résidents.</v>
      </c>
      <c r="M36" s="6" t="str">
        <f>IFERROR(__xludf.DUMMYFUNCTION("GOOGLETRANSLATE($D36,""en"",""fr"")"),"Bureau de la performance et l'innovation du maire")</f>
        <v>Bureau de la performance et l'innovation du maire</v>
      </c>
      <c r="N36" s="6" t="str">
        <f>IFERROR(__xludf.DUMMYFUNCTION("GOOGLETRANSLATE($E36,""en"",""fr"")"),"En cours")</f>
        <v>En cours</v>
      </c>
      <c r="O36" s="6" t="str">
        <f>IFERROR(__xludf.DUMMYFUNCTION("GOOGLETRANSLATE($B36,""en"",""ko"")"),"건물 대중의 신뢰")</f>
        <v>건물 대중의 신뢰</v>
      </c>
      <c r="P36" s="6" t="str">
        <f>IFERROR(__xludf.DUMMYFUNCTION("GOOGLETRANSLATE($C36,""en"",""ko"")"),"CitiStat을 통해 수립, 성과 관리는 더 큰 책임과 주민을위한 도시 서비스의 형평성 배달을 보장합니다.")</f>
        <v>CitiStat을 통해 수립, 성과 관리는 더 큰 책임과 주민을위한 도시 서비스의 형평성 배달을 보장합니다.</v>
      </c>
      <c r="Q36" s="6" t="str">
        <f>IFERROR(__xludf.DUMMYFUNCTION("GOOGLETRANSLATE($D36,""en"",""ko"")"),"성능 및 혁신의 시장실")</f>
        <v>성능 및 혁신의 시장실</v>
      </c>
      <c r="R36" s="6" t="str">
        <f>IFERROR(__xludf.DUMMYFUNCTION("GOOGLETRANSLATE($E36,""en"",""ko"")"),"진행 중")</f>
        <v>진행 중</v>
      </c>
      <c r="S36" s="6" t="str">
        <f>IFERROR(__xludf.DUMMYFUNCTION("GOOGLETRANSLATE($B36,""en"",""zh"")"),"建立公众信任")</f>
        <v>建立公众信任</v>
      </c>
      <c r="T36" s="6" t="str">
        <f>IFERROR(__xludf.DUMMYFUNCTION("GOOGLETRANSLATE($C36,""en"",""zh"")"),"建立，通过CitiStat，绩效管理，以确保更大的责任感和居民更公平的交付市服务。")</f>
        <v>建立，通过CitiStat，绩效管理，以确保更大的责任感和居民更公平的交付市服务。</v>
      </c>
      <c r="U36" s="6" t="str">
        <f>IFERROR(__xludf.DUMMYFUNCTION("GOOGLETRANSLATE($D36,""en"",""zh"")"),"性能和创新的市长办公室")</f>
        <v>性能和创新的市长办公室</v>
      </c>
      <c r="V36" s="6" t="str">
        <f>IFERROR(__xludf.DUMMYFUNCTION("GOOGLETRANSLATE($E36,""en"",""zh"")"),"进行中")</f>
        <v>进行中</v>
      </c>
    </row>
    <row r="37" ht="31.5" customHeight="1">
      <c r="A37" s="3">
        <v>36.0</v>
      </c>
      <c r="B37" s="6" t="s">
        <v>83</v>
      </c>
      <c r="C37" s="5" t="s">
        <v>88</v>
      </c>
      <c r="D37" s="5" t="s">
        <v>89</v>
      </c>
      <c r="E37" s="5" t="s">
        <v>25</v>
      </c>
      <c r="F37" s="3">
        <v>1.0</v>
      </c>
      <c r="G37" s="6" t="str">
        <f>IFERROR(__xludf.DUMMYFUNCTION("GOOGLETRANSLATE($B37,""en"",""es"")"),"Fomento de la confianza pública")</f>
        <v>Fomento de la confianza pública</v>
      </c>
      <c r="H37" s="6" t="str">
        <f>IFERROR(__xludf.DUMMYFUNCTION("GOOGLETRANSLATE($C37,""en"",""es"")"),"Restaurar servicios de reciclaje, que fueron suspendidas debido a COVID-19.")</f>
        <v>Restaurar servicios de reciclaje, que fueron suspendidas debido a COVID-19.</v>
      </c>
      <c r="I37" s="6" t="str">
        <f>IFERROR(__xludf.DUMMYFUNCTION("GOOGLETRANSLATE($D37,""en"",""es"")"),"Baltimore Departamento de Obras Públicas de la ciudad")</f>
        <v>Baltimore Departamento de Obras Públicas de la ciudad</v>
      </c>
      <c r="J37" s="6" t="str">
        <f>IFERROR(__xludf.DUMMYFUNCTION("GOOGLETRANSLATE($E37,""en"",""es"")"),"Completar")</f>
        <v>Completar</v>
      </c>
      <c r="K37" s="6" t="str">
        <f>IFERROR(__xludf.DUMMYFUNCTION("GOOGLETRANSLATE($B37,""en"",""fr"")"),"Public Trust Building")</f>
        <v>Public Trust Building</v>
      </c>
      <c r="L37" s="6" t="str">
        <f>IFERROR(__xludf.DUMMYFUNCTION("GOOGLETRANSLATE($C37,""en"",""fr"")"),"La restauration des services de recyclage, qui ont été suspendues en raison de Covid-19.")</f>
        <v>La restauration des services de recyclage, qui ont été suspendues en raison de Covid-19.</v>
      </c>
      <c r="M37" s="6" t="str">
        <f>IFERROR(__xludf.DUMMYFUNCTION("GOOGLETRANSLATE($D37,""en"",""fr"")"),"Baltimore ministère des Travaux publics Ville")</f>
        <v>Baltimore ministère des Travaux publics Ville</v>
      </c>
      <c r="N37" s="6" t="str">
        <f>IFERROR(__xludf.DUMMYFUNCTION("GOOGLETRANSLATE($E37,""en"",""fr"")"),"Achevée")</f>
        <v>Achevée</v>
      </c>
      <c r="O37" s="6" t="str">
        <f>IFERROR(__xludf.DUMMYFUNCTION("GOOGLETRANSLATE($B37,""en"",""ko"")"),"건물 대중의 신뢰")</f>
        <v>건물 대중의 신뢰</v>
      </c>
      <c r="P37" s="6" t="str">
        <f>IFERROR(__xludf.DUMMYFUNCTION("GOOGLETRANSLATE($C37,""en"",""ko"")"),"COVID-19로 인해 중단 된 재활용 서비스를 복원합니다.")</f>
        <v>COVID-19로 인해 중단 된 재활용 서비스를 복원합니다.</v>
      </c>
      <c r="Q37" s="6" t="str">
        <f>IFERROR(__xludf.DUMMYFUNCTION("GOOGLETRANSLATE($D37,""en"",""ko"")"),"공공의 볼티모어시 교육청")</f>
        <v>공공의 볼티모어시 교육청</v>
      </c>
      <c r="R37" s="6" t="str">
        <f>IFERROR(__xludf.DUMMYFUNCTION("GOOGLETRANSLATE($E37,""en"",""ko"")"),"완전한")</f>
        <v>완전한</v>
      </c>
      <c r="S37" s="6" t="str">
        <f>IFERROR(__xludf.DUMMYFUNCTION("GOOGLETRANSLATE($B37,""en"",""zh"")"),"建立公众信任")</f>
        <v>建立公众信任</v>
      </c>
      <c r="T37" s="6" t="str">
        <f>IFERROR(__xludf.DUMMYFUNCTION("GOOGLETRANSLATE($C37,""en"",""zh"")"),"还原回收服务，这被暂停，原因是COVID-19。")</f>
        <v>还原回收服务，这被暂停，原因是COVID-19。</v>
      </c>
      <c r="U37" s="6" t="str">
        <f>IFERROR(__xludf.DUMMYFUNCTION("GOOGLETRANSLATE($D37,""en"",""zh"")"),"公共工程的巴尔的摩市教育局")</f>
        <v>公共工程的巴尔的摩市教育局</v>
      </c>
      <c r="V37" s="6" t="str">
        <f>IFERROR(__xludf.DUMMYFUNCTION("GOOGLETRANSLATE($E37,""en"",""zh"")"),"完成")</f>
        <v>完成</v>
      </c>
    </row>
    <row r="38" ht="31.5" customHeight="1">
      <c r="A38" s="3">
        <v>37.0</v>
      </c>
      <c r="B38" s="6" t="s">
        <v>83</v>
      </c>
      <c r="C38" s="5" t="s">
        <v>90</v>
      </c>
      <c r="D38" s="5" t="s">
        <v>89</v>
      </c>
      <c r="E38" s="5" t="s">
        <v>33</v>
      </c>
      <c r="F38" s="3">
        <v>1.0</v>
      </c>
      <c r="G38" s="6" t="str">
        <f>IFERROR(__xludf.DUMMYFUNCTION("GOOGLETRANSLATE($B38,""en"",""es"")"),"Fomento de la confianza pública")</f>
        <v>Fomento de la confianza pública</v>
      </c>
      <c r="H38" s="6" t="str">
        <f>IFERROR(__xludf.DUMMYFUNCTION("GOOGLETRANSLATE($C38,""en"",""es"")"),"Anunciar un plan de acción para reformar el sistema de facturación de agua de Baltimore.")</f>
        <v>Anunciar un plan de acción para reformar el sistema de facturación de agua de Baltimore.</v>
      </c>
      <c r="I38" s="6" t="str">
        <f>IFERROR(__xludf.DUMMYFUNCTION("GOOGLETRANSLATE($D38,""en"",""es"")"),"Baltimore Departamento de Obras Públicas de la ciudad")</f>
        <v>Baltimore Departamento de Obras Públicas de la ciudad</v>
      </c>
      <c r="J38" s="6" t="str">
        <f>IFERROR(__xludf.DUMMYFUNCTION("GOOGLETRANSLATE($E38,""en"",""es"")"),"En curso")</f>
        <v>En curso</v>
      </c>
      <c r="K38" s="6" t="str">
        <f>IFERROR(__xludf.DUMMYFUNCTION("GOOGLETRANSLATE($B38,""en"",""fr"")"),"Public Trust Building")</f>
        <v>Public Trust Building</v>
      </c>
      <c r="L38" s="6" t="str">
        <f>IFERROR(__xludf.DUMMYFUNCTION("GOOGLETRANSLATE($C38,""en"",""fr"")"),"Annoncer un plan d'action visant à réformer le système de facturation de l'eau de Baltimore.")</f>
        <v>Annoncer un plan d'action visant à réformer le système de facturation de l'eau de Baltimore.</v>
      </c>
      <c r="M38" s="6" t="str">
        <f>IFERROR(__xludf.DUMMYFUNCTION("GOOGLETRANSLATE($D38,""en"",""fr"")"),"Baltimore ministère des Travaux publics Ville")</f>
        <v>Baltimore ministère des Travaux publics Ville</v>
      </c>
      <c r="N38" s="6" t="str">
        <f>IFERROR(__xludf.DUMMYFUNCTION("GOOGLETRANSLATE($E38,""en"",""fr"")"),"En cours")</f>
        <v>En cours</v>
      </c>
      <c r="O38" s="6" t="str">
        <f>IFERROR(__xludf.DUMMYFUNCTION("GOOGLETRANSLATE($B38,""en"",""ko"")"),"건물 대중의 신뢰")</f>
        <v>건물 대중의 신뢰</v>
      </c>
      <c r="P38" s="6" t="str">
        <f>IFERROR(__xludf.DUMMYFUNCTION("GOOGLETRANSLATE($C38,""en"",""ko"")"),"볼티모어의 물 결제 시스템을 개혁하기위한 행동 계획을 발표.")</f>
        <v>볼티모어의 물 결제 시스템을 개혁하기위한 행동 계획을 발표.</v>
      </c>
      <c r="Q38" s="6" t="str">
        <f>IFERROR(__xludf.DUMMYFUNCTION("GOOGLETRANSLATE($D38,""en"",""ko"")"),"공공의 볼티모어시 교육청")</f>
        <v>공공의 볼티모어시 교육청</v>
      </c>
      <c r="R38" s="6" t="str">
        <f>IFERROR(__xludf.DUMMYFUNCTION("GOOGLETRANSLATE($E38,""en"",""ko"")"),"진행 중")</f>
        <v>진행 중</v>
      </c>
      <c r="S38" s="6" t="str">
        <f>IFERROR(__xludf.DUMMYFUNCTION("GOOGLETRANSLATE($B38,""en"",""zh"")"),"建立公众信任")</f>
        <v>建立公众信任</v>
      </c>
      <c r="T38" s="6" t="str">
        <f>IFERROR(__xludf.DUMMYFUNCTION("GOOGLETRANSLATE($C38,""en"",""zh"")"),"宣布改革巴尔的摩的水计费系统的行动计划。")</f>
        <v>宣布改革巴尔的摩的水计费系统的行动计划。</v>
      </c>
      <c r="U38" s="6" t="str">
        <f>IFERROR(__xludf.DUMMYFUNCTION("GOOGLETRANSLATE($D38,""en"",""zh"")"),"公共工程的巴尔的摩市教育局")</f>
        <v>公共工程的巴尔的摩市教育局</v>
      </c>
      <c r="V38" s="6" t="str">
        <f>IFERROR(__xludf.DUMMYFUNCTION("GOOGLETRANSLATE($E38,""en"",""zh"")"),"进行中")</f>
        <v>进行中</v>
      </c>
    </row>
    <row r="39" ht="31.5" customHeight="1">
      <c r="A39" s="3">
        <v>38.0</v>
      </c>
      <c r="B39" s="6" t="s">
        <v>83</v>
      </c>
      <c r="C39" s="5" t="s">
        <v>91</v>
      </c>
      <c r="D39" s="5" t="s">
        <v>89</v>
      </c>
      <c r="E39" s="5" t="s">
        <v>33</v>
      </c>
      <c r="F39" s="3">
        <v>1.0</v>
      </c>
      <c r="G39" s="6" t="str">
        <f>IFERROR(__xludf.DUMMYFUNCTION("GOOGLETRANSLATE($B39,""en"",""es"")"),"Fomento de la confianza pública")</f>
        <v>Fomento de la confianza pública</v>
      </c>
      <c r="H39" s="6" t="str">
        <f>IFERROR(__xludf.DUMMYFUNCTION("GOOGLETRANSLATE($C39,""en"",""es"")"),"Designar un departamento permanente del Director de Obras Públicas.")</f>
        <v>Designar un departamento permanente del Director de Obras Públicas.</v>
      </c>
      <c r="I39" s="6" t="str">
        <f>IFERROR(__xludf.DUMMYFUNCTION("GOOGLETRANSLATE($D39,""en"",""es"")"),"Baltimore Departamento de Obras Públicas de la ciudad")</f>
        <v>Baltimore Departamento de Obras Públicas de la ciudad</v>
      </c>
      <c r="J39" s="6" t="str">
        <f>IFERROR(__xludf.DUMMYFUNCTION("GOOGLETRANSLATE($E39,""en"",""es"")"),"En curso")</f>
        <v>En curso</v>
      </c>
      <c r="K39" s="6" t="str">
        <f>IFERROR(__xludf.DUMMYFUNCTION("GOOGLETRANSLATE($B39,""en"",""fr"")"),"Public Trust Building")</f>
        <v>Public Trust Building</v>
      </c>
      <c r="L39" s="6" t="str">
        <f>IFERROR(__xludf.DUMMYFUNCTION("GOOGLETRANSLATE($C39,""en"",""fr"")"),"Désigner un service permanent de directeur des travaux publics.")</f>
        <v>Désigner un service permanent de directeur des travaux publics.</v>
      </c>
      <c r="M39" s="6" t="str">
        <f>IFERROR(__xludf.DUMMYFUNCTION("GOOGLETRANSLATE($D39,""en"",""fr"")"),"Baltimore ministère des Travaux publics Ville")</f>
        <v>Baltimore ministère des Travaux publics Ville</v>
      </c>
      <c r="N39" s="6" t="str">
        <f>IFERROR(__xludf.DUMMYFUNCTION("GOOGLETRANSLATE($E39,""en"",""fr"")"),"En cours")</f>
        <v>En cours</v>
      </c>
      <c r="O39" s="6" t="str">
        <f>IFERROR(__xludf.DUMMYFUNCTION("GOOGLETRANSLATE($B39,""en"",""ko"")"),"건물 대중의 신뢰")</f>
        <v>건물 대중의 신뢰</v>
      </c>
      <c r="P39" s="6" t="str">
        <f>IFERROR(__xludf.DUMMYFUNCTION("GOOGLETRANSLATE($C39,""en"",""ko"")"),"공공 관리자의 영구적 인 부서를 임명한다.")</f>
        <v>공공 관리자의 영구적 인 부서를 임명한다.</v>
      </c>
      <c r="Q39" s="6" t="str">
        <f>IFERROR(__xludf.DUMMYFUNCTION("GOOGLETRANSLATE($D39,""en"",""ko"")"),"공공의 볼티모어시 교육청")</f>
        <v>공공의 볼티모어시 교육청</v>
      </c>
      <c r="R39" s="6" t="str">
        <f>IFERROR(__xludf.DUMMYFUNCTION("GOOGLETRANSLATE($E39,""en"",""ko"")"),"진행 중")</f>
        <v>진행 중</v>
      </c>
      <c r="S39" s="6" t="str">
        <f>IFERROR(__xludf.DUMMYFUNCTION("GOOGLETRANSLATE($B39,""en"",""zh"")"),"建立公众信任")</f>
        <v>建立公众信任</v>
      </c>
      <c r="T39" s="6" t="str">
        <f>IFERROR(__xludf.DUMMYFUNCTION("GOOGLETRANSLATE($C39,""en"",""zh"")"),"任命公共工程局的一个永久部门。")</f>
        <v>任命公共工程局的一个永久部门。</v>
      </c>
      <c r="U39" s="6" t="str">
        <f>IFERROR(__xludf.DUMMYFUNCTION("GOOGLETRANSLATE($D39,""en"",""zh"")"),"公共工程的巴尔的摩市教育局")</f>
        <v>公共工程的巴尔的摩市教育局</v>
      </c>
      <c r="V39" s="6" t="str">
        <f>IFERROR(__xludf.DUMMYFUNCTION("GOOGLETRANSLATE($E39,""en"",""zh"")"),"进行中")</f>
        <v>进行中</v>
      </c>
    </row>
    <row r="40" ht="31.5" customHeight="1">
      <c r="A40" s="3">
        <v>39.0</v>
      </c>
      <c r="B40" s="6" t="s">
        <v>83</v>
      </c>
      <c r="C40" s="5" t="s">
        <v>92</v>
      </c>
      <c r="D40" s="5" t="s">
        <v>93</v>
      </c>
      <c r="E40" s="5" t="s">
        <v>33</v>
      </c>
      <c r="F40" s="3">
        <v>1.0</v>
      </c>
      <c r="G40" s="6" t="str">
        <f>IFERROR(__xludf.DUMMYFUNCTION("GOOGLETRANSLATE($B40,""en"",""es"")"),"Fomento de la confianza pública")</f>
        <v>Fomento de la confianza pública</v>
      </c>
      <c r="H40" s="6" t="str">
        <f>IFERROR(__xludf.DUMMYFUNCTION("GOOGLETRANSLATE($C40,""en"",""es"")"),"Nombrar un Comisionado de Vivienda permanente.")</f>
        <v>Nombrar un Comisionado de Vivienda permanente.</v>
      </c>
      <c r="I40" s="6" t="str">
        <f>IFERROR(__xludf.DUMMYFUNCTION("GOOGLETRANSLATE($D40,""en"",""es"")"),"Baltimore Departamento de Vivienda y Desarrollo Comunitario de la Ciudad")</f>
        <v>Baltimore Departamento de Vivienda y Desarrollo Comunitario de la Ciudad</v>
      </c>
      <c r="J40" s="6" t="str">
        <f>IFERROR(__xludf.DUMMYFUNCTION("GOOGLETRANSLATE($E40,""en"",""es"")"),"En curso")</f>
        <v>En curso</v>
      </c>
      <c r="K40" s="6" t="str">
        <f>IFERROR(__xludf.DUMMYFUNCTION("GOOGLETRANSLATE($B40,""en"",""fr"")"),"Public Trust Building")</f>
        <v>Public Trust Building</v>
      </c>
      <c r="L40" s="6" t="str">
        <f>IFERROR(__xludf.DUMMYFUNCTION("GOOGLETRANSLATE($C40,""en"",""fr"")"),"Désigner un commissaire logement permanent.")</f>
        <v>Désigner un commissaire logement permanent.</v>
      </c>
      <c r="M40" s="6" t="str">
        <f>IFERROR(__xludf.DUMMYFUNCTION("GOOGLETRANSLATE($D40,""en"",""fr"")"),"Baltimore ministère du Logement et du développement communautaire")</f>
        <v>Baltimore ministère du Logement et du développement communautaire</v>
      </c>
      <c r="N40" s="6" t="str">
        <f>IFERROR(__xludf.DUMMYFUNCTION("GOOGLETRANSLATE($E40,""en"",""fr"")"),"En cours")</f>
        <v>En cours</v>
      </c>
      <c r="O40" s="6" t="str">
        <f>IFERROR(__xludf.DUMMYFUNCTION("GOOGLETRANSLATE($B40,""en"",""ko"")"),"건물 대중의 신뢰")</f>
        <v>건물 대중의 신뢰</v>
      </c>
      <c r="P40" s="6" t="str">
        <f>IFERROR(__xludf.DUMMYFUNCTION("GOOGLETRANSLATE($C40,""en"",""ko"")"),"영구 주택 국장을 임명한다.")</f>
        <v>영구 주택 국장을 임명한다.</v>
      </c>
      <c r="Q40" s="6" t="str">
        <f>IFERROR(__xludf.DUMMYFUNCTION("GOOGLETRANSLATE($D40,""en"",""ko"")"),"주택 및 지역 사회 개발의 볼티모어시 교육청")</f>
        <v>주택 및 지역 사회 개발의 볼티모어시 교육청</v>
      </c>
      <c r="R40" s="6" t="str">
        <f>IFERROR(__xludf.DUMMYFUNCTION("GOOGLETRANSLATE($E40,""en"",""ko"")"),"진행 중")</f>
        <v>진행 중</v>
      </c>
      <c r="S40" s="6" t="str">
        <f>IFERROR(__xludf.DUMMYFUNCTION("GOOGLETRANSLATE($B40,""en"",""zh"")"),"建立公众信任")</f>
        <v>建立公众信任</v>
      </c>
      <c r="T40" s="6" t="str">
        <f>IFERROR(__xludf.DUMMYFUNCTION("GOOGLETRANSLATE($C40,""en"",""zh"")"),"任命一个永久性住房专员。")</f>
        <v>任命一个永久性住房专员。</v>
      </c>
      <c r="U40" s="6" t="str">
        <f>IFERROR(__xludf.DUMMYFUNCTION("GOOGLETRANSLATE($D40,""en"",""zh"")"),"住房和社区发展的巴尔的摩市教育局")</f>
        <v>住房和社区发展的巴尔的摩市教育局</v>
      </c>
      <c r="V40" s="6" t="str">
        <f>IFERROR(__xludf.DUMMYFUNCTION("GOOGLETRANSLATE($E40,""en"",""zh"")"),"进行中")</f>
        <v>进行中</v>
      </c>
    </row>
    <row r="41" ht="31.5" customHeight="1">
      <c r="A41" s="3">
        <v>40.0</v>
      </c>
      <c r="B41" s="6" t="s">
        <v>83</v>
      </c>
      <c r="C41" s="5" t="s">
        <v>94</v>
      </c>
      <c r="D41" s="5" t="s">
        <v>95</v>
      </c>
      <c r="E41" s="5" t="s">
        <v>33</v>
      </c>
      <c r="F41" s="3">
        <v>1.0</v>
      </c>
      <c r="G41" s="6" t="str">
        <f>IFERROR(__xludf.DUMMYFUNCTION("GOOGLETRANSLATE($B41,""en"",""es"")"),"Fomento de la confianza pública")</f>
        <v>Fomento de la confianza pública</v>
      </c>
      <c r="H41" s="6" t="str">
        <f>IFERROR(__xludf.DUMMYFUNCTION("GOOGLETRANSLATE($C41,""en"",""es"")"),"Nombrar a un director de servicios sin hogar permanente.")</f>
        <v>Nombrar a un director de servicios sin hogar permanente.</v>
      </c>
      <c r="I41" s="6" t="str">
        <f>IFERROR(__xludf.DUMMYFUNCTION("GOOGLETRANSLATE($D41,""en"",""es"")"),"Oficina de Servicios para Desamparados del Alcalde")</f>
        <v>Oficina de Servicios para Desamparados del Alcalde</v>
      </c>
      <c r="J41" s="6" t="str">
        <f>IFERROR(__xludf.DUMMYFUNCTION("GOOGLETRANSLATE($E41,""en"",""es"")"),"En curso")</f>
        <v>En curso</v>
      </c>
      <c r="K41" s="6" t="str">
        <f>IFERROR(__xludf.DUMMYFUNCTION("GOOGLETRANSLATE($B41,""en"",""fr"")"),"Public Trust Building")</f>
        <v>Public Trust Building</v>
      </c>
      <c r="L41" s="6" t="str">
        <f>IFERROR(__xludf.DUMMYFUNCTION("GOOGLETRANSLATE($C41,""en"",""fr"")"),"Désigner un directeur des services sans-abri permanent.")</f>
        <v>Désigner un directeur des services sans-abri permanent.</v>
      </c>
      <c r="M41" s="6" t="str">
        <f>IFERROR(__xludf.DUMMYFUNCTION("GOOGLETRANSLATE($D41,""en"",""fr"")"),"Bureau des services sans-abri du maire")</f>
        <v>Bureau des services sans-abri du maire</v>
      </c>
      <c r="N41" s="6" t="str">
        <f>IFERROR(__xludf.DUMMYFUNCTION("GOOGLETRANSLATE($E41,""en"",""fr"")"),"En cours")</f>
        <v>En cours</v>
      </c>
      <c r="O41" s="6" t="str">
        <f>IFERROR(__xludf.DUMMYFUNCTION("GOOGLETRANSLATE($B41,""en"",""ko"")"),"건물 대중의 신뢰")</f>
        <v>건물 대중의 신뢰</v>
      </c>
      <c r="P41" s="6" t="str">
        <f>IFERROR(__xludf.DUMMYFUNCTION("GOOGLETRANSLATE($C41,""en"",""ko"")"),"영구적 노숙자 서비스 이사를 임명한다.")</f>
        <v>영구적 노숙자 서비스 이사를 임명한다.</v>
      </c>
      <c r="Q41" s="6" t="str">
        <f>IFERROR(__xludf.DUMMYFUNCTION("GOOGLETRANSLATE($D41,""en"",""ko"")"),"노숙자 서비스의 시장실")</f>
        <v>노숙자 서비스의 시장실</v>
      </c>
      <c r="R41" s="6" t="str">
        <f>IFERROR(__xludf.DUMMYFUNCTION("GOOGLETRANSLATE($E41,""en"",""ko"")"),"진행 중")</f>
        <v>진행 중</v>
      </c>
      <c r="S41" s="6" t="str">
        <f>IFERROR(__xludf.DUMMYFUNCTION("GOOGLETRANSLATE($B41,""en"",""zh"")"),"建立公众信任")</f>
        <v>建立公众信任</v>
      </c>
      <c r="T41" s="6" t="str">
        <f>IFERROR(__xludf.DUMMYFUNCTION("GOOGLETRANSLATE($C41,""en"",""zh"")"),"任命一位常驻无家可归者服务总监。")</f>
        <v>任命一位常驻无家可归者服务总监。</v>
      </c>
      <c r="U41" s="6" t="str">
        <f>IFERROR(__xludf.DUMMYFUNCTION("GOOGLETRANSLATE($D41,""en"",""zh"")"),"无家可归者服务的市长办公室")</f>
        <v>无家可归者服务的市长办公室</v>
      </c>
      <c r="V41" s="6" t="str">
        <f>IFERROR(__xludf.DUMMYFUNCTION("GOOGLETRANSLATE($E41,""en"",""zh"")"),"进行中")</f>
        <v>进行中</v>
      </c>
    </row>
    <row r="42" ht="31.5" customHeight="1">
      <c r="A42" s="3">
        <v>41.0</v>
      </c>
      <c r="B42" s="6" t="s">
        <v>83</v>
      </c>
      <c r="C42" s="5" t="s">
        <v>96</v>
      </c>
      <c r="D42" s="5" t="s">
        <v>97</v>
      </c>
      <c r="E42" s="5" t="s">
        <v>30</v>
      </c>
      <c r="F42" s="3">
        <v>1.0</v>
      </c>
      <c r="G42" s="6" t="str">
        <f>IFERROR(__xludf.DUMMYFUNCTION("GOOGLETRANSLATE($B42,""en"",""es"")"),"Fomento de la confianza pública")</f>
        <v>Fomento de la confianza pública</v>
      </c>
      <c r="H42" s="6" t="str">
        <f>IFERROR(__xludf.DUMMYFUNCTION("GOOGLETRANSLATE($C42,""en"",""es"")"),"Iniciar un proceso para eliminar la acumulación de transporte y la infraestructura relacionada con 311 solicitudes de servicio en las comunidades históricamente marginadas.")</f>
        <v>Iniciar un proceso para eliminar la acumulación de transporte y la infraestructura relacionada con 311 solicitudes de servicio en las comunidades históricamente marginadas.</v>
      </c>
      <c r="I42" s="6" t="str">
        <f>IFERROR(__xludf.DUMMYFUNCTION("GOOGLETRANSLATE($D42,""en"",""es"")"),"Baltimore Departamento de Obras Públicas de la ciudad, Departamento de Transporte de la ciudad de Baltimore")</f>
        <v>Baltimore Departamento de Obras Públicas de la ciudad, Departamento de Transporte de la ciudad de Baltimore</v>
      </c>
      <c r="J42" s="6" t="str">
        <f>IFERROR(__xludf.DUMMYFUNCTION("GOOGLETRANSLATE($E42,""en"",""es"")"),"Todavía no empezado")</f>
        <v>Todavía no empezado</v>
      </c>
      <c r="K42" s="6" t="str">
        <f>IFERROR(__xludf.DUMMYFUNCTION("GOOGLETRANSLATE($B42,""en"",""fr"")"),"Public Trust Building")</f>
        <v>Public Trust Building</v>
      </c>
      <c r="L42" s="6" t="str">
        <f>IFERROR(__xludf.DUMMYFUNCTION("GOOGLETRANSLATE($C42,""en"",""fr"")"),"Lancer un processus pour éliminer l'arriéré lié au transport et à l'infrastructure 311 des demandes de services dans les communautés historiquement marginalisées.")</f>
        <v>Lancer un processus pour éliminer l'arriéré lié au transport et à l'infrastructure 311 des demandes de services dans les communautés historiquement marginalisées.</v>
      </c>
      <c r="M42" s="6" t="str">
        <f>IFERROR(__xludf.DUMMYFUNCTION("GOOGLETRANSLATE($D42,""en"",""fr"")"),"Baltimore ministère des Travaux publics, ministère des Transports Baltimore")</f>
        <v>Baltimore ministère des Travaux publics, ministère des Transports Baltimore</v>
      </c>
      <c r="N42" s="6" t="str">
        <f>IFERROR(__xludf.DUMMYFUNCTION("GOOGLETRANSLATE($E42,""en"",""fr"")"),"Pas encore commencé")</f>
        <v>Pas encore commencé</v>
      </c>
      <c r="O42" s="6" t="str">
        <f>IFERROR(__xludf.DUMMYFUNCTION("GOOGLETRANSLATE($B42,""en"",""ko"")"),"건물 대중의 신뢰")</f>
        <v>건물 대중의 신뢰</v>
      </c>
      <c r="P42" s="6" t="str">
        <f>IFERROR(__xludf.DUMMYFUNCTION("GOOGLETRANSLATE($C42,""en"",""ko"")"),"교통 및 인프라 관련 역사적으로 소외된 지역 사회의 311 개 서비스 요청의 백 로그를 제거하는 과정을 시작합니다.")</f>
        <v>교통 및 인프라 관련 역사적으로 소외된 지역 사회의 311 개 서비스 요청의 백 로그를 제거하는 과정을 시작합니다.</v>
      </c>
      <c r="Q42" s="6" t="str">
        <f>IFERROR(__xludf.DUMMYFUNCTION("GOOGLETRANSLATE($D42,""en"",""ko"")"),"공공의 볼티모어시 교육청, 교통 볼티모어시 교육청")</f>
        <v>공공의 볼티모어시 교육청, 교통 볼티모어시 교육청</v>
      </c>
      <c r="R42" s="6" t="str">
        <f>IFERROR(__xludf.DUMMYFUNCTION("GOOGLETRANSLATE($E42,""en"",""ko"")"),"아직 시작되지")</f>
        <v>아직 시작되지</v>
      </c>
      <c r="S42" s="6" t="str">
        <f>IFERROR(__xludf.DUMMYFUNCTION("GOOGLETRANSLATE($B42,""en"",""zh"")"),"建立公众信任")</f>
        <v>建立公众信任</v>
      </c>
      <c r="T42" s="6" t="str">
        <f>IFERROR(__xludf.DUMMYFUNCTION("GOOGLETRANSLATE($C42,""en"",""zh"")"),"启动进程，以消除交通和基础设施相关的历史边缘化社区311所服务请求的积压。")</f>
        <v>启动进程，以消除交通和基础设施相关的历史边缘化社区311所服务请求的积压。</v>
      </c>
      <c r="U42" s="6" t="str">
        <f>IFERROR(__xludf.DUMMYFUNCTION("GOOGLETRANSLATE($D42,""en"",""zh"")"),"公共工程的巴尔的摩市部，运输巴尔的摩市交通局")</f>
        <v>公共工程的巴尔的摩市部，运输巴尔的摩市交通局</v>
      </c>
      <c r="V42" s="6" t="str">
        <f>IFERROR(__xludf.DUMMYFUNCTION("GOOGLETRANSLATE($E42,""en"",""zh"")"),"还没开始")</f>
        <v>还没开始</v>
      </c>
    </row>
    <row r="43" ht="31.5" customHeight="1">
      <c r="A43" s="3">
        <v>42.0</v>
      </c>
      <c r="B43" s="6" t="s">
        <v>83</v>
      </c>
      <c r="C43" s="5" t="s">
        <v>98</v>
      </c>
      <c r="D43" s="5" t="s">
        <v>93</v>
      </c>
      <c r="E43" s="5" t="s">
        <v>30</v>
      </c>
      <c r="F43" s="3">
        <v>1.0</v>
      </c>
      <c r="G43" s="6" t="str">
        <f>IFERROR(__xludf.DUMMYFUNCTION("GOOGLETRANSLATE($B43,""en"",""es"")"),"Fomento de la confianza pública")</f>
        <v>Fomento de la confianza pública</v>
      </c>
      <c r="H43" s="6" t="str">
        <f>IFERROR(__xludf.DUMMYFUNCTION("GOOGLETRANSLATE($C43,""en"",""es"")"),"Iniciar un proyecto de mejora de procesos para establecer un sistema más transparente para solicitar y recibir propiedades de propiedad municipal.")</f>
        <v>Iniciar un proyecto de mejora de procesos para establecer un sistema más transparente para solicitar y recibir propiedades de propiedad municipal.</v>
      </c>
      <c r="I43" s="6" t="str">
        <f>IFERROR(__xludf.DUMMYFUNCTION("GOOGLETRANSLATE($D43,""en"",""es"")"),"Baltimore Departamento de Vivienda y Desarrollo Comunitario de la Ciudad")</f>
        <v>Baltimore Departamento de Vivienda y Desarrollo Comunitario de la Ciudad</v>
      </c>
      <c r="J43" s="6" t="str">
        <f>IFERROR(__xludf.DUMMYFUNCTION("GOOGLETRANSLATE($E43,""en"",""es"")"),"Todavía no empezado")</f>
        <v>Todavía no empezado</v>
      </c>
      <c r="K43" s="6" t="str">
        <f>IFERROR(__xludf.DUMMYFUNCTION("GOOGLETRANSLATE($B43,""en"",""fr"")"),"Public Trust Building")</f>
        <v>Public Trust Building</v>
      </c>
      <c r="L43" s="6" t="str">
        <f>IFERROR(__xludf.DUMMYFUNCTION("GOOGLETRANSLATE($C43,""en"",""fr"")"),"Lancer un projet d'amélioration des processus pour mettre en place un système plus transparent pour demander et recevoir des propriétés appartenant à la ville.")</f>
        <v>Lancer un projet d'amélioration des processus pour mettre en place un système plus transparent pour demander et recevoir des propriétés appartenant à la ville.</v>
      </c>
      <c r="M43" s="6" t="str">
        <f>IFERROR(__xludf.DUMMYFUNCTION("GOOGLETRANSLATE($D43,""en"",""fr"")"),"Baltimore ministère du Logement et du développement communautaire")</f>
        <v>Baltimore ministère du Logement et du développement communautaire</v>
      </c>
      <c r="N43" s="6" t="str">
        <f>IFERROR(__xludf.DUMMYFUNCTION("GOOGLETRANSLATE($E43,""en"",""fr"")"),"Pas encore commencé")</f>
        <v>Pas encore commencé</v>
      </c>
      <c r="O43" s="6" t="str">
        <f>IFERROR(__xludf.DUMMYFUNCTION("GOOGLETRANSLATE($B43,""en"",""ko"")"),"건물 대중의 신뢰")</f>
        <v>건물 대중의 신뢰</v>
      </c>
      <c r="P43" s="6" t="str">
        <f>IFERROR(__xludf.DUMMYFUNCTION("GOOGLETRANSLATE($C43,""en"",""ko"")"),"신청 및 도시 소유의 등록 정보를 수신하기위한보다 완벽한 시스템을 구축하기위한 프로세스 개선 프로젝트를 시작합니다.")</f>
        <v>신청 및 도시 소유의 등록 정보를 수신하기위한보다 완벽한 시스템을 구축하기위한 프로세스 개선 프로젝트를 시작합니다.</v>
      </c>
      <c r="Q43" s="6" t="str">
        <f>IFERROR(__xludf.DUMMYFUNCTION("GOOGLETRANSLATE($D43,""en"",""ko"")"),"주택 및 지역 사회 개발의 볼티모어시 교육청")</f>
        <v>주택 및 지역 사회 개발의 볼티모어시 교육청</v>
      </c>
      <c r="R43" s="6" t="str">
        <f>IFERROR(__xludf.DUMMYFUNCTION("GOOGLETRANSLATE($E43,""en"",""ko"")"),"아직 시작되지")</f>
        <v>아직 시작되지</v>
      </c>
      <c r="S43" s="6" t="str">
        <f>IFERROR(__xludf.DUMMYFUNCTION("GOOGLETRANSLATE($B43,""en"",""zh"")"),"建立公众信任")</f>
        <v>建立公众信任</v>
      </c>
      <c r="T43" s="6" t="str">
        <f>IFERROR(__xludf.DUMMYFUNCTION("GOOGLETRANSLATE($C43,""en"",""zh"")"),"启动一个过程改进项目，建立一个更加无缝的系统，用于申请和接受城市拥有的财产。")</f>
        <v>启动一个过程改进项目，建立一个更加无缝的系统，用于申请和接受城市拥有的财产。</v>
      </c>
      <c r="U43" s="6" t="str">
        <f>IFERROR(__xludf.DUMMYFUNCTION("GOOGLETRANSLATE($D43,""en"",""zh"")"),"住房和社区发展的巴尔的摩市教育局")</f>
        <v>住房和社区发展的巴尔的摩市教育局</v>
      </c>
      <c r="V43" s="6" t="str">
        <f>IFERROR(__xludf.DUMMYFUNCTION("GOOGLETRANSLATE($E43,""en"",""zh"")"),"还没开始")</f>
        <v>还没开始</v>
      </c>
    </row>
    <row r="44" ht="31.5" customHeight="1">
      <c r="A44" s="3">
        <v>43.0</v>
      </c>
      <c r="B44" s="6" t="s">
        <v>83</v>
      </c>
      <c r="C44" s="5" t="s">
        <v>99</v>
      </c>
      <c r="D44" s="5" t="s">
        <v>89</v>
      </c>
      <c r="E44" s="5" t="s">
        <v>30</v>
      </c>
      <c r="F44" s="3">
        <v>1.0</v>
      </c>
      <c r="G44" s="6" t="str">
        <f>IFERROR(__xludf.DUMMYFUNCTION("GOOGLETRANSLATE($B44,""en"",""es"")"),"Fomento de la confianza pública")</f>
        <v>Fomento de la confianza pública</v>
      </c>
      <c r="H44" s="6" t="str">
        <f>IFERROR(__xludf.DUMMYFUNCTION("GOOGLETRANSLATE($C44,""en"",""es"")"),"Hacer compromisos más fuertes para la limpieza de las copias de seguridad de aguas residuales.")</f>
        <v>Hacer compromisos más fuertes para la limpieza de las copias de seguridad de aguas residuales.</v>
      </c>
      <c r="I44" s="6" t="str">
        <f>IFERROR(__xludf.DUMMYFUNCTION("GOOGLETRANSLATE($D44,""en"",""es"")"),"Baltimore Departamento de Obras Públicas de la ciudad")</f>
        <v>Baltimore Departamento de Obras Públicas de la ciudad</v>
      </c>
      <c r="J44" s="6" t="str">
        <f>IFERROR(__xludf.DUMMYFUNCTION("GOOGLETRANSLATE($E44,""en"",""es"")"),"Todavía no empezado")</f>
        <v>Todavía no empezado</v>
      </c>
      <c r="K44" s="6" t="str">
        <f>IFERROR(__xludf.DUMMYFUNCTION("GOOGLETRANSLATE($B44,""en"",""fr"")"),"Public Trust Building")</f>
        <v>Public Trust Building</v>
      </c>
      <c r="L44" s="6" t="str">
        <f>IFERROR(__xludf.DUMMYFUNCTION("GOOGLETRANSLATE($C44,""en"",""fr"")"),"Faire des engagements plus forts pour le nettoyage des refoulements d'égouts.")</f>
        <v>Faire des engagements plus forts pour le nettoyage des refoulements d'égouts.</v>
      </c>
      <c r="M44" s="6" t="str">
        <f>IFERROR(__xludf.DUMMYFUNCTION("GOOGLETRANSLATE($D44,""en"",""fr"")"),"Baltimore ministère des Travaux publics Ville")</f>
        <v>Baltimore ministère des Travaux publics Ville</v>
      </c>
      <c r="N44" s="6" t="str">
        <f>IFERROR(__xludf.DUMMYFUNCTION("GOOGLETRANSLATE($E44,""en"",""fr"")"),"Pas encore commencé")</f>
        <v>Pas encore commencé</v>
      </c>
      <c r="O44" s="6" t="str">
        <f>IFERROR(__xludf.DUMMYFUNCTION("GOOGLETRANSLATE($B44,""en"",""ko"")"),"건물 대중의 신뢰")</f>
        <v>건물 대중의 신뢰</v>
      </c>
      <c r="P44" s="6" t="str">
        <f>IFERROR(__xludf.DUMMYFUNCTION("GOOGLETRANSLATE($C44,""en"",""ko"")"),"하수 백업을 청소에 강한 약속을합니다.")</f>
        <v>하수 백업을 청소에 강한 약속을합니다.</v>
      </c>
      <c r="Q44" s="6" t="str">
        <f>IFERROR(__xludf.DUMMYFUNCTION("GOOGLETRANSLATE($D44,""en"",""ko"")"),"공공의 볼티모어시 교육청")</f>
        <v>공공의 볼티모어시 교육청</v>
      </c>
      <c r="R44" s="6" t="str">
        <f>IFERROR(__xludf.DUMMYFUNCTION("GOOGLETRANSLATE($E44,""en"",""ko"")"),"아직 시작되지")</f>
        <v>아직 시작되지</v>
      </c>
      <c r="S44" s="6" t="str">
        <f>IFERROR(__xludf.DUMMYFUNCTION("GOOGLETRANSLATE($B44,""en"",""zh"")"),"建立公众信任")</f>
        <v>建立公众信任</v>
      </c>
      <c r="T44" s="6" t="str">
        <f>IFERROR(__xludf.DUMMYFUNCTION("GOOGLETRANSLATE($C44,""en"",""zh"")"),"请对清理污水备份更坚定的承诺。")</f>
        <v>请对清理污水备份更坚定的承诺。</v>
      </c>
      <c r="U44" s="6" t="str">
        <f>IFERROR(__xludf.DUMMYFUNCTION("GOOGLETRANSLATE($D44,""en"",""zh"")"),"公共工程的巴尔的摩市教育局")</f>
        <v>公共工程的巴尔的摩市教育局</v>
      </c>
      <c r="V44" s="6" t="str">
        <f>IFERROR(__xludf.DUMMYFUNCTION("GOOGLETRANSLATE($E44,""en"",""zh"")"),"还没开始")</f>
        <v>还没开始</v>
      </c>
    </row>
    <row r="45" ht="31.5" customHeight="1">
      <c r="A45" s="3">
        <v>44.0</v>
      </c>
      <c r="B45" s="6" t="s">
        <v>83</v>
      </c>
      <c r="C45" s="5" t="s">
        <v>100</v>
      </c>
      <c r="D45" s="5" t="s">
        <v>101</v>
      </c>
      <c r="E45" s="5" t="s">
        <v>30</v>
      </c>
      <c r="F45" s="3">
        <v>1.0</v>
      </c>
      <c r="G45" s="6" t="str">
        <f>IFERROR(__xludf.DUMMYFUNCTION("GOOGLETRANSLATE($B45,""en"",""es"")"),"Fomento de la confianza pública")</f>
        <v>Fomento de la confianza pública</v>
      </c>
      <c r="H45" s="6" t="str">
        <f>IFERROR(__xludf.DUMMYFUNCTION("GOOGLETRANSLATE($C45,""en"",""es"")"),"Ampliar el que tiene que presentar revelaciones financieras anuales.")</f>
        <v>Ampliar el que tiene que presentar revelaciones financieras anuales.</v>
      </c>
      <c r="I45" s="6" t="str">
        <f>IFERROR(__xludf.DUMMYFUNCTION("GOOGLETRANSLATE($D45,""en"",""es"")"),"Junta de Ética de la Ciudad de Baltimore")</f>
        <v>Junta de Ética de la Ciudad de Baltimore</v>
      </c>
      <c r="J45" s="6" t="str">
        <f>IFERROR(__xludf.DUMMYFUNCTION("GOOGLETRANSLATE($E45,""en"",""es"")"),"Todavía no empezado")</f>
        <v>Todavía no empezado</v>
      </c>
      <c r="K45" s="6" t="str">
        <f>IFERROR(__xludf.DUMMYFUNCTION("GOOGLETRANSLATE($B45,""en"",""fr"")"),"Public Trust Building")</f>
        <v>Public Trust Building</v>
      </c>
      <c r="L45" s="6" t="str">
        <f>IFERROR(__xludf.DUMMYFUNCTION("GOOGLETRANSLATE($C45,""en"",""fr"")"),"Développer qui doit déposer des informations financières annuelles.")</f>
        <v>Développer qui doit déposer des informations financières annuelles.</v>
      </c>
      <c r="M45" s="6" t="str">
        <f>IFERROR(__xludf.DUMMYFUNCTION("GOOGLETRANSLATE($D45,""en"",""fr"")"),"Conseil Baltimore éthique")</f>
        <v>Conseil Baltimore éthique</v>
      </c>
      <c r="N45" s="6" t="str">
        <f>IFERROR(__xludf.DUMMYFUNCTION("GOOGLETRANSLATE($E45,""en"",""fr"")"),"Pas encore commencé")</f>
        <v>Pas encore commencé</v>
      </c>
      <c r="O45" s="6" t="str">
        <f>IFERROR(__xludf.DUMMYFUNCTION("GOOGLETRANSLATE($B45,""en"",""ko"")"),"건물 대중의 신뢰")</f>
        <v>건물 대중의 신뢰</v>
      </c>
      <c r="P45" s="6" t="str">
        <f>IFERROR(__xludf.DUMMYFUNCTION("GOOGLETRANSLATE($C45,""en"",""ko"")"),"연차 재무 공시 내용을 파일에있는 사람을 확장합니다.")</f>
        <v>연차 재무 공시 내용을 파일에있는 사람을 확장합니다.</v>
      </c>
      <c r="Q45" s="6" t="str">
        <f>IFERROR(__xludf.DUMMYFUNCTION("GOOGLETRANSLATE($D45,""en"",""ko"")"),"볼티모어시 윤리위원회")</f>
        <v>볼티모어시 윤리위원회</v>
      </c>
      <c r="R45" s="6" t="str">
        <f>IFERROR(__xludf.DUMMYFUNCTION("GOOGLETRANSLATE($E45,""en"",""ko"")"),"아직 시작되지")</f>
        <v>아직 시작되지</v>
      </c>
      <c r="S45" s="6" t="str">
        <f>IFERROR(__xludf.DUMMYFUNCTION("GOOGLETRANSLATE($B45,""en"",""zh"")"),"建立公众信任")</f>
        <v>建立公众信任</v>
      </c>
      <c r="T45" s="6" t="str">
        <f>IFERROR(__xludf.DUMMYFUNCTION("GOOGLETRANSLATE($C45,""en"",""zh"")"),"展开谁有权提交年度财务披露。")</f>
        <v>展开谁有权提交年度财务披露。</v>
      </c>
      <c r="U45" s="6" t="str">
        <f>IFERROR(__xludf.DUMMYFUNCTION("GOOGLETRANSLATE($D45,""en"",""zh"")"),"巴尔的摩市道德委员会")</f>
        <v>巴尔的摩市道德委员会</v>
      </c>
      <c r="V45" s="6" t="str">
        <f>IFERROR(__xludf.DUMMYFUNCTION("GOOGLETRANSLATE($E45,""en"",""zh"")"),"还没开始")</f>
        <v>还没开始</v>
      </c>
    </row>
    <row r="46" ht="31.5" customHeight="1">
      <c r="A46" s="3">
        <v>45.0</v>
      </c>
      <c r="B46" s="6" t="s">
        <v>102</v>
      </c>
      <c r="C46" s="5" t="s">
        <v>103</v>
      </c>
      <c r="D46" s="5" t="s">
        <v>104</v>
      </c>
      <c r="E46" s="5" t="s">
        <v>25</v>
      </c>
      <c r="F46" s="3">
        <v>1.0</v>
      </c>
      <c r="G46" s="6" t="str">
        <f>IFERROR(__xludf.DUMMYFUNCTION("GOOGLETRANSLATE($B46,""en"",""es"")"),"COVID-19 Recuperación")</f>
        <v>COVID-19 Recuperación</v>
      </c>
      <c r="H46" s="6" t="str">
        <f>IFERROR(__xludf.DUMMYFUNCTION("GOOGLETRANSLATE($C46,""en"",""es"")"),"Desarrollar y comunicar una estrategia de vacunación priorización COVID-19.")</f>
        <v>Desarrollar y comunicar una estrategia de vacunación priorización COVID-19.</v>
      </c>
      <c r="I46" s="6" t="str">
        <f>IFERROR(__xludf.DUMMYFUNCTION("GOOGLETRANSLATE($D46,""en"",""es"")"),"Departamento de Salud de la Ciudad de Baltimore")</f>
        <v>Departamento de Salud de la Ciudad de Baltimore</v>
      </c>
      <c r="J46" s="6" t="str">
        <f>IFERROR(__xludf.DUMMYFUNCTION("GOOGLETRANSLATE($E46,""en"",""es"")"),"Completar")</f>
        <v>Completar</v>
      </c>
      <c r="K46" s="6" t="str">
        <f>IFERROR(__xludf.DUMMYFUNCTION("GOOGLETRANSLATE($B46,""en"",""fr"")"),"Covid-19 Récupération")</f>
        <v>Covid-19 Récupération</v>
      </c>
      <c r="L46" s="6" t="str">
        <f>IFERROR(__xludf.DUMMYFUNCTION("GOOGLETRANSLATE($C46,""en"",""fr"")"),"Élaborer et communiquer une stratégie d'établissement des priorités de vaccination Covid-19.")</f>
        <v>Élaborer et communiquer une stratégie d'établissement des priorités de vaccination Covid-19.</v>
      </c>
      <c r="M46" s="6" t="str">
        <f>IFERROR(__xludf.DUMMYFUNCTION("GOOGLETRANSLATE($D46,""en"",""fr"")"),"Baltimore Département de la santé")</f>
        <v>Baltimore Département de la santé</v>
      </c>
      <c r="N46" s="6" t="str">
        <f>IFERROR(__xludf.DUMMYFUNCTION("GOOGLETRANSLATE($E46,""en"",""fr"")"),"Achevée")</f>
        <v>Achevée</v>
      </c>
      <c r="O46" s="6" t="str">
        <f>IFERROR(__xludf.DUMMYFUNCTION("GOOGLETRANSLATE($B46,""en"",""ko"")"),"COVID-19 복구")</f>
        <v>COVID-19 복구</v>
      </c>
      <c r="P46" s="6" t="str">
        <f>IFERROR(__xludf.DUMMYFUNCTION("GOOGLETRANSLATE($C46,""en"",""ko"")"),"개발과 COVID-19 백신 접종 우선 순위 전략을 전달합니다.")</f>
        <v>개발과 COVID-19 백신 접종 우선 순위 전략을 전달합니다.</v>
      </c>
      <c r="Q46" s="6" t="str">
        <f>IFERROR(__xludf.DUMMYFUNCTION("GOOGLETRANSLATE($D46,""en"",""ko"")"),"볼티모어시 보건국")</f>
        <v>볼티모어시 보건국</v>
      </c>
      <c r="R46" s="6" t="str">
        <f>IFERROR(__xludf.DUMMYFUNCTION("GOOGLETRANSLATE($E46,""en"",""ko"")"),"완전한")</f>
        <v>완전한</v>
      </c>
      <c r="S46" s="6" t="str">
        <f>IFERROR(__xludf.DUMMYFUNCTION("GOOGLETRANSLATE($B46,""en"",""zh"")"),"COVID-19恢复")</f>
        <v>COVID-19恢复</v>
      </c>
      <c r="T46" s="6" t="str">
        <f>IFERROR(__xludf.DUMMYFUNCTION("GOOGLETRANSLATE($C46,""en"",""zh"")"),"制定并传达COVID-19疫苗接种优先战略。")</f>
        <v>制定并传达COVID-19疫苗接种优先战略。</v>
      </c>
      <c r="U46" s="6" t="str">
        <f>IFERROR(__xludf.DUMMYFUNCTION("GOOGLETRANSLATE($D46,""en"",""zh"")"),"巴尔的摩市卫生局")</f>
        <v>巴尔的摩市卫生局</v>
      </c>
      <c r="V46" s="6" t="str">
        <f>IFERROR(__xludf.DUMMYFUNCTION("GOOGLETRANSLATE($E46,""en"",""zh"")"),"完成")</f>
        <v>完成</v>
      </c>
    </row>
    <row r="47" ht="31.5" customHeight="1">
      <c r="A47" s="3">
        <v>46.0</v>
      </c>
      <c r="B47" s="6" t="s">
        <v>102</v>
      </c>
      <c r="C47" s="5" t="s">
        <v>105</v>
      </c>
      <c r="D47" s="5" t="s">
        <v>106</v>
      </c>
      <c r="E47" s="5" t="s">
        <v>30</v>
      </c>
      <c r="F47" s="3">
        <v>1.0</v>
      </c>
      <c r="G47" s="6" t="str">
        <f>IFERROR(__xludf.DUMMYFUNCTION("GOOGLETRANSLATE($B47,""en"",""es"")"),"COVID-19 Recuperación")</f>
        <v>COVID-19 Recuperación</v>
      </c>
      <c r="H47" s="6" t="str">
        <f>IFERROR(__xludf.DUMMYFUNCTION("GOOGLETRANSLATE($C47,""en"",""es"")"),"Crear un panel de control para realizar un seguimiento de CARES fondos de la Ley para garantizar una distribución equitativa.")</f>
        <v>Crear un panel de control para realizar un seguimiento de CARES fondos de la Ley para garantizar una distribución equitativa.</v>
      </c>
      <c r="I47" s="6" t="str">
        <f>IFERROR(__xludf.DUMMYFUNCTION("GOOGLETRANSLATE($D47,""en"",""es"")"),"Departamento de Finanzas de la Ciudad de Baltimore")</f>
        <v>Departamento de Finanzas de la Ciudad de Baltimore</v>
      </c>
      <c r="J47" s="6" t="str">
        <f>IFERROR(__xludf.DUMMYFUNCTION("GOOGLETRANSLATE($E47,""en"",""es"")"),"Todavía no empezado")</f>
        <v>Todavía no empezado</v>
      </c>
      <c r="K47" s="6" t="str">
        <f>IFERROR(__xludf.DUMMYFUNCTION("GOOGLETRANSLATE($B47,""en"",""fr"")"),"Covid-19 Récupération")</f>
        <v>Covid-19 Récupération</v>
      </c>
      <c r="L47" s="6" t="str">
        <f>IFERROR(__xludf.DUMMYFUNCTION("GOOGLETRANSLATE($C47,""en"",""fr"")"),"Créer un tableau de bord pour suivre CARES Loi sur le financement pour assurer une répartition équitable.")</f>
        <v>Créer un tableau de bord pour suivre CARES Loi sur le financement pour assurer une répartition équitable.</v>
      </c>
      <c r="M47" s="6" t="str">
        <f>IFERROR(__xludf.DUMMYFUNCTION("GOOGLETRANSLATE($D47,""en"",""fr"")"),"Baltimore ministère des Finances")</f>
        <v>Baltimore ministère des Finances</v>
      </c>
      <c r="N47" s="6" t="str">
        <f>IFERROR(__xludf.DUMMYFUNCTION("GOOGLETRANSLATE($E47,""en"",""fr"")"),"Pas encore commencé")</f>
        <v>Pas encore commencé</v>
      </c>
      <c r="O47" s="6" t="str">
        <f>IFERROR(__xludf.DUMMYFUNCTION("GOOGLETRANSLATE($B47,""en"",""ko"")"),"COVID-19 복구")</f>
        <v>COVID-19 복구</v>
      </c>
      <c r="P47" s="6" t="str">
        <f>IFERROR(__xludf.DUMMYFUNCTION("GOOGLETRANSLATE($C47,""en"",""ko"")"),"CARES는 공정한 분배를 보장하기 위해 자금 행동을 추적 할 수있는 대시 보드를 생성합니다.")</f>
        <v>CARES는 공정한 분배를 보장하기 위해 자금 행동을 추적 할 수있는 대시 보드를 생성합니다.</v>
      </c>
      <c r="Q47" s="6" t="str">
        <f>IFERROR(__xludf.DUMMYFUNCTION("GOOGLETRANSLATE($D47,""en"",""ko"")"),"금융의 볼티모어시 교육청")</f>
        <v>금융의 볼티모어시 교육청</v>
      </c>
      <c r="R47" s="6" t="str">
        <f>IFERROR(__xludf.DUMMYFUNCTION("GOOGLETRANSLATE($E47,""en"",""ko"")"),"아직 시작되지")</f>
        <v>아직 시작되지</v>
      </c>
      <c r="S47" s="6" t="str">
        <f>IFERROR(__xludf.DUMMYFUNCTION("GOOGLETRANSLATE($B47,""en"",""zh"")"),"COVID-19恢复")</f>
        <v>COVID-19恢复</v>
      </c>
      <c r="T47" s="6" t="str">
        <f>IFERROR(__xludf.DUMMYFUNCTION("GOOGLETRANSLATE($C47,""en"",""zh"")"),"创建仪表板以跟踪CARES行动资金，以确保公平分配。")</f>
        <v>创建仪表板以跟踪CARES行动资金，以确保公平分配。</v>
      </c>
      <c r="U47" s="6" t="str">
        <f>IFERROR(__xludf.DUMMYFUNCTION("GOOGLETRANSLATE($D47,""en"",""zh"")"),"财政巴尔的摩市教育局")</f>
        <v>财政巴尔的摩市教育局</v>
      </c>
      <c r="V47" s="6" t="str">
        <f>IFERROR(__xludf.DUMMYFUNCTION("GOOGLETRANSLATE($E47,""en"",""zh"")"),"还没开始")</f>
        <v>还没开始</v>
      </c>
    </row>
    <row r="48" ht="31.5" customHeight="1">
      <c r="A48" s="3">
        <v>47.0</v>
      </c>
      <c r="B48" s="6" t="s">
        <v>102</v>
      </c>
      <c r="C48" s="5" t="s">
        <v>107</v>
      </c>
      <c r="D48" s="5" t="s">
        <v>95</v>
      </c>
      <c r="E48" s="5" t="s">
        <v>33</v>
      </c>
      <c r="F48" s="3">
        <v>1.0</v>
      </c>
      <c r="G48" s="6" t="str">
        <f>IFERROR(__xludf.DUMMYFUNCTION("GOOGLETRANSLATE($B48,""en"",""es"")"),"COVID-19 Recuperación")</f>
        <v>COVID-19 Recuperación</v>
      </c>
      <c r="H48" s="6" t="str">
        <f>IFERROR(__xludf.DUMMYFUNCTION("GOOGLETRANSLATE($C48,""en"",""es"")"),"Uso Relocalización Rápida dólares para trasladar a las personas y familias adicionales que están sin hogar a una vivienda más permanente.")</f>
        <v>Uso Relocalización Rápida dólares para trasladar a las personas y familias adicionales que están sin hogar a una vivienda más permanente.</v>
      </c>
      <c r="I48" s="6" t="str">
        <f>IFERROR(__xludf.DUMMYFUNCTION("GOOGLETRANSLATE($D48,""en"",""es"")"),"Oficina de Servicios para Desamparados del Alcalde")</f>
        <v>Oficina de Servicios para Desamparados del Alcalde</v>
      </c>
      <c r="J48" s="6" t="str">
        <f>IFERROR(__xludf.DUMMYFUNCTION("GOOGLETRANSLATE($E48,""en"",""es"")"),"En curso")</f>
        <v>En curso</v>
      </c>
      <c r="K48" s="6" t="str">
        <f>IFERROR(__xludf.DUMMYFUNCTION("GOOGLETRANSLATE($B48,""en"",""fr"")"),"Covid-19 Récupération")</f>
        <v>Covid-19 Récupération</v>
      </c>
      <c r="L48" s="6" t="str">
        <f>IFERROR(__xludf.DUMMYFUNCTION("GOOGLETRANSLATE($C48,""en"",""fr"")"),"Utilisation rapide Relogement dollars pour déplacer des personnes supplémentaires et les familles sans-abri à un logement permanent.")</f>
        <v>Utilisation rapide Relogement dollars pour déplacer des personnes supplémentaires et les familles sans-abri à un logement permanent.</v>
      </c>
      <c r="M48" s="6" t="str">
        <f>IFERROR(__xludf.DUMMYFUNCTION("GOOGLETRANSLATE($D48,""en"",""fr"")"),"Bureau des services sans-abri du maire")</f>
        <v>Bureau des services sans-abri du maire</v>
      </c>
      <c r="N48" s="6" t="str">
        <f>IFERROR(__xludf.DUMMYFUNCTION("GOOGLETRANSLATE($E48,""en"",""fr"")"),"En cours")</f>
        <v>En cours</v>
      </c>
      <c r="O48" s="6" t="str">
        <f>IFERROR(__xludf.DUMMYFUNCTION("GOOGLETRANSLATE($B48,""en"",""ko"")"),"COVID-19 복구")</f>
        <v>COVID-19 복구</v>
      </c>
      <c r="P48" s="6" t="str">
        <f>IFERROR(__xludf.DUMMYFUNCTION("GOOGLETRANSLATE($C48,""en"",""ko"")"),"사용 빠른 새 집을 마련하는 것보다 영구적 인 하우징에 노숙자가 발생 추가적인 사람과 가족을 이동 달러.")</f>
        <v>사용 빠른 새 집을 마련하는 것보다 영구적 인 하우징에 노숙자가 발생 추가적인 사람과 가족을 이동 달러.</v>
      </c>
      <c r="Q48" s="6" t="str">
        <f>IFERROR(__xludf.DUMMYFUNCTION("GOOGLETRANSLATE($D48,""en"",""ko"")"),"노숙자 서비스의 시장실")</f>
        <v>노숙자 서비스의 시장실</v>
      </c>
      <c r="R48" s="6" t="str">
        <f>IFERROR(__xludf.DUMMYFUNCTION("GOOGLETRANSLATE($E48,""en"",""ko"")"),"진행 중")</f>
        <v>진행 중</v>
      </c>
      <c r="S48" s="6" t="str">
        <f>IFERROR(__xludf.DUMMYFUNCTION("GOOGLETRANSLATE($B48,""en"",""zh"")"),"COVID-19恢复")</f>
        <v>COVID-19恢复</v>
      </c>
      <c r="T48" s="6" t="str">
        <f>IFERROR(__xludf.DUMMYFUNCTION("GOOGLETRANSLATE($C48,""en"",""zh"")"),"使用快速安置美元移动其他人士和家庭无家可归，以较长期的住房。")</f>
        <v>使用快速安置美元移动其他人士和家庭无家可归，以较长期的住房。</v>
      </c>
      <c r="U48" s="6" t="str">
        <f>IFERROR(__xludf.DUMMYFUNCTION("GOOGLETRANSLATE($D48,""en"",""zh"")"),"无家可归者服务的市长办公室")</f>
        <v>无家可归者服务的市长办公室</v>
      </c>
      <c r="V48" s="6" t="str">
        <f>IFERROR(__xludf.DUMMYFUNCTION("GOOGLETRANSLATE($E48,""en"",""zh"")"),"进行中")</f>
        <v>进行中</v>
      </c>
    </row>
    <row r="49" ht="31.5" customHeight="1">
      <c r="A49" s="3">
        <v>48.0</v>
      </c>
      <c r="B49" s="6" t="s">
        <v>102</v>
      </c>
      <c r="C49" s="5" t="s">
        <v>108</v>
      </c>
      <c r="D49" s="5" t="s">
        <v>95</v>
      </c>
      <c r="E49" s="5" t="s">
        <v>25</v>
      </c>
      <c r="F49" s="3">
        <v>1.0</v>
      </c>
      <c r="G49" s="6" t="str">
        <f>IFERROR(__xludf.DUMMYFUNCTION("GOOGLETRANSLATE($B49,""en"",""es"")"),"COVID-19 Recuperación")</f>
        <v>COVID-19 Recuperación</v>
      </c>
      <c r="H49" s="6" t="str">
        <f>IFERROR(__xludf.DUMMYFUNCTION("GOOGLETRANSLATE($C49,""en"",""es"")"),"Extender refugio de emergencia en hoteles locales cuando expira CARES financiación de la Ley.")</f>
        <v>Extender refugio de emergencia en hoteles locales cuando expira CARES financiación de la Ley.</v>
      </c>
      <c r="I49" s="6" t="str">
        <f>IFERROR(__xludf.DUMMYFUNCTION("GOOGLETRANSLATE($D49,""en"",""es"")"),"Oficina de Servicios para Desamparados del Alcalde")</f>
        <v>Oficina de Servicios para Desamparados del Alcalde</v>
      </c>
      <c r="J49" s="6" t="str">
        <f>IFERROR(__xludf.DUMMYFUNCTION("GOOGLETRANSLATE($E49,""en"",""es"")"),"Completar")</f>
        <v>Completar</v>
      </c>
      <c r="K49" s="6" t="str">
        <f>IFERROR(__xludf.DUMMYFUNCTION("GOOGLETRANSLATE($B49,""en"",""fr"")"),"Covid-19 Récupération")</f>
        <v>Covid-19 Récupération</v>
      </c>
      <c r="L49" s="6" t="str">
        <f>IFERROR(__xludf.DUMMYFUNCTION("GOOGLETRANSLATE($C49,""en"",""fr"")"),"Étendre des abris d'urgence dans des hôtels locaux lorsque CARES Loi sur le financement prend fin.")</f>
        <v>Étendre des abris d'urgence dans des hôtels locaux lorsque CARES Loi sur le financement prend fin.</v>
      </c>
      <c r="M49" s="6" t="str">
        <f>IFERROR(__xludf.DUMMYFUNCTION("GOOGLETRANSLATE($D49,""en"",""fr"")"),"Bureau des services sans-abri du maire")</f>
        <v>Bureau des services sans-abri du maire</v>
      </c>
      <c r="N49" s="6" t="str">
        <f>IFERROR(__xludf.DUMMYFUNCTION("GOOGLETRANSLATE($E49,""en"",""fr"")"),"Achevée")</f>
        <v>Achevée</v>
      </c>
      <c r="O49" s="6" t="str">
        <f>IFERROR(__xludf.DUMMYFUNCTION("GOOGLETRANSLATE($B49,""en"",""ko"")"),"COVID-19 복구")</f>
        <v>COVID-19 복구</v>
      </c>
      <c r="P49" s="6" t="str">
        <f>IFERROR(__xludf.DUMMYFUNCTION("GOOGLETRANSLATE($C49,""en"",""ko"")"),"CARES 법의 자금이 만료 될 때 지역의 호텔에서 긴급 피난처를 확장합니다.")</f>
        <v>CARES 법의 자금이 만료 될 때 지역의 호텔에서 긴급 피난처를 확장합니다.</v>
      </c>
      <c r="Q49" s="6" t="str">
        <f>IFERROR(__xludf.DUMMYFUNCTION("GOOGLETRANSLATE($D49,""en"",""ko"")"),"노숙자 서비스의 시장실")</f>
        <v>노숙자 서비스의 시장실</v>
      </c>
      <c r="R49" s="6" t="str">
        <f>IFERROR(__xludf.DUMMYFUNCTION("GOOGLETRANSLATE($E49,""en"",""ko"")"),"완전한")</f>
        <v>완전한</v>
      </c>
      <c r="S49" s="6" t="str">
        <f>IFERROR(__xludf.DUMMYFUNCTION("GOOGLETRANSLATE($B49,""en"",""zh"")"),"COVID-19恢复")</f>
        <v>COVID-19恢复</v>
      </c>
      <c r="T49" s="6" t="str">
        <f>IFERROR(__xludf.DUMMYFUNCTION("GOOGLETRANSLATE($C49,""en"",""zh"")"),"延长紧急避难所在当地酒店时CARES法案资金到期。")</f>
        <v>延长紧急避难所在当地酒店时CARES法案资金到期。</v>
      </c>
      <c r="U49" s="6" t="str">
        <f>IFERROR(__xludf.DUMMYFUNCTION("GOOGLETRANSLATE($D49,""en"",""zh"")"),"无家可归者服务的市长办公室")</f>
        <v>无家可归者服务的市长办公室</v>
      </c>
      <c r="V49" s="6" t="str">
        <f>IFERROR(__xludf.DUMMYFUNCTION("GOOGLETRANSLATE($E49,""en"",""zh"")"),"完成")</f>
        <v>完成</v>
      </c>
    </row>
    <row r="50" ht="31.5" customHeight="1">
      <c r="A50" s="3">
        <v>49.0</v>
      </c>
      <c r="B50" s="6" t="s">
        <v>102</v>
      </c>
      <c r="C50" s="5" t="s">
        <v>109</v>
      </c>
      <c r="D50" s="5" t="s">
        <v>106</v>
      </c>
      <c r="E50" s="5" t="s">
        <v>25</v>
      </c>
      <c r="F50" s="3">
        <v>1.0</v>
      </c>
      <c r="G50" s="6" t="str">
        <f>IFERROR(__xludf.DUMMYFUNCTION("GOOGLETRANSLATE($B50,""en"",""es"")"),"COVID-19 Recuperación")</f>
        <v>COVID-19 Recuperación</v>
      </c>
      <c r="H50" s="6" t="str">
        <f>IFERROR(__xludf.DUMMYFUNCTION("GOOGLETRANSLATE($C50,""en"",""es"")"),"Cap restaurante gastos de envío en los servicios de aplicaciones de terceros.")</f>
        <v>Cap restaurante gastos de envío en los servicios de aplicaciones de terceros.</v>
      </c>
      <c r="I50" s="6" t="str">
        <f>IFERROR(__xludf.DUMMYFUNCTION("GOOGLETRANSLATE($D50,""en"",""es"")"),"Departamento de Finanzas de la Ciudad de Baltimore")</f>
        <v>Departamento de Finanzas de la Ciudad de Baltimore</v>
      </c>
      <c r="J50" s="6" t="str">
        <f>IFERROR(__xludf.DUMMYFUNCTION("GOOGLETRANSLATE($E50,""en"",""es"")"),"Completar")</f>
        <v>Completar</v>
      </c>
      <c r="K50" s="6" t="str">
        <f>IFERROR(__xludf.DUMMYFUNCTION("GOOGLETRANSLATE($B50,""en"",""fr"")"),"Covid-19 Récupération")</f>
        <v>Covid-19 Récupération</v>
      </c>
      <c r="L50" s="6" t="str">
        <f>IFERROR(__xludf.DUMMYFUNCTION("GOOGLETRANSLATE($C50,""en"",""fr"")"),"frais de livraison Cap restaurant sur les services d'applications tiers.")</f>
        <v>frais de livraison Cap restaurant sur les services d'applications tiers.</v>
      </c>
      <c r="M50" s="6" t="str">
        <f>IFERROR(__xludf.DUMMYFUNCTION("GOOGLETRANSLATE($D50,""en"",""fr"")"),"Baltimore ministère des Finances")</f>
        <v>Baltimore ministère des Finances</v>
      </c>
      <c r="N50" s="6" t="str">
        <f>IFERROR(__xludf.DUMMYFUNCTION("GOOGLETRANSLATE($E50,""en"",""fr"")"),"Achevée")</f>
        <v>Achevée</v>
      </c>
      <c r="O50" s="6" t="str">
        <f>IFERROR(__xludf.DUMMYFUNCTION("GOOGLETRANSLATE($B50,""en"",""ko"")"),"COVID-19 복구")</f>
        <v>COVID-19 복구</v>
      </c>
      <c r="P50" s="6" t="str">
        <f>IFERROR(__xludf.DUMMYFUNCTION("GOOGLETRANSLATE($C50,""en"",""ko"")"),"타사 응용 프로그램 서비스에 캡 레스토랑 배달 수수료.")</f>
        <v>타사 응용 프로그램 서비스에 캡 레스토랑 배달 수수료.</v>
      </c>
      <c r="Q50" s="6" t="str">
        <f>IFERROR(__xludf.DUMMYFUNCTION("GOOGLETRANSLATE($D50,""en"",""ko"")"),"금융의 볼티모어시 교육청")</f>
        <v>금융의 볼티모어시 교육청</v>
      </c>
      <c r="R50" s="6" t="str">
        <f>IFERROR(__xludf.DUMMYFUNCTION("GOOGLETRANSLATE($E50,""en"",""ko"")"),"완전한")</f>
        <v>완전한</v>
      </c>
      <c r="S50" s="6" t="str">
        <f>IFERROR(__xludf.DUMMYFUNCTION("GOOGLETRANSLATE($B50,""en"",""zh"")"),"COVID-19恢复")</f>
        <v>COVID-19恢复</v>
      </c>
      <c r="T50" s="6" t="str">
        <f>IFERROR(__xludf.DUMMYFUNCTION("GOOGLETRANSLATE($C50,""en"",""zh"")"),"在第三方应用服务帽餐厅送货费。")</f>
        <v>在第三方应用服务帽餐厅送货费。</v>
      </c>
      <c r="U50" s="6" t="str">
        <f>IFERROR(__xludf.DUMMYFUNCTION("GOOGLETRANSLATE($D50,""en"",""zh"")"),"财政巴尔的摩市教育局")</f>
        <v>财政巴尔的摩市教育局</v>
      </c>
      <c r="V50" s="6" t="str">
        <f>IFERROR(__xludf.DUMMYFUNCTION("GOOGLETRANSLATE($E50,""en"",""zh"")"),"完成")</f>
        <v>完成</v>
      </c>
    </row>
    <row r="51" ht="31.5" customHeight="1">
      <c r="A51" s="3">
        <v>50.0</v>
      </c>
      <c r="B51" s="6" t="s">
        <v>102</v>
      </c>
      <c r="C51" s="5" t="s">
        <v>110</v>
      </c>
      <c r="D51" s="5" t="s">
        <v>111</v>
      </c>
      <c r="E51" s="5" t="s">
        <v>30</v>
      </c>
      <c r="F51" s="3">
        <v>1.0</v>
      </c>
      <c r="G51" s="6" t="str">
        <f>IFERROR(__xludf.DUMMYFUNCTION("GOOGLETRANSLATE($B51,""en"",""es"")"),"COVID-19 Recuperación")</f>
        <v>COVID-19 Recuperación</v>
      </c>
      <c r="H51" s="6" t="str">
        <f>IFERROR(__xludf.DUMMYFUNCTION("GOOGLETRANSLATE($C51,""en"",""es"")"),"Identificar claro punto de contacto para las empresas locales de gobierno de la ciudad más efectiva navegar.")</f>
        <v>Identificar claro punto de contacto para las empresas locales de gobierno de la ciudad más efectiva navegar.</v>
      </c>
      <c r="I51" s="6" t="str">
        <f>IFERROR(__xludf.DUMMYFUNCTION("GOOGLETRANSLATE($D51,""en"",""es"")"),"Oficina del Alcalde, Baltimore Development Corporation")</f>
        <v>Oficina del Alcalde, Baltimore Development Corporation</v>
      </c>
      <c r="J51" s="6" t="str">
        <f>IFERROR(__xludf.DUMMYFUNCTION("GOOGLETRANSLATE($E51,""en"",""es"")"),"Todavía no empezado")</f>
        <v>Todavía no empezado</v>
      </c>
      <c r="K51" s="6" t="str">
        <f>IFERROR(__xludf.DUMMYFUNCTION("GOOGLETRANSLATE($B51,""en"",""fr"")"),"Covid-19 Récupération")</f>
        <v>Covid-19 Récupération</v>
      </c>
      <c r="L51" s="6" t="str">
        <f>IFERROR(__xludf.DUMMYFUNCTION("GOOGLETRANSLATE($C51,""en"",""fr"")"),"Identifier clairement des contacts points pour les entreprises locales au gouvernement de la ville plus naviguer efficacement.")</f>
        <v>Identifier clairement des contacts points pour les entreprises locales au gouvernement de la ville plus naviguer efficacement.</v>
      </c>
      <c r="M51" s="6" t="str">
        <f>IFERROR(__xludf.DUMMYFUNCTION("GOOGLETRANSLATE($D51,""en"",""fr"")"),"Bureau du maire, Baltimore Development Corporation")</f>
        <v>Bureau du maire, Baltimore Development Corporation</v>
      </c>
      <c r="N51" s="6" t="str">
        <f>IFERROR(__xludf.DUMMYFUNCTION("GOOGLETRANSLATE($E51,""en"",""fr"")"),"Pas encore commencé")</f>
        <v>Pas encore commencé</v>
      </c>
      <c r="O51" s="6" t="str">
        <f>IFERROR(__xludf.DUMMYFUNCTION("GOOGLETRANSLATE($B51,""en"",""ko"")"),"COVID-19 복구")</f>
        <v>COVID-19 복구</v>
      </c>
      <c r="P51" s="6" t="str">
        <f>IFERROR(__xludf.DUMMYFUNCTION("GOOGLETRANSLATE($C51,""en"",""ko"")"),"보다 효과적으로 탐색시 정부에 지역 기업을위한 접촉의 명확한 지점을 확인합니다.")</f>
        <v>보다 효과적으로 탐색시 정부에 지역 기업을위한 접촉의 명확한 지점을 확인합니다.</v>
      </c>
      <c r="Q51" s="6" t="str">
        <f>IFERROR(__xludf.DUMMYFUNCTION("GOOGLETRANSLATE($D51,""en"",""ko"")"),"시장의 사무실, 볼티모어 개발 공사")</f>
        <v>시장의 사무실, 볼티모어 개발 공사</v>
      </c>
      <c r="R51" s="6" t="str">
        <f>IFERROR(__xludf.DUMMYFUNCTION("GOOGLETRANSLATE($E51,""en"",""ko"")"),"아직 시작되지")</f>
        <v>아직 시작되지</v>
      </c>
      <c r="S51" s="6" t="str">
        <f>IFERROR(__xludf.DUMMYFUNCTION("GOOGLETRANSLATE($B51,""en"",""zh"")"),"COVID-19恢复")</f>
        <v>COVID-19恢复</v>
      </c>
      <c r="T51" s="6" t="str">
        <f>IFERROR(__xludf.DUMMYFUNCTION("GOOGLETRANSLATE($C51,""en"",""zh"")"),"确定为当地企业接触的明确的指向，更有效导航市政府。")</f>
        <v>确定为当地企业接触的明确的指向，更有效导航市政府。</v>
      </c>
      <c r="U51" s="6" t="str">
        <f>IFERROR(__xludf.DUMMYFUNCTION("GOOGLETRANSLATE($D51,""en"",""zh"")"),"市长办公室，巴尔的摩开发公司")</f>
        <v>市长办公室，巴尔的摩开发公司</v>
      </c>
      <c r="V51" s="6" t="str">
        <f>IFERROR(__xludf.DUMMYFUNCTION("GOOGLETRANSLATE($E51,""en"",""zh"")"),"还没开始")</f>
        <v>还没开始</v>
      </c>
    </row>
    <row r="52" ht="31.5" customHeight="1">
      <c r="A52" s="3">
        <v>51.0</v>
      </c>
      <c r="B52" s="6" t="s">
        <v>102</v>
      </c>
      <c r="C52" s="5" t="s">
        <v>112</v>
      </c>
      <c r="D52" s="5" t="s">
        <v>81</v>
      </c>
      <c r="E52" s="5" t="s">
        <v>30</v>
      </c>
      <c r="F52" s="3">
        <v>1.0</v>
      </c>
      <c r="G52" s="6" t="str">
        <f>IFERROR(__xludf.DUMMYFUNCTION("GOOGLETRANSLATE($B52,""en"",""es"")"),"COVID-19 Recuperación")</f>
        <v>COVID-19 Recuperación</v>
      </c>
      <c r="H52" s="6" t="str">
        <f>IFERROR(__xludf.DUMMYFUNCTION("GOOGLETRANSLATE($C52,""en"",""es"")"),"Implementar $ 6 millones en apoyo directo a las familias afectadas por COVID-19.")</f>
        <v>Implementar $ 6 millones en apoyo directo a las familias afectadas por COVID-19.</v>
      </c>
      <c r="I52" s="6" t="str">
        <f>IFERROR(__xludf.DUMMYFUNCTION("GOOGLETRANSLATE($D52,""en"",""es"")"),"Oficina de la Infancia y el éxito de la familia del Alcalde")</f>
        <v>Oficina de la Infancia y el éxito de la familia del Alcalde</v>
      </c>
      <c r="J52" s="6" t="str">
        <f>IFERROR(__xludf.DUMMYFUNCTION("GOOGLETRANSLATE($E52,""en"",""es"")"),"Todavía no empezado")</f>
        <v>Todavía no empezado</v>
      </c>
      <c r="K52" s="6" t="str">
        <f>IFERROR(__xludf.DUMMYFUNCTION("GOOGLETRANSLATE($B52,""en"",""fr"")"),"Covid-19 Récupération")</f>
        <v>Covid-19 Récupération</v>
      </c>
      <c r="L52" s="6" t="str">
        <f>IFERROR(__xludf.DUMMYFUNCTION("GOOGLETRANSLATE($C52,""en"",""fr"")"),"Déployer 6 millions $ en soutien direct aux familles touchées par Covid-19.")</f>
        <v>Déployer 6 millions $ en soutien direct aux familles touchées par Covid-19.</v>
      </c>
      <c r="M52" s="6" t="str">
        <f>IFERROR(__xludf.DUMMYFUNCTION("GOOGLETRANSLATE($D52,""en"",""fr"")"),"Bureau des enfants et la réussite de la famille du maire")</f>
        <v>Bureau des enfants et la réussite de la famille du maire</v>
      </c>
      <c r="N52" s="6" t="str">
        <f>IFERROR(__xludf.DUMMYFUNCTION("GOOGLETRANSLATE($E52,""en"",""fr"")"),"Pas encore commencé")</f>
        <v>Pas encore commencé</v>
      </c>
      <c r="O52" s="6" t="str">
        <f>IFERROR(__xludf.DUMMYFUNCTION("GOOGLETRANSLATE($B52,""en"",""ko"")"),"COVID-19 복구")</f>
        <v>COVID-19 복구</v>
      </c>
      <c r="P52" s="6" t="str">
        <f>IFERROR(__xludf.DUMMYFUNCTION("GOOGLETRANSLATE($C52,""en"",""ko"")"),"COVID-19에 의해 영향을 가족을위한 직접 지원에 $ 600 만 배포합니다.")</f>
        <v>COVID-19에 의해 영향을 가족을위한 직접 지원에 $ 600 만 배포합니다.</v>
      </c>
      <c r="Q52" s="6" t="str">
        <f>IFERROR(__xludf.DUMMYFUNCTION("GOOGLETRANSLATE($D52,""en"",""ko"")"),"어린이 및 가족 성공의 시장실")</f>
        <v>어린이 및 가족 성공의 시장실</v>
      </c>
      <c r="R52" s="6" t="str">
        <f>IFERROR(__xludf.DUMMYFUNCTION("GOOGLETRANSLATE($E52,""en"",""ko"")"),"아직 시작되지")</f>
        <v>아직 시작되지</v>
      </c>
      <c r="S52" s="6" t="str">
        <f>IFERROR(__xludf.DUMMYFUNCTION("GOOGLETRANSLATE($B52,""en"",""zh"")"),"COVID-19恢复")</f>
        <v>COVID-19恢复</v>
      </c>
      <c r="T52" s="6" t="str">
        <f>IFERROR(__xludf.DUMMYFUNCTION("GOOGLETRANSLATE($C52,""en"",""zh"")"),"在部署通过COVID-19影响的家庭提供直接支持$ 600万美元。")</f>
        <v>在部署通过COVID-19影响的家庭提供直接支持$ 600万美元。</v>
      </c>
      <c r="U52" s="6" t="str">
        <f>IFERROR(__xludf.DUMMYFUNCTION("GOOGLETRANSLATE($D52,""en"",""zh"")"),"儿童和家庭成功的市长办公室")</f>
        <v>儿童和家庭成功的市长办公室</v>
      </c>
      <c r="V52" s="6" t="str">
        <f>IFERROR(__xludf.DUMMYFUNCTION("GOOGLETRANSLATE($E52,""en"",""zh"")"),"还没开始")</f>
        <v>还没开始</v>
      </c>
    </row>
    <row r="53" ht="31.5" customHeight="1">
      <c r="A53" s="3">
        <v>52.0</v>
      </c>
      <c r="B53" s="6" t="s">
        <v>102</v>
      </c>
      <c r="C53" s="5" t="s">
        <v>113</v>
      </c>
      <c r="D53" s="7" t="s">
        <v>114</v>
      </c>
      <c r="E53" s="5" t="s">
        <v>30</v>
      </c>
      <c r="F53" s="3">
        <v>1.0</v>
      </c>
      <c r="G53" s="6" t="str">
        <f>IFERROR(__xludf.DUMMYFUNCTION("GOOGLETRANSLATE($B53,""en"",""es"")"),"COVID-19 Recuperación")</f>
        <v>COVID-19 Recuperación</v>
      </c>
      <c r="H53" s="6" t="str">
        <f>IFERROR(__xludf.DUMMYFUNCTION("GOOGLETRANSLATE($C53,""en"",""es"")"),"Ampliar los esfuerzos de prevención de desalojo de Baltimore.")</f>
        <v>Ampliar los esfuerzos de prevención de desalojo de Baltimore.</v>
      </c>
      <c r="I53" s="6" t="str">
        <f>IFERROR(__xludf.DUMMYFUNCTION("GOOGLETRANSLATE($D53,""en"",""es"")"),"Baltimore City Departamento de Vivienda y Desarrollo de la Comunidad, la Oficina de la Infancia y el éxito de la familia del Alcalde")</f>
        <v>Baltimore City Departamento de Vivienda y Desarrollo de la Comunidad, la Oficina de la Infancia y el éxito de la familia del Alcalde</v>
      </c>
      <c r="J53" s="6" t="str">
        <f>IFERROR(__xludf.DUMMYFUNCTION("GOOGLETRANSLATE($E53,""en"",""es"")"),"Todavía no empezado")</f>
        <v>Todavía no empezado</v>
      </c>
      <c r="K53" s="6" t="str">
        <f>IFERROR(__xludf.DUMMYFUNCTION("GOOGLETRANSLATE($B53,""en"",""fr"")"),"Covid-19 Récupération")</f>
        <v>Covid-19 Récupération</v>
      </c>
      <c r="L53" s="6" t="str">
        <f>IFERROR(__xludf.DUMMYFUNCTION("GOOGLETRANSLATE($C53,""en"",""fr"")"),"Développer les efforts de prévention des expulsions de Baltimore.")</f>
        <v>Développer les efforts de prévention des expulsions de Baltimore.</v>
      </c>
      <c r="M53" s="6" t="str">
        <f>IFERROR(__xludf.DUMMYFUNCTION("GOOGLETRANSLATE($D53,""en"",""fr"")"),"Baltimore ministère du Logement et du Développement communautaire, Bureau des enfants et la réussite de la famille du maire")</f>
        <v>Baltimore ministère du Logement et du Développement communautaire, Bureau des enfants et la réussite de la famille du maire</v>
      </c>
      <c r="N53" s="6" t="str">
        <f>IFERROR(__xludf.DUMMYFUNCTION("GOOGLETRANSLATE($E53,""en"",""fr"")"),"Pas encore commencé")</f>
        <v>Pas encore commencé</v>
      </c>
      <c r="O53" s="6" t="str">
        <f>IFERROR(__xludf.DUMMYFUNCTION("GOOGLETRANSLATE($B53,""en"",""ko"")"),"COVID-19 복구")</f>
        <v>COVID-19 복구</v>
      </c>
      <c r="P53" s="6" t="str">
        <f>IFERROR(__xludf.DUMMYFUNCTION("GOOGLETRANSLATE($C53,""en"",""ko"")"),"볼티모어의 퇴거 예방 노력을 확장합니다.")</f>
        <v>볼티모어의 퇴거 예방 노력을 확장합니다.</v>
      </c>
      <c r="Q53" s="6" t="str">
        <f>IFERROR(__xludf.DUMMYFUNCTION("GOOGLETRANSLATE($D53,""en"",""ko"")"),"주택의 볼티모어시 교육청 및 지역 사회 개발, 어린이 및 가족 성공의 시장실")</f>
        <v>주택의 볼티모어시 교육청 및 지역 사회 개발, 어린이 및 가족 성공의 시장실</v>
      </c>
      <c r="R53" s="6" t="str">
        <f>IFERROR(__xludf.DUMMYFUNCTION("GOOGLETRANSLATE($E53,""en"",""ko"")"),"아직 시작되지")</f>
        <v>아직 시작되지</v>
      </c>
      <c r="S53" s="6" t="str">
        <f>IFERROR(__xludf.DUMMYFUNCTION("GOOGLETRANSLATE($B53,""en"",""zh"")"),"COVID-19恢复")</f>
        <v>COVID-19恢复</v>
      </c>
      <c r="T53" s="6" t="str">
        <f>IFERROR(__xludf.DUMMYFUNCTION("GOOGLETRANSLATE($C53,""en"",""zh"")"),"展开巴尔的摩的驱逐预防工作。")</f>
        <v>展开巴尔的摩的驱逐预防工作。</v>
      </c>
      <c r="U53" s="6" t="str">
        <f>IFERROR(__xludf.DUMMYFUNCTION("GOOGLETRANSLATE($D53,""en"",""zh"")"),"房屋的巴尔的摩市教育局和社区发展，儿童和家庭的成功的市长办公室")</f>
        <v>房屋的巴尔的摩市教育局和社区发展，儿童和家庭的成功的市长办公室</v>
      </c>
      <c r="V53" s="6" t="str">
        <f>IFERROR(__xludf.DUMMYFUNCTION("GOOGLETRANSLATE($E53,""en"",""zh"")"),"还没开始")</f>
        <v>还没开始</v>
      </c>
    </row>
    <row r="54" ht="31.5" customHeight="1">
      <c r="A54" s="3">
        <v>53.0</v>
      </c>
      <c r="B54" s="6" t="s">
        <v>102</v>
      </c>
      <c r="C54" s="5" t="s">
        <v>115</v>
      </c>
      <c r="D54" s="5" t="s">
        <v>116</v>
      </c>
      <c r="E54" s="5" t="s">
        <v>25</v>
      </c>
      <c r="F54" s="3">
        <v>1.0</v>
      </c>
      <c r="G54" s="6" t="str">
        <f>IFERROR(__xludf.DUMMYFUNCTION("GOOGLETRANSLATE($B54,""en"",""es"")"),"COVID-19 Recuperación")</f>
        <v>COVID-19 Recuperación</v>
      </c>
      <c r="H54" s="6" t="str">
        <f>IFERROR(__xludf.DUMMYFUNCTION("GOOGLETRANSLATE($C54,""en"",""es"")"),"Implementar el COVID-19: prevención, control y estrategia de apoyo para mitigar el impacto desproporcionado de la pandemia en la comunidad latina.")</f>
        <v>Implementar el COVID-19: prevención, control y estrategia de apoyo para mitigar el impacto desproporcionado de la pandemia en la comunidad latina.</v>
      </c>
      <c r="I54" s="6" t="str">
        <f>IFERROR(__xludf.DUMMYFUNCTION("GOOGLETRANSLATE($D54,""en"",""es"")"),"Baltimore Departamento de Salud de la Ciudad, Oficina de Asuntos Migratorios del Alcalde")</f>
        <v>Baltimore Departamento de Salud de la Ciudad, Oficina de Asuntos Migratorios del Alcalde</v>
      </c>
      <c r="J54" s="6" t="str">
        <f>IFERROR(__xludf.DUMMYFUNCTION("GOOGLETRANSLATE($E54,""en"",""es"")"),"Completar")</f>
        <v>Completar</v>
      </c>
      <c r="K54" s="6" t="str">
        <f>IFERROR(__xludf.DUMMYFUNCTION("GOOGLETRANSLATE($B54,""en"",""fr"")"),"Covid-19 Récupération")</f>
        <v>Covid-19 Récupération</v>
      </c>
      <c r="L54" s="6" t="str">
        <f>IFERROR(__xludf.DUMMYFUNCTION("GOOGLETRANSLATE($C54,""en"",""fr"")"),"Mettre en œuvre le Covid-19: la prévention, le contrôle et la stratégie de soutien pour atténuer l'impact disproportionné de la pandémie sur la communauté latino-américaine.")</f>
        <v>Mettre en œuvre le Covid-19: la prévention, le contrôle et la stratégie de soutien pour atténuer l'impact disproportionné de la pandémie sur la communauté latino-américaine.</v>
      </c>
      <c r="M54" s="6" t="str">
        <f>IFERROR(__xludf.DUMMYFUNCTION("GOOGLETRANSLATE($D54,""en"",""fr"")"),"Baltimore Département de la santé, Bureau des affaires immigrants du maire")</f>
        <v>Baltimore Département de la santé, Bureau des affaires immigrants du maire</v>
      </c>
      <c r="N54" s="6" t="str">
        <f>IFERROR(__xludf.DUMMYFUNCTION("GOOGLETRANSLATE($E54,""en"",""fr"")"),"Achevée")</f>
        <v>Achevée</v>
      </c>
      <c r="O54" s="6" t="str">
        <f>IFERROR(__xludf.DUMMYFUNCTION("GOOGLETRANSLATE($B54,""en"",""ko"")"),"COVID-19 복구")</f>
        <v>COVID-19 복구</v>
      </c>
      <c r="P54" s="6" t="str">
        <f>IFERROR(__xludf.DUMMYFUNCTION("GOOGLETRANSLATE($C54,""en"",""ko"")"),"라틴계 커뮤니티에 불균형 영향에게 전염병을 완화하기 위해 예방, 관리 및 지원 전략 다음 COVID-19를 구현합니다.")</f>
        <v>라틴계 커뮤니티에 불균형 영향에게 전염병을 완화하기 위해 예방, 관리 및 지원 전략 다음 COVID-19를 구현합니다.</v>
      </c>
      <c r="Q54" s="6" t="str">
        <f>IFERROR(__xludf.DUMMYFUNCTION("GOOGLETRANSLATE($D54,""en"",""ko"")"),"볼티모어시 보건국, 이민 업무의 시장실")</f>
        <v>볼티모어시 보건국, 이민 업무의 시장실</v>
      </c>
      <c r="R54" s="6" t="str">
        <f>IFERROR(__xludf.DUMMYFUNCTION("GOOGLETRANSLATE($E54,""en"",""ko"")"),"완전한")</f>
        <v>완전한</v>
      </c>
      <c r="S54" s="6" t="str">
        <f>IFERROR(__xludf.DUMMYFUNCTION("GOOGLETRANSLATE($B54,""en"",""zh"")"),"COVID-19恢复")</f>
        <v>COVID-19恢复</v>
      </c>
      <c r="T54" s="6" t="str">
        <f>IFERROR(__xludf.DUMMYFUNCTION("GOOGLETRANSLATE($C54,""en"",""zh"")"),"实施COVID-19：预防，控制和支持战略，以减轻不成比例的影响流感大流行的拉丁裔社区。")</f>
        <v>实施COVID-19：预防，控制和支持战略，以减轻不成比例的影响流感大流行的拉丁裔社区。</v>
      </c>
      <c r="U54" s="6" t="str">
        <f>IFERROR(__xludf.DUMMYFUNCTION("GOOGLETRANSLATE($D54,""en"",""zh"")"),"巴尔的摩市卫生局，移民事务的市长办公室")</f>
        <v>巴尔的摩市卫生局，移民事务的市长办公室</v>
      </c>
      <c r="V54" s="6" t="str">
        <f>IFERROR(__xludf.DUMMYFUNCTION("GOOGLETRANSLATE($E54,""en"",""zh"")"),"完成")</f>
        <v>完成</v>
      </c>
    </row>
    <row r="55" ht="31.5" customHeight="1">
      <c r="A55" s="3">
        <v>54.0</v>
      </c>
      <c r="B55" s="6" t="s">
        <v>117</v>
      </c>
      <c r="C55" s="5" t="s">
        <v>118</v>
      </c>
      <c r="D55" s="5" t="s">
        <v>119</v>
      </c>
      <c r="E55" s="5" t="s">
        <v>33</v>
      </c>
      <c r="F55" s="3">
        <v>1.0</v>
      </c>
      <c r="G55" s="6" t="str">
        <f>IFERROR(__xludf.DUMMYFUNCTION("GOOGLETRANSLATE($B55,""en"",""es"")"),"Administración responsable de los recursos de la ciudad")</f>
        <v>Administración responsable de los recursos de la ciudad</v>
      </c>
      <c r="H55" s="6" t="str">
        <f>IFERROR(__xludf.DUMMYFUNCTION("GOOGLETRANSLATE($C55,""en"",""es"")"),"Begin, evaluación holística de arriba a abajo de agencias de la ciudad y al proceso de propiedad de la ciudad de inventario.")</f>
        <v>Begin, evaluación holística de arriba a abajo de agencias de la ciudad y al proceso de propiedad de la ciudad de inventario.</v>
      </c>
      <c r="I55" s="6" t="str">
        <f>IFERROR(__xludf.DUMMYFUNCTION("GOOGLETRANSLATE($D55,""en"",""es"")"),"Baltimore Departamento de Servicios Generales City")</f>
        <v>Baltimore Departamento de Servicios Generales City</v>
      </c>
      <c r="J55" s="6" t="str">
        <f>IFERROR(__xludf.DUMMYFUNCTION("GOOGLETRANSLATE($E55,""en"",""es"")"),"En curso")</f>
        <v>En curso</v>
      </c>
      <c r="K55" s="6" t="str">
        <f>IFERROR(__xludf.DUMMYFUNCTION("GOOGLETRANSLATE($B55,""en"",""fr"")"),"Une gestion responsable des ressources sur la ville")</f>
        <v>Une gestion responsable des ressources sur la ville</v>
      </c>
      <c r="L55" s="6" t="str">
        <f>IFERROR(__xludf.DUMMYFUNCTION("GOOGLETRANSLATE($C55,""en"",""fr"")"),"Commencez l'évaluation globale, de haut en bas des agences de la ville et le processus de propriété de la ville d'inventaire.")</f>
        <v>Commencez l'évaluation globale, de haut en bas des agences de la ville et le processus de propriété de la ville d'inventaire.</v>
      </c>
      <c r="M55" s="6" t="str">
        <f>IFERROR(__xludf.DUMMYFUNCTION("GOOGLETRANSLATE($D55,""en"",""fr"")"),"Baltimore Département des services généraux")</f>
        <v>Baltimore Département des services généraux</v>
      </c>
      <c r="N55" s="6" t="str">
        <f>IFERROR(__xludf.DUMMYFUNCTION("GOOGLETRANSLATE($E55,""en"",""fr"")"),"En cours")</f>
        <v>En cours</v>
      </c>
      <c r="O55" s="6" t="str">
        <f>IFERROR(__xludf.DUMMYFUNCTION("GOOGLETRANSLATE($B55,""en"",""ko"")"),"도시 자원의 책임있는 청지기")</f>
        <v>도시 자원의 책임있는 청지기</v>
      </c>
      <c r="P55" s="6" t="str">
        <f>IFERROR(__xludf.DUMMYFUNCTION("GOOGLETRANSLATE($C55,""en"",""ko"")"),"재고 도시의 속성에 도시 기관 및 과정의 전체적인, 위에서 아래로 평가를 시작합니다.")</f>
        <v>재고 도시의 속성에 도시 기관 및 과정의 전체적인, 위에서 아래로 평가를 시작합니다.</v>
      </c>
      <c r="Q55" s="6" t="str">
        <f>IFERROR(__xludf.DUMMYFUNCTION("GOOGLETRANSLATE($D55,""en"",""ko"")"),"일반 서비스의 볼티모어시 교육청")</f>
        <v>일반 서비스의 볼티모어시 교육청</v>
      </c>
      <c r="R55" s="6" t="str">
        <f>IFERROR(__xludf.DUMMYFUNCTION("GOOGLETRANSLATE($E55,""en"",""ko"")"),"진행 중")</f>
        <v>진행 중</v>
      </c>
      <c r="S55" s="6" t="str">
        <f>IFERROR(__xludf.DUMMYFUNCTION("GOOGLETRANSLATE($B55,""en"",""zh"")"),"城市资源的负责任的管理")</f>
        <v>城市资源的负责任的管理</v>
      </c>
      <c r="T55" s="6" t="str">
        <f>IFERROR(__xludf.DUMMYFUNCTION("GOOGLETRANSLATE($C55,""en"",""zh"")"),"开始全面的，从高端到低端的城市机构和过程的评估，盘点城市属性。")</f>
        <v>开始全面的，从高端到低端的城市机构和过程的评估，盘点城市属性。</v>
      </c>
      <c r="U55" s="6" t="str">
        <f>IFERROR(__xludf.DUMMYFUNCTION("GOOGLETRANSLATE($D55,""en"",""zh"")"),"总务处的巴尔的摩市教育局")</f>
        <v>总务处的巴尔的摩市教育局</v>
      </c>
      <c r="V55" s="6" t="str">
        <f>IFERROR(__xludf.DUMMYFUNCTION("GOOGLETRANSLATE($E55,""en"",""zh"")"),"进行中")</f>
        <v>进行中</v>
      </c>
    </row>
    <row r="56" ht="31.5" customHeight="1">
      <c r="A56" s="3">
        <v>55.0</v>
      </c>
      <c r="B56" s="6" t="s">
        <v>117</v>
      </c>
      <c r="C56" s="5" t="s">
        <v>120</v>
      </c>
      <c r="D56" s="5" t="s">
        <v>106</v>
      </c>
      <c r="E56" s="5" t="s">
        <v>30</v>
      </c>
      <c r="F56" s="3">
        <v>1.0</v>
      </c>
      <c r="G56" s="6" t="str">
        <f>IFERROR(__xludf.DUMMYFUNCTION("GOOGLETRANSLATE($B56,""en"",""es"")"),"Administración responsable de los recursos de la ciudad")</f>
        <v>Administración responsable de los recursos de la ciudad</v>
      </c>
      <c r="H56" s="6" t="str">
        <f>IFERROR(__xludf.DUMMYFUNCTION("GOOGLETRANSLATE($C56,""en"",""es"")"),"Comenzar una revisión integral de los créditos fiscales a las ineficiencias de dirección, redundancias, o nuevos créditos que construir una ciudad más equitativa.")</f>
        <v>Comenzar una revisión integral de los créditos fiscales a las ineficiencias de dirección, redundancias, o nuevos créditos que construir una ciudad más equitativa.</v>
      </c>
      <c r="I56" s="6" t="str">
        <f>IFERROR(__xludf.DUMMYFUNCTION("GOOGLETRANSLATE($D56,""en"",""es"")"),"Departamento de Finanzas de la Ciudad de Baltimore")</f>
        <v>Departamento de Finanzas de la Ciudad de Baltimore</v>
      </c>
      <c r="J56" s="6" t="str">
        <f>IFERROR(__xludf.DUMMYFUNCTION("GOOGLETRANSLATE($E56,""en"",""es"")"),"Todavía no empezado")</f>
        <v>Todavía no empezado</v>
      </c>
      <c r="K56" s="6" t="str">
        <f>IFERROR(__xludf.DUMMYFUNCTION("GOOGLETRANSLATE($B56,""en"",""fr"")"),"Une gestion responsable des ressources sur la ville")</f>
        <v>Une gestion responsable des ressources sur la ville</v>
      </c>
      <c r="L56" s="6" t="str">
        <f>IFERROR(__xludf.DUMMYFUNCTION("GOOGLETRANSLATE($C56,""en"",""fr"")"),"Commencez un examen global des crédits d'impôt à l'inefficacité de l'adresse, les licenciements, ou de nouveaux crédits qui construire une ville plus équitable.")</f>
        <v>Commencez un examen global des crédits d'impôt à l'inefficacité de l'adresse, les licenciements, ou de nouveaux crédits qui construire une ville plus équitable.</v>
      </c>
      <c r="M56" s="6" t="str">
        <f>IFERROR(__xludf.DUMMYFUNCTION("GOOGLETRANSLATE($D56,""en"",""fr"")"),"Baltimore ministère des Finances")</f>
        <v>Baltimore ministère des Finances</v>
      </c>
      <c r="N56" s="6" t="str">
        <f>IFERROR(__xludf.DUMMYFUNCTION("GOOGLETRANSLATE($E56,""en"",""fr"")"),"Pas encore commencé")</f>
        <v>Pas encore commencé</v>
      </c>
      <c r="O56" s="6" t="str">
        <f>IFERROR(__xludf.DUMMYFUNCTION("GOOGLETRANSLATE($B56,""en"",""ko"")"),"도시 자원의 책임있는 청지기")</f>
        <v>도시 자원의 책임있는 청지기</v>
      </c>
      <c r="P56" s="6" t="str">
        <f>IFERROR(__xludf.DUMMYFUNCTION("GOOGLETRANSLATE($C56,""en"",""ko"")"),"좀 더 평등 한 도시를 건설 할 주소 비효율, 중복, 또는 새로운 크레딧에 대한 세액 공제에 대한 전체적인 검토를 시작합니다.")</f>
        <v>좀 더 평등 한 도시를 건설 할 주소 비효율, 중복, 또는 새로운 크레딧에 대한 세액 공제에 대한 전체적인 검토를 시작합니다.</v>
      </c>
      <c r="Q56" s="6" t="str">
        <f>IFERROR(__xludf.DUMMYFUNCTION("GOOGLETRANSLATE($D56,""en"",""ko"")"),"금융의 볼티모어시 교육청")</f>
        <v>금융의 볼티모어시 교육청</v>
      </c>
      <c r="R56" s="6" t="str">
        <f>IFERROR(__xludf.DUMMYFUNCTION("GOOGLETRANSLATE($E56,""en"",""ko"")"),"아직 시작되지")</f>
        <v>아직 시작되지</v>
      </c>
      <c r="S56" s="6" t="str">
        <f>IFERROR(__xludf.DUMMYFUNCTION("GOOGLETRANSLATE($B56,""en"",""zh"")"),"城市资源的负责任的管理")</f>
        <v>城市资源的负责任的管理</v>
      </c>
      <c r="T56" s="6" t="str">
        <f>IFERROR(__xludf.DUMMYFUNCTION("GOOGLETRANSLATE($C56,""en"",""zh"")"),"开始的税收抵免，以解决低效率，冗余，或者新的学分，将建立一个更公平的城市全面检讨。")</f>
        <v>开始的税收抵免，以解决低效率，冗余，或者新的学分，将建立一个更公平的城市全面检讨。</v>
      </c>
      <c r="U56" s="6" t="str">
        <f>IFERROR(__xludf.DUMMYFUNCTION("GOOGLETRANSLATE($D56,""en"",""zh"")"),"财政巴尔的摩市教育局")</f>
        <v>财政巴尔的摩市教育局</v>
      </c>
      <c r="V56" s="6" t="str">
        <f>IFERROR(__xludf.DUMMYFUNCTION("GOOGLETRANSLATE($E56,""en"",""zh"")"),"还没开始")</f>
        <v>还没开始</v>
      </c>
    </row>
    <row r="57" ht="31.5" customHeight="1">
      <c r="A57" s="3">
        <v>56.0</v>
      </c>
      <c r="B57" s="6" t="s">
        <v>117</v>
      </c>
      <c r="C57" s="5" t="s">
        <v>121</v>
      </c>
      <c r="D57" s="5" t="s">
        <v>106</v>
      </c>
      <c r="E57" s="5" t="s">
        <v>33</v>
      </c>
      <c r="F57" s="3">
        <v>1.0</v>
      </c>
      <c r="G57" s="6" t="str">
        <f>IFERROR(__xludf.DUMMYFUNCTION("GOOGLETRANSLATE($B57,""en"",""es"")"),"Administración responsable de los recursos de la ciudad")</f>
        <v>Administración responsable de los recursos de la ciudad</v>
      </c>
      <c r="H57" s="6" t="str">
        <f>IFERROR(__xludf.DUMMYFUNCTION("GOOGLETRANSLATE($C57,""en"",""es"")"),"Ampliar la participación comunitaria en el proceso presupuestario.")</f>
        <v>Ampliar la participación comunitaria en el proceso presupuestario.</v>
      </c>
      <c r="I57" s="6" t="str">
        <f>IFERROR(__xludf.DUMMYFUNCTION("GOOGLETRANSLATE($D57,""en"",""es"")"),"Departamento de Finanzas de la Ciudad de Baltimore")</f>
        <v>Departamento de Finanzas de la Ciudad de Baltimore</v>
      </c>
      <c r="J57" s="6" t="str">
        <f>IFERROR(__xludf.DUMMYFUNCTION("GOOGLETRANSLATE($E57,""en"",""es"")"),"En curso")</f>
        <v>En curso</v>
      </c>
      <c r="K57" s="6" t="str">
        <f>IFERROR(__xludf.DUMMYFUNCTION("GOOGLETRANSLATE($B57,""en"",""fr"")"),"Une gestion responsable des ressources sur la ville")</f>
        <v>Une gestion responsable des ressources sur la ville</v>
      </c>
      <c r="L57" s="6" t="str">
        <f>IFERROR(__xludf.DUMMYFUNCTION("GOOGLETRANSLATE($C57,""en"",""fr"")"),"Développer l'engagement communautaire dans le processus budgétaire.")</f>
        <v>Développer l'engagement communautaire dans le processus budgétaire.</v>
      </c>
      <c r="M57" s="6" t="str">
        <f>IFERROR(__xludf.DUMMYFUNCTION("GOOGLETRANSLATE($D57,""en"",""fr"")"),"Baltimore ministère des Finances")</f>
        <v>Baltimore ministère des Finances</v>
      </c>
      <c r="N57" s="6" t="str">
        <f>IFERROR(__xludf.DUMMYFUNCTION("GOOGLETRANSLATE($E57,""en"",""fr"")"),"En cours")</f>
        <v>En cours</v>
      </c>
      <c r="O57" s="6" t="str">
        <f>IFERROR(__xludf.DUMMYFUNCTION("GOOGLETRANSLATE($B57,""en"",""ko"")"),"도시 자원의 책임있는 청지기")</f>
        <v>도시 자원의 책임있는 청지기</v>
      </c>
      <c r="P57" s="6" t="str">
        <f>IFERROR(__xludf.DUMMYFUNCTION("GOOGLETRANSLATE($C57,""en"",""ko"")"),"예산 과정에서 사회 참여를 확장합니다.")</f>
        <v>예산 과정에서 사회 참여를 확장합니다.</v>
      </c>
      <c r="Q57" s="6" t="str">
        <f>IFERROR(__xludf.DUMMYFUNCTION("GOOGLETRANSLATE($D57,""en"",""ko"")"),"금융의 볼티모어시 교육청")</f>
        <v>금융의 볼티모어시 교육청</v>
      </c>
      <c r="R57" s="6" t="str">
        <f>IFERROR(__xludf.DUMMYFUNCTION("GOOGLETRANSLATE($E57,""en"",""ko"")"),"진행 중")</f>
        <v>진행 중</v>
      </c>
      <c r="S57" s="6" t="str">
        <f>IFERROR(__xludf.DUMMYFUNCTION("GOOGLETRANSLATE($B57,""en"",""zh"")"),"城市资源的负责任的管理")</f>
        <v>城市资源的负责任的管理</v>
      </c>
      <c r="T57" s="6" t="str">
        <f>IFERROR(__xludf.DUMMYFUNCTION("GOOGLETRANSLATE($C57,""en"",""zh"")"),"展开在预算过程中的社区参与。")</f>
        <v>展开在预算过程中的社区参与。</v>
      </c>
      <c r="U57" s="6" t="str">
        <f>IFERROR(__xludf.DUMMYFUNCTION("GOOGLETRANSLATE($D57,""en"",""zh"")"),"财政巴尔的摩市教育局")</f>
        <v>财政巴尔的摩市教育局</v>
      </c>
      <c r="V57" s="6" t="str">
        <f>IFERROR(__xludf.DUMMYFUNCTION("GOOGLETRANSLATE($E57,""en"",""zh"")"),"进行中")</f>
        <v>进行中</v>
      </c>
    </row>
    <row r="58" ht="31.5" customHeight="1">
      <c r="A58" s="3">
        <v>57.0</v>
      </c>
      <c r="B58" s="6" t="s">
        <v>117</v>
      </c>
      <c r="C58" s="5" t="s">
        <v>122</v>
      </c>
      <c r="D58" s="5" t="s">
        <v>106</v>
      </c>
      <c r="E58" s="5" t="s">
        <v>33</v>
      </c>
      <c r="F58" s="3">
        <v>1.0</v>
      </c>
      <c r="G58" s="6" t="str">
        <f>IFERROR(__xludf.DUMMYFUNCTION("GOOGLETRANSLATE($B58,""en"",""es"")"),"Administración responsable de los recursos de la ciudad")</f>
        <v>Administración responsable de los recursos de la ciudad</v>
      </c>
      <c r="H58" s="6" t="str">
        <f>IFERROR(__xludf.DUMMYFUNCTION("GOOGLETRANSLATE($C58,""en"",""es"")"),"Comprometerse a actualizar el plan financiero de 10 años de la Ciudad.")</f>
        <v>Comprometerse a actualizar el plan financiero de 10 años de la Ciudad.</v>
      </c>
      <c r="I58" s="6" t="str">
        <f>IFERROR(__xludf.DUMMYFUNCTION("GOOGLETRANSLATE($D58,""en"",""es"")"),"Departamento de Finanzas de la Ciudad de Baltimore")</f>
        <v>Departamento de Finanzas de la Ciudad de Baltimore</v>
      </c>
      <c r="J58" s="6" t="str">
        <f>IFERROR(__xludf.DUMMYFUNCTION("GOOGLETRANSLATE($E58,""en"",""es"")"),"En curso")</f>
        <v>En curso</v>
      </c>
      <c r="K58" s="6" t="str">
        <f>IFERROR(__xludf.DUMMYFUNCTION("GOOGLETRANSLATE($B58,""en"",""fr"")"),"Une gestion responsable des ressources sur la ville")</f>
        <v>Une gestion responsable des ressources sur la ville</v>
      </c>
      <c r="L58" s="6" t="str">
        <f>IFERROR(__xludf.DUMMYFUNCTION("GOOGLETRANSLATE($C58,""en"",""fr"")"),"Engagez-vous à la mise à jour plan financier à 10 ans de la ville.")</f>
        <v>Engagez-vous à la mise à jour plan financier à 10 ans de la ville.</v>
      </c>
      <c r="M58" s="6" t="str">
        <f>IFERROR(__xludf.DUMMYFUNCTION("GOOGLETRANSLATE($D58,""en"",""fr"")"),"Baltimore ministère des Finances")</f>
        <v>Baltimore ministère des Finances</v>
      </c>
      <c r="N58" s="6" t="str">
        <f>IFERROR(__xludf.DUMMYFUNCTION("GOOGLETRANSLATE($E58,""en"",""fr"")"),"En cours")</f>
        <v>En cours</v>
      </c>
      <c r="O58" s="6" t="str">
        <f>IFERROR(__xludf.DUMMYFUNCTION("GOOGLETRANSLATE($B58,""en"",""ko"")"),"도시 자원의 책임있는 청지기")</f>
        <v>도시 자원의 책임있는 청지기</v>
      </c>
      <c r="P58" s="6" t="str">
        <f>IFERROR(__xludf.DUMMYFUNCTION("GOOGLETRANSLATE($C58,""en"",""ko"")"),"도시의 10 년 재정 계획을 업데이트하기 커밋.")</f>
        <v>도시의 10 년 재정 계획을 업데이트하기 커밋.</v>
      </c>
      <c r="Q58" s="6" t="str">
        <f>IFERROR(__xludf.DUMMYFUNCTION("GOOGLETRANSLATE($D58,""en"",""ko"")"),"금융의 볼티모어시 교육청")</f>
        <v>금융의 볼티모어시 교육청</v>
      </c>
      <c r="R58" s="6" t="str">
        <f>IFERROR(__xludf.DUMMYFUNCTION("GOOGLETRANSLATE($E58,""en"",""ko"")"),"진행 중")</f>
        <v>진행 중</v>
      </c>
      <c r="S58" s="6" t="str">
        <f>IFERROR(__xludf.DUMMYFUNCTION("GOOGLETRANSLATE($B58,""en"",""zh"")"),"城市资源的负责任的管理")</f>
        <v>城市资源的负责任的管理</v>
      </c>
      <c r="T58" s="6" t="str">
        <f>IFERROR(__xludf.DUMMYFUNCTION("GOOGLETRANSLATE($C58,""en"",""zh"")"),"承诺更新城市的10年财政计划。")</f>
        <v>承诺更新城市的10年财政计划。</v>
      </c>
      <c r="U58" s="6" t="str">
        <f>IFERROR(__xludf.DUMMYFUNCTION("GOOGLETRANSLATE($D58,""en"",""zh"")"),"财政巴尔的摩市教育局")</f>
        <v>财政巴尔的摩市教育局</v>
      </c>
      <c r="V58" s="6" t="str">
        <f>IFERROR(__xludf.DUMMYFUNCTION("GOOGLETRANSLATE($E58,""en"",""zh"")"),"进行中")</f>
        <v>进行中</v>
      </c>
    </row>
    <row r="59" ht="31.5" customHeight="1">
      <c r="A59" s="8">
        <v>58.0</v>
      </c>
      <c r="B59" s="6" t="s">
        <v>117</v>
      </c>
      <c r="C59" s="5" t="s">
        <v>123</v>
      </c>
      <c r="D59" s="5" t="s">
        <v>124</v>
      </c>
      <c r="E59" s="5" t="s">
        <v>30</v>
      </c>
      <c r="F59" s="3">
        <v>1.0</v>
      </c>
      <c r="G59" s="6" t="str">
        <f>IFERROR(__xludf.DUMMYFUNCTION("GOOGLETRANSLATE($B59,""en"",""es"")"),"Administración responsable de los recursos de la ciudad")</f>
        <v>Administración responsable de los recursos de la ciudad</v>
      </c>
      <c r="H59" s="6" t="str">
        <f>IFERROR(__xludf.DUMMYFUNCTION("GOOGLETRANSLATE($C59,""en"",""es"")"),"Diseñar y liberar abierta del talonario de cheques para Baltimore para aumentar la transparencia y la rendición de cuentas.")</f>
        <v>Diseñar y liberar abierta del talonario de cheques para Baltimore para aumentar la transparencia y la rendición de cuentas.</v>
      </c>
      <c r="I59" s="6" t="str">
        <f>IFERROR(__xludf.DUMMYFUNCTION("GOOGLETRANSLATE($D59,""en"",""es"")"),"Información y tecnología de Baltimore City, Departamento de Finanzas de Baltimore")</f>
        <v>Información y tecnología de Baltimore City, Departamento de Finanzas de Baltimore</v>
      </c>
      <c r="J59" s="6" t="str">
        <f>IFERROR(__xludf.DUMMYFUNCTION("GOOGLETRANSLATE($E59,""en"",""es"")"),"Todavía no empezado")</f>
        <v>Todavía no empezado</v>
      </c>
      <c r="K59" s="6" t="str">
        <f>IFERROR(__xludf.DUMMYFUNCTION("GOOGLETRANSLATE($B59,""en"",""fr"")"),"Une gestion responsable des ressources sur la ville")</f>
        <v>Une gestion responsable des ressources sur la ville</v>
      </c>
      <c r="L59" s="6" t="str">
        <f>IFERROR(__xludf.DUMMYFUNCTION("GOOGLETRANSLATE($C59,""en"",""fr"")"),"Concevoir et libérer Ouvrir Chéquier pour Baltimore pour accroître la transparence et la responsabilité.")</f>
        <v>Concevoir et libérer Ouvrir Chéquier pour Baltimore pour accroître la transparence et la responsabilité.</v>
      </c>
      <c r="M59" s="6" t="str">
        <f>IFERROR(__xludf.DUMMYFUNCTION("GOOGLETRANSLATE($D59,""en"",""fr"")"),"Baltimore information et technologie, ministère des Finances Baltimore")</f>
        <v>Baltimore information et technologie, ministère des Finances Baltimore</v>
      </c>
      <c r="N59" s="6" t="str">
        <f>IFERROR(__xludf.DUMMYFUNCTION("GOOGLETRANSLATE($E59,""en"",""fr"")"),"Pas encore commencé")</f>
        <v>Pas encore commencé</v>
      </c>
      <c r="O59" s="6" t="str">
        <f>IFERROR(__xludf.DUMMYFUNCTION("GOOGLETRANSLATE($B59,""en"",""ko"")"),"도시 자원의 책임있는 청지기")</f>
        <v>도시 자원의 책임있는 청지기</v>
      </c>
      <c r="P59" s="6" t="str">
        <f>IFERROR(__xludf.DUMMYFUNCTION("GOOGLETRANSLATE($C59,""en"",""ko"")"),"디자인과 볼티모어는 투명성과 책임 성을 높이기 위해 오픈 수표를 놓습니다.")</f>
        <v>디자인과 볼티모어는 투명성과 책임 성을 높이기 위해 오픈 수표를 놓습니다.</v>
      </c>
      <c r="Q59" s="6" t="str">
        <f>IFERROR(__xludf.DUMMYFUNCTION("GOOGLETRANSLATE($D59,""en"",""ko"")"),"볼티모어시 정보 기술, 금융의 볼티모어시 교육청")</f>
        <v>볼티모어시 정보 기술, 금융의 볼티모어시 교육청</v>
      </c>
      <c r="R59" s="6" t="str">
        <f>IFERROR(__xludf.DUMMYFUNCTION("GOOGLETRANSLATE($E59,""en"",""ko"")"),"아직 시작되지")</f>
        <v>아직 시작되지</v>
      </c>
      <c r="S59" s="6" t="str">
        <f>IFERROR(__xludf.DUMMYFUNCTION("GOOGLETRANSLATE($B59,""en"",""zh"")"),"城市资源的负责任的管理")</f>
        <v>城市资源的负责任的管理</v>
      </c>
      <c r="T59" s="6" t="str">
        <f>IFERROR(__xludf.DUMMYFUNCTION("GOOGLETRANSLATE($C59,""en"",""zh"")"),"设计和释放打开支票簿的巴尔的摩增加透明度和问责制。")</f>
        <v>设计和释放打开支票簿的巴尔的摩增加透明度和问责制。</v>
      </c>
      <c r="U59" s="6" t="str">
        <f>IFERROR(__xludf.DUMMYFUNCTION("GOOGLETRANSLATE($D59,""en"",""zh"")"),"巴尔的摩市信息技术，金融的巴尔的摩市教育局")</f>
        <v>巴尔的摩市信息技术，金融的巴尔的摩市教育局</v>
      </c>
      <c r="V59" s="6" t="str">
        <f>IFERROR(__xludf.DUMMYFUNCTION("GOOGLETRANSLATE($E59,""en"",""zh"")"),"还没开始")</f>
        <v>还没开始</v>
      </c>
    </row>
  </sheetData>
  <autoFilter ref="$A$1:$F$59">
    <sortState ref="A1:F59">
      <sortCondition ref="A1:A59"/>
      <sortCondition ref="E1:E59"/>
    </sortState>
  </autoFilter>
  <dataValidations>
    <dataValidation type="list" allowBlank="1" showInputMessage="1" prompt="Please choose from one of the 10 committees." sqref="B2:B59">
      <formula1>Committees!$B$2:$B$7</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22</v>
      </c>
      <c r="B1" s="10"/>
      <c r="C1" s="11" t="s">
        <v>125</v>
      </c>
      <c r="D1" s="11" t="s">
        <v>126</v>
      </c>
    </row>
    <row r="2">
      <c r="A2" s="12" t="s">
        <v>23</v>
      </c>
      <c r="B2" s="11" t="s">
        <v>127</v>
      </c>
      <c r="C2" s="11" t="s">
        <v>25</v>
      </c>
      <c r="D2" s="11" t="s">
        <v>128</v>
      </c>
    </row>
    <row r="3">
      <c r="A3" s="12" t="s">
        <v>129</v>
      </c>
      <c r="B3" s="11" t="s">
        <v>130</v>
      </c>
      <c r="C3" s="11" t="s">
        <v>131</v>
      </c>
      <c r="D3" s="11" t="s">
        <v>128</v>
      </c>
    </row>
    <row r="4">
      <c r="A4" s="12" t="s">
        <v>28</v>
      </c>
      <c r="B4" s="11" t="s">
        <v>132</v>
      </c>
      <c r="C4" s="13"/>
      <c r="D4" s="11" t="s">
        <v>128</v>
      </c>
    </row>
    <row r="5">
      <c r="A5" s="12" t="s">
        <v>34</v>
      </c>
      <c r="B5" s="11" t="s">
        <v>127</v>
      </c>
      <c r="C5" s="11" t="s">
        <v>33</v>
      </c>
      <c r="D5" s="11" t="s">
        <v>128</v>
      </c>
    </row>
    <row r="6">
      <c r="A6" s="12" t="s">
        <v>133</v>
      </c>
      <c r="B6" s="11" t="s">
        <v>134</v>
      </c>
      <c r="C6" s="13"/>
      <c r="D6" s="11" t="s">
        <v>135</v>
      </c>
    </row>
    <row r="7">
      <c r="A7" s="12" t="s">
        <v>36</v>
      </c>
      <c r="B7" s="11" t="s">
        <v>136</v>
      </c>
      <c r="C7" s="13"/>
      <c r="D7" s="11" t="s">
        <v>135</v>
      </c>
    </row>
    <row r="8">
      <c r="A8" s="12" t="s">
        <v>38</v>
      </c>
      <c r="B8" s="11" t="s">
        <v>137</v>
      </c>
      <c r="C8" s="14" t="s">
        <v>33</v>
      </c>
      <c r="D8" s="11" t="s">
        <v>128</v>
      </c>
    </row>
    <row r="9">
      <c r="A9" s="12" t="s">
        <v>138</v>
      </c>
      <c r="B9" s="11" t="s">
        <v>139</v>
      </c>
      <c r="C9" s="13"/>
      <c r="D9" s="11" t="s">
        <v>140</v>
      </c>
    </row>
    <row r="10">
      <c r="A10" s="12" t="s">
        <v>40</v>
      </c>
      <c r="B10" s="11" t="s">
        <v>141</v>
      </c>
      <c r="C10" s="13"/>
      <c r="D10" s="11" t="s">
        <v>142</v>
      </c>
    </row>
    <row r="11">
      <c r="A11" s="12" t="s">
        <v>45</v>
      </c>
      <c r="B11" s="11" t="s">
        <v>143</v>
      </c>
      <c r="C11" s="13"/>
      <c r="D11" s="11" t="s">
        <v>144</v>
      </c>
    </row>
    <row r="12">
      <c r="A12" s="13"/>
      <c r="B12" s="13"/>
      <c r="C12" s="13"/>
      <c r="D12" s="13"/>
    </row>
    <row r="13">
      <c r="A13" s="15" t="s">
        <v>47</v>
      </c>
      <c r="B13" s="10"/>
      <c r="C13" s="13"/>
      <c r="D13" s="13"/>
    </row>
    <row r="14">
      <c r="A14" s="12" t="s">
        <v>48</v>
      </c>
      <c r="B14" s="11" t="s">
        <v>145</v>
      </c>
      <c r="C14" s="11" t="s">
        <v>25</v>
      </c>
      <c r="D14" s="11" t="s">
        <v>146</v>
      </c>
    </row>
    <row r="15">
      <c r="A15" s="12" t="s">
        <v>50</v>
      </c>
      <c r="B15" s="11" t="s">
        <v>143</v>
      </c>
      <c r="C15" s="13"/>
      <c r="D15" s="11" t="s">
        <v>147</v>
      </c>
    </row>
    <row r="16">
      <c r="A16" s="12" t="s">
        <v>148</v>
      </c>
      <c r="B16" s="11" t="s">
        <v>143</v>
      </c>
      <c r="C16" s="13"/>
      <c r="D16" s="11" t="s">
        <v>149</v>
      </c>
    </row>
    <row r="17">
      <c r="A17" s="12" t="s">
        <v>150</v>
      </c>
      <c r="B17" s="11" t="s">
        <v>151</v>
      </c>
      <c r="C17" s="13"/>
      <c r="D17" s="11" t="s">
        <v>149</v>
      </c>
    </row>
    <row r="18">
      <c r="A18" s="12" t="s">
        <v>56</v>
      </c>
      <c r="B18" s="11" t="s">
        <v>151</v>
      </c>
      <c r="C18" s="13"/>
      <c r="D18" s="11" t="s">
        <v>146</v>
      </c>
    </row>
    <row r="19">
      <c r="A19" s="12" t="s">
        <v>152</v>
      </c>
      <c r="B19" s="11" t="s">
        <v>153</v>
      </c>
      <c r="C19" s="13"/>
      <c r="D19" s="11" t="s">
        <v>135</v>
      </c>
    </row>
    <row r="20">
      <c r="A20" s="12" t="s">
        <v>154</v>
      </c>
      <c r="B20" s="11" t="s">
        <v>155</v>
      </c>
      <c r="C20" s="13"/>
      <c r="D20" s="11" t="s">
        <v>135</v>
      </c>
    </row>
    <row r="21">
      <c r="A21" s="12" t="s">
        <v>156</v>
      </c>
      <c r="B21" s="11" t="s">
        <v>157</v>
      </c>
      <c r="C21" s="13"/>
      <c r="D21" s="11" t="s">
        <v>135</v>
      </c>
    </row>
    <row r="22">
      <c r="A22" s="12" t="s">
        <v>158</v>
      </c>
      <c r="B22" s="11" t="s">
        <v>159</v>
      </c>
      <c r="C22" s="13"/>
      <c r="D22" s="11" t="s">
        <v>160</v>
      </c>
    </row>
    <row r="23">
      <c r="A23" s="12" t="s">
        <v>61</v>
      </c>
      <c r="B23" s="11" t="s">
        <v>159</v>
      </c>
      <c r="C23" s="13"/>
      <c r="D23" s="11" t="s">
        <v>161</v>
      </c>
    </row>
    <row r="24">
      <c r="A24" s="12" t="s">
        <v>62</v>
      </c>
      <c r="B24" s="11" t="s">
        <v>162</v>
      </c>
      <c r="C24" s="13"/>
      <c r="D24" s="11" t="s">
        <v>135</v>
      </c>
    </row>
    <row r="25">
      <c r="A25" s="12" t="s">
        <v>163</v>
      </c>
      <c r="B25" s="11" t="s">
        <v>164</v>
      </c>
      <c r="C25" s="13"/>
      <c r="D25" s="11" t="s">
        <v>165</v>
      </c>
    </row>
    <row r="26">
      <c r="A26" s="12" t="s">
        <v>166</v>
      </c>
      <c r="B26" s="11" t="s">
        <v>164</v>
      </c>
      <c r="C26" s="13"/>
      <c r="D26" s="11" t="s">
        <v>149</v>
      </c>
    </row>
    <row r="27">
      <c r="A27" s="12" t="s">
        <v>65</v>
      </c>
      <c r="B27" s="11" t="s">
        <v>167</v>
      </c>
      <c r="C27" s="13"/>
      <c r="D27" s="11" t="s">
        <v>135</v>
      </c>
    </row>
    <row r="28">
      <c r="A28" s="12" t="s">
        <v>67</v>
      </c>
      <c r="B28" s="11" t="s">
        <v>168</v>
      </c>
      <c r="C28" s="11" t="s">
        <v>25</v>
      </c>
      <c r="D28" s="11" t="s">
        <v>169</v>
      </c>
    </row>
    <row r="29">
      <c r="A29" s="13"/>
      <c r="B29" s="13"/>
      <c r="C29" s="13"/>
      <c r="D29" s="13"/>
    </row>
    <row r="30">
      <c r="A30" s="15" t="s">
        <v>69</v>
      </c>
      <c r="B30" s="10"/>
      <c r="C30" s="13"/>
      <c r="D30" s="13"/>
    </row>
    <row r="31">
      <c r="A31" s="12" t="s">
        <v>70</v>
      </c>
      <c r="B31" s="11" t="s">
        <v>170</v>
      </c>
      <c r="C31" s="11" t="s">
        <v>33</v>
      </c>
      <c r="D31" s="11" t="s">
        <v>171</v>
      </c>
    </row>
    <row r="32">
      <c r="A32" s="12" t="s">
        <v>72</v>
      </c>
      <c r="B32" s="11" t="s">
        <v>172</v>
      </c>
      <c r="C32" s="11" t="s">
        <v>33</v>
      </c>
      <c r="D32" s="11" t="s">
        <v>147</v>
      </c>
    </row>
    <row r="33">
      <c r="A33" s="12" t="s">
        <v>74</v>
      </c>
      <c r="B33" s="11" t="s">
        <v>173</v>
      </c>
      <c r="C33" s="11" t="s">
        <v>33</v>
      </c>
      <c r="D33" s="11" t="s">
        <v>174</v>
      </c>
    </row>
    <row r="34">
      <c r="A34" s="12" t="s">
        <v>76</v>
      </c>
      <c r="B34" s="11" t="s">
        <v>175</v>
      </c>
      <c r="C34" s="13"/>
      <c r="D34" s="11" t="s">
        <v>176</v>
      </c>
    </row>
    <row r="35">
      <c r="A35" s="13"/>
      <c r="B35" s="13"/>
      <c r="C35" s="13"/>
      <c r="D35" s="13"/>
    </row>
    <row r="36">
      <c r="A36" s="15" t="s">
        <v>83</v>
      </c>
      <c r="B36" s="10"/>
      <c r="C36" s="13"/>
      <c r="D36" s="13"/>
    </row>
    <row r="37">
      <c r="A37" s="12" t="s">
        <v>84</v>
      </c>
      <c r="B37" s="11" t="s">
        <v>143</v>
      </c>
      <c r="C37" s="11" t="s">
        <v>25</v>
      </c>
      <c r="D37" s="11" t="s">
        <v>147</v>
      </c>
    </row>
    <row r="38">
      <c r="A38" s="12" t="s">
        <v>177</v>
      </c>
      <c r="B38" s="11" t="s">
        <v>143</v>
      </c>
      <c r="C38" s="13"/>
      <c r="D38" s="11" t="s">
        <v>178</v>
      </c>
    </row>
    <row r="39">
      <c r="A39" s="12" t="s">
        <v>179</v>
      </c>
      <c r="B39" s="11" t="s">
        <v>180</v>
      </c>
      <c r="C39" s="11" t="s">
        <v>33</v>
      </c>
      <c r="D39" s="11" t="s">
        <v>135</v>
      </c>
    </row>
    <row r="40">
      <c r="A40" s="12" t="s">
        <v>88</v>
      </c>
      <c r="B40" s="11" t="s">
        <v>181</v>
      </c>
      <c r="C40" s="11" t="s">
        <v>25</v>
      </c>
      <c r="D40" s="11" t="s">
        <v>135</v>
      </c>
    </row>
    <row r="41">
      <c r="A41" s="12" t="s">
        <v>182</v>
      </c>
      <c r="B41" s="11" t="s">
        <v>181</v>
      </c>
      <c r="C41" s="11" t="s">
        <v>33</v>
      </c>
      <c r="D41" s="11" t="s">
        <v>135</v>
      </c>
    </row>
    <row r="42">
      <c r="A42" s="12" t="s">
        <v>92</v>
      </c>
      <c r="B42" s="11" t="s">
        <v>134</v>
      </c>
      <c r="C42" s="13"/>
      <c r="D42" s="11" t="s">
        <v>146</v>
      </c>
    </row>
    <row r="43">
      <c r="A43" s="12" t="s">
        <v>183</v>
      </c>
      <c r="B43" s="11" t="s">
        <v>184</v>
      </c>
      <c r="C43" s="13"/>
      <c r="D43" s="11" t="s">
        <v>146</v>
      </c>
    </row>
    <row r="44">
      <c r="A44" s="12" t="s">
        <v>185</v>
      </c>
      <c r="B44" s="11" t="s">
        <v>186</v>
      </c>
      <c r="C44" s="13"/>
      <c r="D44" s="11" t="s">
        <v>161</v>
      </c>
    </row>
    <row r="45">
      <c r="A45" s="12" t="s">
        <v>187</v>
      </c>
      <c r="B45" s="11" t="s">
        <v>134</v>
      </c>
      <c r="C45" s="13"/>
      <c r="D45" s="11" t="s">
        <v>135</v>
      </c>
    </row>
    <row r="46">
      <c r="A46" s="12" t="s">
        <v>99</v>
      </c>
      <c r="B46" s="11" t="s">
        <v>181</v>
      </c>
      <c r="C46" s="13"/>
      <c r="D46" s="11" t="s">
        <v>135</v>
      </c>
    </row>
    <row r="47">
      <c r="A47" s="13"/>
      <c r="B47" s="13"/>
      <c r="C47" s="13"/>
      <c r="D47" s="13"/>
    </row>
    <row r="48">
      <c r="A48" s="15" t="s">
        <v>102</v>
      </c>
      <c r="B48" s="10"/>
      <c r="C48" s="13"/>
      <c r="D48" s="13"/>
    </row>
    <row r="49">
      <c r="A49" s="12" t="s">
        <v>103</v>
      </c>
      <c r="B49" s="11" t="s">
        <v>188</v>
      </c>
      <c r="C49" s="11" t="s">
        <v>25</v>
      </c>
      <c r="D49" s="11" t="s">
        <v>128</v>
      </c>
    </row>
    <row r="50">
      <c r="A50" s="12" t="s">
        <v>105</v>
      </c>
      <c r="B50" s="11" t="s">
        <v>153</v>
      </c>
      <c r="C50" s="13"/>
      <c r="D50" s="11" t="s">
        <v>135</v>
      </c>
    </row>
    <row r="51">
      <c r="A51" s="12" t="s">
        <v>189</v>
      </c>
      <c r="B51" s="11" t="s">
        <v>184</v>
      </c>
      <c r="C51" s="11" t="s">
        <v>33</v>
      </c>
      <c r="D51" s="11" t="s">
        <v>135</v>
      </c>
    </row>
    <row r="52">
      <c r="A52" s="12" t="s">
        <v>108</v>
      </c>
      <c r="B52" s="11" t="s">
        <v>184</v>
      </c>
      <c r="C52" s="11" t="s">
        <v>25</v>
      </c>
      <c r="D52" s="11" t="s">
        <v>135</v>
      </c>
    </row>
    <row r="53">
      <c r="A53" s="12" t="s">
        <v>109</v>
      </c>
      <c r="B53" s="11" t="s">
        <v>153</v>
      </c>
      <c r="C53" s="11" t="s">
        <v>25</v>
      </c>
      <c r="D53" s="11" t="s">
        <v>171</v>
      </c>
    </row>
    <row r="54">
      <c r="A54" s="12" t="s">
        <v>110</v>
      </c>
      <c r="B54" s="11" t="s">
        <v>190</v>
      </c>
      <c r="C54" s="13"/>
      <c r="D54" s="11" t="s">
        <v>135</v>
      </c>
    </row>
    <row r="55">
      <c r="A55" s="13"/>
      <c r="B55" s="13"/>
      <c r="C55" s="13"/>
      <c r="D55" s="13"/>
    </row>
    <row r="56">
      <c r="A56" s="15" t="s">
        <v>117</v>
      </c>
      <c r="B56" s="10"/>
      <c r="C56" s="13"/>
      <c r="D56" s="13"/>
    </row>
    <row r="57">
      <c r="A57" s="12" t="s">
        <v>118</v>
      </c>
      <c r="B57" s="11" t="s">
        <v>191</v>
      </c>
      <c r="C57" s="13"/>
      <c r="D57" s="11" t="s">
        <v>161</v>
      </c>
    </row>
    <row r="58">
      <c r="A58" s="12" t="s">
        <v>120</v>
      </c>
      <c r="B58" s="11" t="s">
        <v>153</v>
      </c>
      <c r="C58" s="13"/>
      <c r="D58" s="11" t="s">
        <v>135</v>
      </c>
    </row>
    <row r="59">
      <c r="A59" s="12" t="s">
        <v>192</v>
      </c>
      <c r="B59" s="11" t="s">
        <v>193</v>
      </c>
      <c r="C59" s="13"/>
      <c r="D59" s="11" t="s">
        <v>146</v>
      </c>
    </row>
    <row r="60">
      <c r="A60" s="12" t="s">
        <v>121</v>
      </c>
      <c r="B60" s="11" t="s">
        <v>153</v>
      </c>
      <c r="C60" s="13"/>
      <c r="D60" s="11" t="s">
        <v>135</v>
      </c>
    </row>
    <row r="61">
      <c r="A61" s="12" t="s">
        <v>122</v>
      </c>
      <c r="B61" s="11" t="s">
        <v>153</v>
      </c>
      <c r="C61" s="13"/>
      <c r="D61" s="11" t="s">
        <v>161</v>
      </c>
    </row>
    <row r="62">
      <c r="A62" s="12" t="s">
        <v>123</v>
      </c>
      <c r="B62" s="11" t="s">
        <v>194</v>
      </c>
      <c r="C62" s="13"/>
      <c r="D62" s="11" t="s">
        <v>135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10.86"/>
    <col customWidth="1" min="4" max="4" width="25.71"/>
    <col customWidth="1" min="5" max="5" width="43.0"/>
  </cols>
  <sheetData>
    <row r="1" ht="42.75" customHeight="1">
      <c r="A1" s="16" t="s">
        <v>195</v>
      </c>
      <c r="B1" s="17" t="s">
        <v>196</v>
      </c>
      <c r="C1" s="18" t="s">
        <v>197</v>
      </c>
      <c r="D1" s="17" t="s">
        <v>198</v>
      </c>
      <c r="E1" s="17" t="s">
        <v>199</v>
      </c>
    </row>
    <row r="2">
      <c r="A2" s="19">
        <v>1.0</v>
      </c>
      <c r="B2" s="20">
        <v>44173.0</v>
      </c>
      <c r="C2" s="21">
        <f t="shared" ref="C2:C101" si="1">B2</f>
        <v>44173</v>
      </c>
      <c r="D2" s="19" t="s">
        <v>200</v>
      </c>
      <c r="E2" s="22"/>
    </row>
    <row r="3">
      <c r="A3" s="19">
        <v>2.0</v>
      </c>
      <c r="B3" s="20">
        <v>44174.0</v>
      </c>
      <c r="C3" s="21">
        <f t="shared" si="1"/>
        <v>44174</v>
      </c>
      <c r="D3" s="22"/>
      <c r="E3" s="22"/>
    </row>
    <row r="4">
      <c r="A4" s="19">
        <v>3.0</v>
      </c>
      <c r="B4" s="20">
        <v>44175.0</v>
      </c>
      <c r="C4" s="21">
        <f t="shared" si="1"/>
        <v>44175</v>
      </c>
      <c r="D4" s="22"/>
      <c r="E4" s="22"/>
    </row>
    <row r="5">
      <c r="A5" s="19">
        <v>4.0</v>
      </c>
      <c r="B5" s="20">
        <v>44176.0</v>
      </c>
      <c r="C5" s="21">
        <f t="shared" si="1"/>
        <v>44176</v>
      </c>
      <c r="D5" s="22"/>
      <c r="E5" s="22"/>
    </row>
    <row r="6">
      <c r="A6" s="23">
        <v>5.0</v>
      </c>
      <c r="B6" s="24">
        <v>44177.0</v>
      </c>
      <c r="C6" s="25">
        <f t="shared" si="1"/>
        <v>44177</v>
      </c>
      <c r="D6" s="26"/>
      <c r="E6" s="26"/>
    </row>
    <row r="7">
      <c r="A7" s="23">
        <v>6.0</v>
      </c>
      <c r="B7" s="24">
        <v>44178.0</v>
      </c>
      <c r="C7" s="25">
        <f t="shared" si="1"/>
        <v>44178</v>
      </c>
      <c r="D7" s="26"/>
      <c r="E7" s="26"/>
    </row>
    <row r="8">
      <c r="A8" s="19">
        <v>7.0</v>
      </c>
      <c r="B8" s="20">
        <v>44179.0</v>
      </c>
      <c r="C8" s="21">
        <f t="shared" si="1"/>
        <v>44179</v>
      </c>
      <c r="D8" s="22"/>
      <c r="E8" s="22"/>
    </row>
    <row r="9">
      <c r="A9" s="19">
        <v>8.0</v>
      </c>
      <c r="B9" s="20">
        <v>44180.0</v>
      </c>
      <c r="C9" s="21">
        <f t="shared" si="1"/>
        <v>44180</v>
      </c>
      <c r="D9" s="22"/>
      <c r="E9" s="22"/>
    </row>
    <row r="10">
      <c r="A10" s="19">
        <v>9.0</v>
      </c>
      <c r="B10" s="20">
        <v>44181.0</v>
      </c>
      <c r="C10" s="21">
        <f t="shared" si="1"/>
        <v>44181</v>
      </c>
      <c r="D10" s="22"/>
      <c r="E10" s="22"/>
    </row>
    <row r="11">
      <c r="A11" s="19">
        <v>10.0</v>
      </c>
      <c r="B11" s="20">
        <v>44182.0</v>
      </c>
      <c r="C11" s="21">
        <f t="shared" si="1"/>
        <v>44182</v>
      </c>
      <c r="D11" s="22"/>
      <c r="E11" s="22"/>
    </row>
    <row r="12">
      <c r="A12" s="19">
        <v>11.0</v>
      </c>
      <c r="B12" s="20">
        <v>44183.0</v>
      </c>
      <c r="C12" s="21">
        <f t="shared" si="1"/>
        <v>44183</v>
      </c>
      <c r="D12" s="22"/>
      <c r="E12" s="22"/>
    </row>
    <row r="13">
      <c r="A13" s="23">
        <v>12.0</v>
      </c>
      <c r="B13" s="24">
        <v>44184.0</v>
      </c>
      <c r="C13" s="25">
        <f t="shared" si="1"/>
        <v>44184</v>
      </c>
      <c r="D13" s="26"/>
      <c r="E13" s="26"/>
    </row>
    <row r="14">
      <c r="A14" s="23">
        <v>13.0</v>
      </c>
      <c r="B14" s="24">
        <v>44185.0</v>
      </c>
      <c r="C14" s="25">
        <f t="shared" si="1"/>
        <v>44185</v>
      </c>
      <c r="D14" s="26"/>
      <c r="E14" s="26"/>
    </row>
    <row r="15">
      <c r="A15" s="19">
        <v>14.0</v>
      </c>
      <c r="B15" s="20">
        <v>44186.0</v>
      </c>
      <c r="C15" s="21">
        <f t="shared" si="1"/>
        <v>44186</v>
      </c>
      <c r="D15" s="22"/>
      <c r="E15" s="22"/>
    </row>
    <row r="16">
      <c r="A16" s="19">
        <v>15.0</v>
      </c>
      <c r="B16" s="20">
        <v>44187.0</v>
      </c>
      <c r="C16" s="21">
        <f t="shared" si="1"/>
        <v>44187</v>
      </c>
      <c r="D16" s="22"/>
      <c r="E16" s="22"/>
    </row>
    <row r="17">
      <c r="A17" s="19">
        <v>16.0</v>
      </c>
      <c r="B17" s="20">
        <v>44188.0</v>
      </c>
      <c r="C17" s="21">
        <f t="shared" si="1"/>
        <v>44188</v>
      </c>
      <c r="D17" s="22"/>
      <c r="E17" s="22"/>
    </row>
    <row r="18">
      <c r="A18" s="19">
        <v>17.0</v>
      </c>
      <c r="B18" s="20">
        <v>44189.0</v>
      </c>
      <c r="C18" s="21">
        <f t="shared" si="1"/>
        <v>44189</v>
      </c>
      <c r="D18" s="22"/>
      <c r="E18" s="22"/>
    </row>
    <row r="19">
      <c r="A19" s="19">
        <v>18.0</v>
      </c>
      <c r="B19" s="20">
        <v>44190.0</v>
      </c>
      <c r="C19" s="21">
        <f t="shared" si="1"/>
        <v>44190</v>
      </c>
      <c r="D19" s="22"/>
      <c r="E19" s="22"/>
    </row>
    <row r="20">
      <c r="A20" s="23">
        <v>19.0</v>
      </c>
      <c r="B20" s="24">
        <v>44191.0</v>
      </c>
      <c r="C20" s="25">
        <f t="shared" si="1"/>
        <v>44191</v>
      </c>
      <c r="D20" s="26"/>
      <c r="E20" s="26"/>
    </row>
    <row r="21">
      <c r="A21" s="23">
        <v>20.0</v>
      </c>
      <c r="B21" s="24">
        <v>44192.0</v>
      </c>
      <c r="C21" s="25">
        <f t="shared" si="1"/>
        <v>44192</v>
      </c>
      <c r="D21" s="26"/>
      <c r="E21" s="26"/>
    </row>
    <row r="22">
      <c r="A22" s="19">
        <v>21.0</v>
      </c>
      <c r="B22" s="20">
        <v>44193.0</v>
      </c>
      <c r="C22" s="21">
        <f t="shared" si="1"/>
        <v>44193</v>
      </c>
      <c r="D22" s="22"/>
      <c r="E22" s="22"/>
    </row>
    <row r="23">
      <c r="A23" s="19">
        <v>22.0</v>
      </c>
      <c r="B23" s="20">
        <v>44194.0</v>
      </c>
      <c r="C23" s="21">
        <f t="shared" si="1"/>
        <v>44194</v>
      </c>
      <c r="D23" s="22"/>
      <c r="E23" s="22"/>
    </row>
    <row r="24">
      <c r="A24" s="19">
        <v>23.0</v>
      </c>
      <c r="B24" s="20">
        <v>44195.0</v>
      </c>
      <c r="C24" s="21">
        <f t="shared" si="1"/>
        <v>44195</v>
      </c>
      <c r="D24" s="22"/>
      <c r="E24" s="22"/>
    </row>
    <row r="25">
      <c r="A25" s="19">
        <v>24.0</v>
      </c>
      <c r="B25" s="20">
        <v>44196.0</v>
      </c>
      <c r="C25" s="21">
        <f t="shared" si="1"/>
        <v>44196</v>
      </c>
      <c r="D25" s="22"/>
      <c r="E25" s="22"/>
    </row>
    <row r="26">
      <c r="A26" s="19">
        <v>25.0</v>
      </c>
      <c r="B26" s="20">
        <v>44197.0</v>
      </c>
      <c r="C26" s="21">
        <f t="shared" si="1"/>
        <v>44197</v>
      </c>
      <c r="D26" s="19" t="s">
        <v>201</v>
      </c>
      <c r="E26" s="22"/>
    </row>
    <row r="27">
      <c r="A27" s="23">
        <v>26.0</v>
      </c>
      <c r="B27" s="24">
        <v>44198.0</v>
      </c>
      <c r="C27" s="25">
        <f t="shared" si="1"/>
        <v>44198</v>
      </c>
      <c r="D27" s="26"/>
      <c r="E27" s="26"/>
    </row>
    <row r="28">
      <c r="A28" s="23">
        <v>27.0</v>
      </c>
      <c r="B28" s="24">
        <v>44199.0</v>
      </c>
      <c r="C28" s="25">
        <f t="shared" si="1"/>
        <v>44199</v>
      </c>
      <c r="D28" s="26"/>
      <c r="E28" s="26"/>
    </row>
    <row r="29">
      <c r="A29" s="19">
        <v>28.0</v>
      </c>
      <c r="B29" s="20">
        <v>44200.0</v>
      </c>
      <c r="C29" s="21">
        <f t="shared" si="1"/>
        <v>44200</v>
      </c>
      <c r="D29" s="22"/>
      <c r="E29" s="22"/>
    </row>
    <row r="30">
      <c r="A30" s="19">
        <v>29.0</v>
      </c>
      <c r="B30" s="20">
        <v>44201.0</v>
      </c>
      <c r="C30" s="21">
        <f t="shared" si="1"/>
        <v>44201</v>
      </c>
      <c r="D30" s="22"/>
      <c r="E30" s="22"/>
    </row>
    <row r="31">
      <c r="A31" s="19">
        <v>30.0</v>
      </c>
      <c r="B31" s="20">
        <v>44202.0</v>
      </c>
      <c r="C31" s="21">
        <f t="shared" si="1"/>
        <v>44202</v>
      </c>
      <c r="D31" s="22"/>
      <c r="E31" s="22"/>
    </row>
    <row r="32">
      <c r="A32" s="19">
        <v>31.0</v>
      </c>
      <c r="B32" s="20">
        <v>44203.0</v>
      </c>
      <c r="C32" s="21">
        <f t="shared" si="1"/>
        <v>44203</v>
      </c>
      <c r="D32" s="22"/>
      <c r="E32" s="22"/>
    </row>
    <row r="33">
      <c r="A33" s="19">
        <v>32.0</v>
      </c>
      <c r="B33" s="20">
        <v>44204.0</v>
      </c>
      <c r="C33" s="21">
        <f t="shared" si="1"/>
        <v>44204</v>
      </c>
      <c r="D33" s="22"/>
      <c r="E33" s="22"/>
    </row>
    <row r="34">
      <c r="A34" s="23">
        <v>33.0</v>
      </c>
      <c r="B34" s="24">
        <v>44205.0</v>
      </c>
      <c r="C34" s="25">
        <f t="shared" si="1"/>
        <v>44205</v>
      </c>
      <c r="D34" s="26"/>
      <c r="E34" s="26"/>
    </row>
    <row r="35">
      <c r="A35" s="23">
        <v>34.0</v>
      </c>
      <c r="B35" s="24">
        <v>44206.0</v>
      </c>
      <c r="C35" s="25">
        <f t="shared" si="1"/>
        <v>44206</v>
      </c>
      <c r="D35" s="26"/>
      <c r="E35" s="26"/>
    </row>
    <row r="36">
      <c r="A36" s="19">
        <v>35.0</v>
      </c>
      <c r="B36" s="20">
        <v>44207.0</v>
      </c>
      <c r="C36" s="21">
        <f t="shared" si="1"/>
        <v>44207</v>
      </c>
      <c r="D36" s="22"/>
      <c r="E36" s="22"/>
    </row>
    <row r="37">
      <c r="A37" s="19">
        <v>36.0</v>
      </c>
      <c r="B37" s="20">
        <v>44208.0</v>
      </c>
      <c r="C37" s="21">
        <f t="shared" si="1"/>
        <v>44208</v>
      </c>
      <c r="D37" s="22"/>
      <c r="E37" s="22"/>
    </row>
    <row r="38">
      <c r="A38" s="19">
        <v>37.0</v>
      </c>
      <c r="B38" s="20">
        <v>44209.0</v>
      </c>
      <c r="C38" s="21">
        <f t="shared" si="1"/>
        <v>44209</v>
      </c>
      <c r="D38" s="22"/>
      <c r="E38" s="22"/>
    </row>
    <row r="39">
      <c r="A39" s="19">
        <v>38.0</v>
      </c>
      <c r="B39" s="20">
        <v>44210.0</v>
      </c>
      <c r="C39" s="21">
        <f t="shared" si="1"/>
        <v>44210</v>
      </c>
      <c r="D39" s="22"/>
      <c r="E39" s="22"/>
    </row>
    <row r="40">
      <c r="A40" s="19">
        <v>39.0</v>
      </c>
      <c r="B40" s="20">
        <v>44211.0</v>
      </c>
      <c r="C40" s="21">
        <f t="shared" si="1"/>
        <v>44211</v>
      </c>
      <c r="D40" s="22"/>
      <c r="E40" s="22"/>
    </row>
    <row r="41">
      <c r="A41" s="23">
        <v>40.0</v>
      </c>
      <c r="B41" s="24">
        <v>44212.0</v>
      </c>
      <c r="C41" s="25">
        <f t="shared" si="1"/>
        <v>44212</v>
      </c>
      <c r="D41" s="26"/>
      <c r="E41" s="26"/>
    </row>
    <row r="42">
      <c r="A42" s="23">
        <v>41.0</v>
      </c>
      <c r="B42" s="24">
        <v>44213.0</v>
      </c>
      <c r="C42" s="25">
        <f t="shared" si="1"/>
        <v>44213</v>
      </c>
      <c r="D42" s="26"/>
      <c r="E42" s="26"/>
    </row>
    <row r="43">
      <c r="A43" s="19">
        <v>42.0</v>
      </c>
      <c r="B43" s="20">
        <v>44214.0</v>
      </c>
      <c r="C43" s="21">
        <f t="shared" si="1"/>
        <v>44214</v>
      </c>
      <c r="D43" s="22"/>
      <c r="E43" s="22"/>
    </row>
    <row r="44">
      <c r="A44" s="19">
        <v>43.0</v>
      </c>
      <c r="B44" s="20">
        <v>44215.0</v>
      </c>
      <c r="C44" s="21">
        <f t="shared" si="1"/>
        <v>44215</v>
      </c>
      <c r="D44" s="22"/>
      <c r="E44" s="22"/>
    </row>
    <row r="45">
      <c r="A45" s="19">
        <v>44.0</v>
      </c>
      <c r="B45" s="20">
        <v>44216.0</v>
      </c>
      <c r="C45" s="21">
        <f t="shared" si="1"/>
        <v>44216</v>
      </c>
      <c r="D45" s="22"/>
      <c r="E45" s="22"/>
    </row>
    <row r="46">
      <c r="A46" s="19">
        <v>45.0</v>
      </c>
      <c r="B46" s="20">
        <v>44217.0</v>
      </c>
      <c r="C46" s="21">
        <f t="shared" si="1"/>
        <v>44217</v>
      </c>
      <c r="D46" s="22"/>
      <c r="E46" s="22"/>
    </row>
    <row r="47">
      <c r="A47" s="19">
        <v>46.0</v>
      </c>
      <c r="B47" s="20">
        <v>44218.0</v>
      </c>
      <c r="C47" s="21">
        <f t="shared" si="1"/>
        <v>44218</v>
      </c>
      <c r="D47" s="22"/>
      <c r="E47" s="22"/>
    </row>
    <row r="48">
      <c r="A48" s="23">
        <v>47.0</v>
      </c>
      <c r="B48" s="24">
        <v>44219.0</v>
      </c>
      <c r="C48" s="25">
        <f t="shared" si="1"/>
        <v>44219</v>
      </c>
      <c r="D48" s="26"/>
      <c r="E48" s="26"/>
    </row>
    <row r="49">
      <c r="A49" s="23">
        <v>48.0</v>
      </c>
      <c r="B49" s="24">
        <v>44220.0</v>
      </c>
      <c r="C49" s="25">
        <f t="shared" si="1"/>
        <v>44220</v>
      </c>
      <c r="D49" s="26"/>
      <c r="E49" s="26"/>
    </row>
    <row r="50">
      <c r="A50" s="19">
        <v>49.0</v>
      </c>
      <c r="B50" s="20">
        <v>44221.0</v>
      </c>
      <c r="C50" s="21">
        <f t="shared" si="1"/>
        <v>44221</v>
      </c>
      <c r="D50" s="22"/>
      <c r="E50" s="22"/>
    </row>
    <row r="51">
      <c r="A51" s="19">
        <v>50.0</v>
      </c>
      <c r="B51" s="20">
        <v>44222.0</v>
      </c>
      <c r="C51" s="21">
        <f t="shared" si="1"/>
        <v>44222</v>
      </c>
      <c r="D51" s="19" t="s">
        <v>202</v>
      </c>
      <c r="E51" s="22"/>
    </row>
    <row r="52">
      <c r="A52" s="19">
        <v>51.0</v>
      </c>
      <c r="B52" s="20">
        <v>44223.0</v>
      </c>
      <c r="C52" s="21">
        <f t="shared" si="1"/>
        <v>44223</v>
      </c>
      <c r="D52" s="19"/>
      <c r="E52" s="22"/>
    </row>
    <row r="53">
      <c r="A53" s="19">
        <v>52.0</v>
      </c>
      <c r="B53" s="20">
        <v>44224.0</v>
      </c>
      <c r="C53" s="21">
        <f t="shared" si="1"/>
        <v>44224</v>
      </c>
      <c r="D53" s="22"/>
      <c r="E53" s="22"/>
    </row>
    <row r="54">
      <c r="A54" s="19">
        <v>53.0</v>
      </c>
      <c r="B54" s="20">
        <v>44225.0</v>
      </c>
      <c r="C54" s="21">
        <f t="shared" si="1"/>
        <v>44225</v>
      </c>
      <c r="D54" s="22"/>
      <c r="E54" s="22"/>
    </row>
    <row r="55">
      <c r="A55" s="23">
        <v>54.0</v>
      </c>
      <c r="B55" s="24">
        <v>44226.0</v>
      </c>
      <c r="C55" s="25">
        <f t="shared" si="1"/>
        <v>44226</v>
      </c>
      <c r="D55" s="26"/>
      <c r="E55" s="26"/>
    </row>
    <row r="56">
      <c r="A56" s="23">
        <v>55.0</v>
      </c>
      <c r="B56" s="24">
        <v>44227.0</v>
      </c>
      <c r="C56" s="25">
        <f t="shared" si="1"/>
        <v>44227</v>
      </c>
      <c r="D56" s="26"/>
      <c r="E56" s="26"/>
    </row>
    <row r="57">
      <c r="A57" s="19">
        <v>56.0</v>
      </c>
      <c r="B57" s="20">
        <v>44228.0</v>
      </c>
      <c r="C57" s="21">
        <f t="shared" si="1"/>
        <v>44228</v>
      </c>
      <c r="D57" s="22"/>
      <c r="E57" s="22"/>
    </row>
    <row r="58">
      <c r="A58" s="19">
        <v>57.0</v>
      </c>
      <c r="B58" s="20">
        <v>44229.0</v>
      </c>
      <c r="C58" s="21">
        <f t="shared" si="1"/>
        <v>44229</v>
      </c>
      <c r="D58" s="22"/>
      <c r="E58" s="22"/>
    </row>
    <row r="59">
      <c r="A59" s="19">
        <v>58.0</v>
      </c>
      <c r="B59" s="20">
        <v>44230.0</v>
      </c>
      <c r="C59" s="21">
        <f t="shared" si="1"/>
        <v>44230</v>
      </c>
      <c r="D59" s="22"/>
      <c r="E59" s="22"/>
    </row>
    <row r="60">
      <c r="A60" s="19">
        <v>59.0</v>
      </c>
      <c r="B60" s="20">
        <v>44231.0</v>
      </c>
      <c r="C60" s="21">
        <f t="shared" si="1"/>
        <v>44231</v>
      </c>
      <c r="D60" s="22"/>
      <c r="E60" s="22"/>
    </row>
    <row r="61">
      <c r="A61" s="19">
        <v>60.0</v>
      </c>
      <c r="B61" s="20">
        <v>44232.0</v>
      </c>
      <c r="C61" s="21">
        <f t="shared" si="1"/>
        <v>44232</v>
      </c>
      <c r="D61" s="22"/>
      <c r="E61" s="22"/>
    </row>
    <row r="62">
      <c r="A62" s="23">
        <v>61.0</v>
      </c>
      <c r="B62" s="24">
        <v>44233.0</v>
      </c>
      <c r="C62" s="25">
        <f t="shared" si="1"/>
        <v>44233</v>
      </c>
      <c r="D62" s="26"/>
      <c r="E62" s="26"/>
    </row>
    <row r="63">
      <c r="A63" s="23">
        <v>62.0</v>
      </c>
      <c r="B63" s="24">
        <v>44234.0</v>
      </c>
      <c r="C63" s="25">
        <f t="shared" si="1"/>
        <v>44234</v>
      </c>
      <c r="D63" s="26"/>
      <c r="E63" s="26"/>
    </row>
    <row r="64">
      <c r="A64" s="19">
        <v>63.0</v>
      </c>
      <c r="B64" s="20">
        <v>44235.0</v>
      </c>
      <c r="C64" s="21">
        <f t="shared" si="1"/>
        <v>44235</v>
      </c>
      <c r="D64" s="22"/>
      <c r="E64" s="22"/>
    </row>
    <row r="65">
      <c r="A65" s="19">
        <v>64.0</v>
      </c>
      <c r="B65" s="20">
        <v>44236.0</v>
      </c>
      <c r="C65" s="21">
        <f t="shared" si="1"/>
        <v>44236</v>
      </c>
      <c r="D65" s="22"/>
      <c r="E65" s="22"/>
    </row>
    <row r="66">
      <c r="A66" s="19">
        <v>65.0</v>
      </c>
      <c r="B66" s="20">
        <v>44237.0</v>
      </c>
      <c r="C66" s="21">
        <f t="shared" si="1"/>
        <v>44237</v>
      </c>
      <c r="D66" s="22"/>
      <c r="E66" s="22"/>
    </row>
    <row r="67">
      <c r="A67" s="19">
        <v>66.0</v>
      </c>
      <c r="B67" s="20">
        <v>44238.0</v>
      </c>
      <c r="C67" s="21">
        <f t="shared" si="1"/>
        <v>44238</v>
      </c>
      <c r="D67" s="22"/>
      <c r="E67" s="22"/>
    </row>
    <row r="68">
      <c r="A68" s="19">
        <v>67.0</v>
      </c>
      <c r="B68" s="20">
        <v>44239.0</v>
      </c>
      <c r="C68" s="21">
        <f t="shared" si="1"/>
        <v>44239</v>
      </c>
      <c r="D68" s="22"/>
      <c r="E68" s="22"/>
    </row>
    <row r="69">
      <c r="A69" s="23">
        <v>68.0</v>
      </c>
      <c r="B69" s="24">
        <v>44240.0</v>
      </c>
      <c r="C69" s="25">
        <f t="shared" si="1"/>
        <v>44240</v>
      </c>
      <c r="D69" s="26"/>
      <c r="E69" s="26"/>
    </row>
    <row r="70">
      <c r="A70" s="23">
        <v>69.0</v>
      </c>
      <c r="B70" s="24">
        <v>44241.0</v>
      </c>
      <c r="C70" s="25">
        <f t="shared" si="1"/>
        <v>44241</v>
      </c>
      <c r="D70" s="26"/>
      <c r="E70" s="26"/>
    </row>
    <row r="71">
      <c r="A71" s="19">
        <v>70.0</v>
      </c>
      <c r="B71" s="20">
        <v>44242.0</v>
      </c>
      <c r="C71" s="21">
        <f t="shared" si="1"/>
        <v>44242</v>
      </c>
      <c r="D71" s="22"/>
      <c r="E71" s="22"/>
    </row>
    <row r="72">
      <c r="A72" s="19">
        <v>71.0</v>
      </c>
      <c r="B72" s="20">
        <v>44243.0</v>
      </c>
      <c r="C72" s="21">
        <f t="shared" si="1"/>
        <v>44243</v>
      </c>
      <c r="D72" s="22"/>
      <c r="E72" s="22"/>
    </row>
    <row r="73">
      <c r="A73" s="19">
        <v>72.0</v>
      </c>
      <c r="B73" s="20">
        <v>44244.0</v>
      </c>
      <c r="C73" s="21">
        <f t="shared" si="1"/>
        <v>44244</v>
      </c>
      <c r="D73" s="22"/>
      <c r="E73" s="22"/>
    </row>
    <row r="74">
      <c r="A74" s="19">
        <v>73.0</v>
      </c>
      <c r="B74" s="20">
        <v>44245.0</v>
      </c>
      <c r="C74" s="21">
        <f t="shared" si="1"/>
        <v>44245</v>
      </c>
      <c r="D74" s="22"/>
      <c r="E74" s="22"/>
    </row>
    <row r="75">
      <c r="A75" s="19">
        <v>74.0</v>
      </c>
      <c r="B75" s="20">
        <v>44246.0</v>
      </c>
      <c r="C75" s="21">
        <f t="shared" si="1"/>
        <v>44246</v>
      </c>
      <c r="D75" s="22"/>
      <c r="E75" s="22"/>
    </row>
    <row r="76">
      <c r="A76" s="23">
        <v>75.0</v>
      </c>
      <c r="B76" s="24">
        <v>44247.0</v>
      </c>
      <c r="C76" s="25">
        <f t="shared" si="1"/>
        <v>44247</v>
      </c>
      <c r="D76" s="23" t="s">
        <v>203</v>
      </c>
      <c r="E76" s="26"/>
    </row>
    <row r="77">
      <c r="A77" s="23">
        <v>76.0</v>
      </c>
      <c r="B77" s="24">
        <v>44248.0</v>
      </c>
      <c r="C77" s="25">
        <f t="shared" si="1"/>
        <v>44248</v>
      </c>
      <c r="D77" s="26"/>
      <c r="E77" s="26"/>
    </row>
    <row r="78">
      <c r="A78" s="19">
        <v>77.0</v>
      </c>
      <c r="B78" s="20">
        <v>44249.0</v>
      </c>
      <c r="C78" s="21">
        <f t="shared" si="1"/>
        <v>44249</v>
      </c>
      <c r="D78" s="22"/>
      <c r="E78" s="22"/>
    </row>
    <row r="79">
      <c r="A79" s="19">
        <v>78.0</v>
      </c>
      <c r="B79" s="20">
        <v>44250.0</v>
      </c>
      <c r="C79" s="21">
        <f t="shared" si="1"/>
        <v>44250</v>
      </c>
      <c r="D79" s="22"/>
      <c r="E79" s="22"/>
    </row>
    <row r="80">
      <c r="A80" s="19">
        <v>79.0</v>
      </c>
      <c r="B80" s="20">
        <v>44251.0</v>
      </c>
      <c r="C80" s="21">
        <f t="shared" si="1"/>
        <v>44251</v>
      </c>
      <c r="D80" s="22"/>
      <c r="E80" s="22"/>
    </row>
    <row r="81">
      <c r="A81" s="19">
        <v>80.0</v>
      </c>
      <c r="B81" s="20">
        <v>44252.0</v>
      </c>
      <c r="C81" s="21">
        <f t="shared" si="1"/>
        <v>44252</v>
      </c>
      <c r="D81" s="22"/>
      <c r="E81" s="22"/>
    </row>
    <row r="82">
      <c r="A82" s="19">
        <v>81.0</v>
      </c>
      <c r="B82" s="20">
        <v>44253.0</v>
      </c>
      <c r="C82" s="21">
        <f t="shared" si="1"/>
        <v>44253</v>
      </c>
      <c r="D82" s="22"/>
      <c r="E82" s="22"/>
    </row>
    <row r="83">
      <c r="A83" s="23">
        <v>82.0</v>
      </c>
      <c r="B83" s="24">
        <v>44254.0</v>
      </c>
      <c r="C83" s="25">
        <f t="shared" si="1"/>
        <v>44254</v>
      </c>
      <c r="D83" s="26"/>
      <c r="E83" s="26"/>
    </row>
    <row r="84">
      <c r="A84" s="23">
        <v>83.0</v>
      </c>
      <c r="B84" s="24">
        <v>44255.0</v>
      </c>
      <c r="C84" s="25">
        <f t="shared" si="1"/>
        <v>44255</v>
      </c>
      <c r="D84" s="26"/>
      <c r="E84" s="26"/>
    </row>
    <row r="85">
      <c r="A85" s="19">
        <v>84.0</v>
      </c>
      <c r="B85" s="20">
        <v>44256.0</v>
      </c>
      <c r="C85" s="21">
        <f t="shared" si="1"/>
        <v>44256</v>
      </c>
      <c r="D85" s="22"/>
      <c r="E85" s="22"/>
    </row>
    <row r="86">
      <c r="A86" s="19">
        <v>85.0</v>
      </c>
      <c r="B86" s="20">
        <v>44257.0</v>
      </c>
      <c r="C86" s="21">
        <f t="shared" si="1"/>
        <v>44257</v>
      </c>
      <c r="D86" s="22"/>
      <c r="E86" s="22"/>
    </row>
    <row r="87">
      <c r="A87" s="19">
        <v>86.0</v>
      </c>
      <c r="B87" s="20">
        <v>44258.0</v>
      </c>
      <c r="C87" s="21">
        <f t="shared" si="1"/>
        <v>44258</v>
      </c>
      <c r="D87" s="22"/>
      <c r="E87" s="22"/>
    </row>
    <row r="88">
      <c r="A88" s="19">
        <v>87.0</v>
      </c>
      <c r="B88" s="20">
        <v>44259.0</v>
      </c>
      <c r="C88" s="21">
        <f t="shared" si="1"/>
        <v>44259</v>
      </c>
      <c r="D88" s="22"/>
      <c r="E88" s="22"/>
    </row>
    <row r="89">
      <c r="A89" s="19">
        <v>88.0</v>
      </c>
      <c r="B89" s="20">
        <v>44260.0</v>
      </c>
      <c r="C89" s="21">
        <f t="shared" si="1"/>
        <v>44260</v>
      </c>
      <c r="D89" s="22"/>
      <c r="E89" s="22"/>
    </row>
    <row r="90">
      <c r="A90" s="23">
        <v>89.0</v>
      </c>
      <c r="B90" s="24">
        <v>44261.0</v>
      </c>
      <c r="C90" s="25">
        <f t="shared" si="1"/>
        <v>44261</v>
      </c>
      <c r="D90" s="26"/>
      <c r="E90" s="26"/>
    </row>
    <row r="91">
      <c r="A91" s="23">
        <v>90.0</v>
      </c>
      <c r="B91" s="24">
        <v>44262.0</v>
      </c>
      <c r="C91" s="25">
        <f t="shared" si="1"/>
        <v>44262</v>
      </c>
      <c r="D91" s="26"/>
      <c r="E91" s="26"/>
    </row>
    <row r="92">
      <c r="A92" s="19">
        <v>91.0</v>
      </c>
      <c r="B92" s="20">
        <v>44263.0</v>
      </c>
      <c r="C92" s="21">
        <f t="shared" si="1"/>
        <v>44263</v>
      </c>
      <c r="D92" s="22"/>
      <c r="E92" s="22"/>
    </row>
    <row r="93">
      <c r="A93" s="19">
        <v>92.0</v>
      </c>
      <c r="B93" s="20">
        <v>44264.0</v>
      </c>
      <c r="C93" s="21">
        <f t="shared" si="1"/>
        <v>44264</v>
      </c>
      <c r="D93" s="22"/>
      <c r="E93" s="22"/>
    </row>
    <row r="94">
      <c r="A94" s="19">
        <v>93.0</v>
      </c>
      <c r="B94" s="20">
        <v>44265.0</v>
      </c>
      <c r="C94" s="21">
        <f t="shared" si="1"/>
        <v>44265</v>
      </c>
      <c r="D94" s="22"/>
      <c r="E94" s="22"/>
    </row>
    <row r="95">
      <c r="A95" s="19">
        <v>94.0</v>
      </c>
      <c r="B95" s="20">
        <v>44266.0</v>
      </c>
      <c r="C95" s="21">
        <f t="shared" si="1"/>
        <v>44266</v>
      </c>
      <c r="D95" s="22"/>
      <c r="E95" s="22"/>
    </row>
    <row r="96">
      <c r="A96" s="19">
        <v>95.0</v>
      </c>
      <c r="B96" s="20">
        <v>44267.0</v>
      </c>
      <c r="C96" s="21">
        <f t="shared" si="1"/>
        <v>44267</v>
      </c>
      <c r="D96" s="22"/>
      <c r="E96" s="22"/>
    </row>
    <row r="97">
      <c r="A97" s="23">
        <v>96.0</v>
      </c>
      <c r="B97" s="24">
        <v>44268.0</v>
      </c>
      <c r="C97" s="25">
        <f t="shared" si="1"/>
        <v>44268</v>
      </c>
      <c r="D97" s="26"/>
      <c r="E97" s="26"/>
    </row>
    <row r="98">
      <c r="A98" s="23">
        <v>97.0</v>
      </c>
      <c r="B98" s="24">
        <v>44269.0</v>
      </c>
      <c r="C98" s="25">
        <f t="shared" si="1"/>
        <v>44269</v>
      </c>
      <c r="D98" s="26"/>
      <c r="E98" s="26"/>
    </row>
    <row r="99">
      <c r="A99" s="19">
        <v>98.0</v>
      </c>
      <c r="B99" s="20">
        <v>44270.0</v>
      </c>
      <c r="C99" s="21">
        <f t="shared" si="1"/>
        <v>44270</v>
      </c>
      <c r="D99" s="22"/>
      <c r="E99" s="22"/>
    </row>
    <row r="100">
      <c r="A100" s="19">
        <v>99.0</v>
      </c>
      <c r="B100" s="20">
        <v>44271.0</v>
      </c>
      <c r="C100" s="21">
        <f t="shared" si="1"/>
        <v>44271</v>
      </c>
      <c r="D100" s="22"/>
      <c r="E100" s="22"/>
    </row>
    <row r="101">
      <c r="A101" s="19">
        <v>100.0</v>
      </c>
      <c r="B101" s="20">
        <v>44272.0</v>
      </c>
      <c r="C101" s="21">
        <f t="shared" si="1"/>
        <v>44272</v>
      </c>
      <c r="D101" s="19" t="s">
        <v>204</v>
      </c>
      <c r="E101" s="22"/>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71"/>
    <col customWidth="1" min="2" max="2" width="57.29"/>
    <col customWidth="1" min="3" max="3" width="61.57"/>
    <col customWidth="1" min="4" max="4" width="19.57"/>
    <col customWidth="1" min="5" max="5" width="18.71"/>
    <col customWidth="1" min="6" max="6" width="17.0"/>
    <col customWidth="1" min="7" max="7" width="17.43"/>
  </cols>
  <sheetData>
    <row r="1">
      <c r="A1" s="27" t="s">
        <v>205</v>
      </c>
      <c r="B1" s="27" t="s">
        <v>206</v>
      </c>
      <c r="C1" s="27" t="s">
        <v>207</v>
      </c>
      <c r="D1" s="1" t="s">
        <v>208</v>
      </c>
      <c r="E1" s="1" t="s">
        <v>10</v>
      </c>
      <c r="F1" s="1" t="s">
        <v>14</v>
      </c>
      <c r="G1" s="1" t="s">
        <v>18</v>
      </c>
    </row>
    <row r="2" ht="22.5" customHeight="1">
      <c r="A2" s="28">
        <v>1.0</v>
      </c>
      <c r="B2" s="4" t="s">
        <v>22</v>
      </c>
      <c r="C2" s="28" t="s">
        <v>209</v>
      </c>
      <c r="D2" s="6" t="str">
        <f>IFERROR(__xludf.DUMMYFUNCTION("GOOGLETRANSLATE($B2,""en"",""es"")"),"Edificio de Seguridad Pública")</f>
        <v>Edificio de Seguridad Pública</v>
      </c>
      <c r="E2" s="6" t="str">
        <f>IFERROR(__xludf.DUMMYFUNCTION("GOOGLETRANSLATE($B2,""en"",""fr"")"),"Public Safety Building")</f>
        <v>Public Safety Building</v>
      </c>
      <c r="F2" s="6" t="str">
        <f>IFERROR(__xludf.DUMMYFUNCTION("GOOGLETRANSLATE($B2,""en"",""ko"")"),"건물 공공 안전")</f>
        <v>건물 공공 안전</v>
      </c>
      <c r="G2" s="6" t="str">
        <f>IFERROR(__xludf.DUMMYFUNCTION("GOOGLETRANSLATE($B2,""en"",""zh"")"),"大厦公共安全")</f>
        <v>大厦公共安全</v>
      </c>
    </row>
    <row r="3" ht="22.5" customHeight="1">
      <c r="A3" s="28">
        <v>2.0</v>
      </c>
      <c r="B3" s="6" t="s">
        <v>47</v>
      </c>
      <c r="C3" s="28" t="s">
        <v>210</v>
      </c>
      <c r="D3" s="6" t="str">
        <f>IFERROR(__xludf.DUMMYFUNCTION("GOOGLETRANSLATE($B3,""en"",""es"")"),"Haciendo Baltimore equitativa")</f>
        <v>Haciendo Baltimore equitativa</v>
      </c>
      <c r="E3" s="6" t="str">
        <f>IFERROR(__xludf.DUMMYFUNCTION("GOOGLETRANSLATE($B3,""en"",""fr"")"),"Faire Baltimore équitable")</f>
        <v>Faire Baltimore équitable</v>
      </c>
      <c r="F3" s="6" t="str">
        <f>IFERROR(__xludf.DUMMYFUNCTION("GOOGLETRANSLATE($B3,""en"",""ko"")"),"볼티모어 공평한 만들기")</f>
        <v>볼티모어 공평한 만들기</v>
      </c>
      <c r="G3" s="6" t="str">
        <f>IFERROR(__xludf.DUMMYFUNCTION("GOOGLETRANSLATE($B3,""en"",""zh"")"),"制作巴尔的摩公平")</f>
        <v>制作巴尔的摩公平</v>
      </c>
    </row>
    <row r="4" ht="22.5" customHeight="1">
      <c r="A4" s="28">
        <v>3.0</v>
      </c>
      <c r="B4" s="6" t="s">
        <v>69</v>
      </c>
      <c r="C4" s="28" t="s">
        <v>211</v>
      </c>
      <c r="D4" s="6" t="str">
        <f>IFERROR(__xludf.DUMMYFUNCTION("GOOGLETRANSLATE($B4,""en"",""es"")"),"Priorización de nuestra juventud")</f>
        <v>Priorización de nuestra juventud</v>
      </c>
      <c r="E4" s="6" t="str">
        <f>IFERROR(__xludf.DUMMYFUNCTION("GOOGLETRANSLATE($B4,""en"",""fr"")"),"Prioriser Notre jeunesse")</f>
        <v>Prioriser Notre jeunesse</v>
      </c>
      <c r="F4" s="6" t="str">
        <f>IFERROR(__xludf.DUMMYFUNCTION("GOOGLETRANSLATE($B4,""en"",""ko"")"),"우선 순위 우리의 청소년")</f>
        <v>우선 순위 우리의 청소년</v>
      </c>
      <c r="G4" s="6" t="str">
        <f>IFERROR(__xludf.DUMMYFUNCTION("GOOGLETRANSLATE($B4,""en"",""zh"")"),"优先青少年参与")</f>
        <v>优先青少年参与</v>
      </c>
    </row>
    <row r="5" ht="22.5" customHeight="1">
      <c r="A5" s="28">
        <v>4.0</v>
      </c>
      <c r="B5" s="6" t="s">
        <v>83</v>
      </c>
      <c r="C5" s="28" t="s">
        <v>212</v>
      </c>
      <c r="D5" s="6" t="str">
        <f>IFERROR(__xludf.DUMMYFUNCTION("GOOGLETRANSLATE($B5,""en"",""es"")"),"Fomento de la confianza pública")</f>
        <v>Fomento de la confianza pública</v>
      </c>
      <c r="E5" s="6" t="str">
        <f>IFERROR(__xludf.DUMMYFUNCTION("GOOGLETRANSLATE($B5,""en"",""fr"")"),"Public Trust Building")</f>
        <v>Public Trust Building</v>
      </c>
      <c r="F5" s="6" t="str">
        <f>IFERROR(__xludf.DUMMYFUNCTION("GOOGLETRANSLATE($B5,""en"",""ko"")"),"건물 대중의 신뢰")</f>
        <v>건물 대중의 신뢰</v>
      </c>
      <c r="G5" s="6" t="str">
        <f>IFERROR(__xludf.DUMMYFUNCTION("GOOGLETRANSLATE($B5,""en"",""zh"")"),"建立公众信任")</f>
        <v>建立公众信任</v>
      </c>
    </row>
    <row r="6" ht="22.5" customHeight="1">
      <c r="A6" s="28">
        <v>5.0</v>
      </c>
      <c r="B6" s="6" t="s">
        <v>102</v>
      </c>
      <c r="C6" s="28" t="s">
        <v>213</v>
      </c>
      <c r="D6" s="6" t="str">
        <f>IFERROR(__xludf.DUMMYFUNCTION("GOOGLETRANSLATE($B6,""en"",""es"")"),"COVID-19 Recuperación")</f>
        <v>COVID-19 Recuperación</v>
      </c>
      <c r="E6" s="6" t="str">
        <f>IFERROR(__xludf.DUMMYFUNCTION("GOOGLETRANSLATE($B6,""en"",""fr"")"),"Covid-19 Récupération")</f>
        <v>Covid-19 Récupération</v>
      </c>
      <c r="F6" s="6" t="str">
        <f>IFERROR(__xludf.DUMMYFUNCTION("GOOGLETRANSLATE($B6,""en"",""ko"")"),"COVID-19 복구")</f>
        <v>COVID-19 복구</v>
      </c>
      <c r="G6" s="6" t="str">
        <f>IFERROR(__xludf.DUMMYFUNCTION("GOOGLETRANSLATE($B6,""en"",""zh"")"),"COVID-19恢复")</f>
        <v>COVID-19恢复</v>
      </c>
    </row>
    <row r="7" ht="22.5" customHeight="1">
      <c r="A7" s="28">
        <v>6.0</v>
      </c>
      <c r="B7" s="6" t="s">
        <v>117</v>
      </c>
      <c r="C7" s="28" t="s">
        <v>214</v>
      </c>
      <c r="D7" s="6" t="str">
        <f>IFERROR(__xludf.DUMMYFUNCTION("GOOGLETRANSLATE($B7,""en"",""es"")"),"Administración responsable de los recursos de la ciudad")</f>
        <v>Administración responsable de los recursos de la ciudad</v>
      </c>
      <c r="E7" s="6" t="str">
        <f>IFERROR(__xludf.DUMMYFUNCTION("GOOGLETRANSLATE($B7,""en"",""fr"")"),"Une gestion responsable des ressources sur la ville")</f>
        <v>Une gestion responsable des ressources sur la ville</v>
      </c>
      <c r="F7" s="6" t="str">
        <f>IFERROR(__xludf.DUMMYFUNCTION("GOOGLETRANSLATE($B7,""en"",""ko"")"),"도시 자원의 책임있는 청지기")</f>
        <v>도시 자원의 책임있는 청지기</v>
      </c>
      <c r="G7" s="6" t="str">
        <f>IFERROR(__xludf.DUMMYFUNCTION("GOOGLETRANSLATE($B7,""en"",""zh"")"),"城市资源的负责任的管理")</f>
        <v>城市资源的负责任的管理</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2.0"/>
    <col customWidth="1" min="3" max="3" width="77.57"/>
  </cols>
  <sheetData>
    <row r="1">
      <c r="A1" s="29" t="s">
        <v>215</v>
      </c>
      <c r="B1" s="29" t="s">
        <v>216</v>
      </c>
      <c r="C1" s="29" t="s">
        <v>217</v>
      </c>
    </row>
    <row r="2">
      <c r="A2" s="30">
        <v>1.0</v>
      </c>
      <c r="B2" s="31">
        <v>44179.0</v>
      </c>
      <c r="C2" s="32" t="s">
        <v>218</v>
      </c>
    </row>
    <row r="3">
      <c r="A3" s="22"/>
      <c r="B3" s="33"/>
      <c r="C3" s="33"/>
    </row>
    <row r="4">
      <c r="A4" s="22"/>
      <c r="B4" s="33"/>
      <c r="C4" s="33"/>
    </row>
    <row r="5">
      <c r="A5" s="22"/>
      <c r="B5" s="33"/>
      <c r="C5" s="33"/>
    </row>
    <row r="6">
      <c r="A6" s="19"/>
      <c r="B6" s="33"/>
      <c r="C6" s="33"/>
    </row>
    <row r="7">
      <c r="A7" s="22"/>
      <c r="B7" s="33"/>
      <c r="C7" s="33"/>
    </row>
    <row r="8">
      <c r="A8" s="22"/>
      <c r="B8" s="33"/>
      <c r="C8" s="33"/>
    </row>
    <row r="9">
      <c r="A9" s="22"/>
      <c r="B9" s="33"/>
      <c r="C9" s="33"/>
    </row>
    <row r="10">
      <c r="A10" s="22"/>
      <c r="B10" s="33"/>
      <c r="C10" s="33"/>
    </row>
    <row r="11">
      <c r="A11" s="22"/>
      <c r="B11" s="33"/>
      <c r="C11" s="33"/>
    </row>
    <row r="12">
      <c r="A12" s="22"/>
      <c r="B12" s="33"/>
      <c r="C12" s="33"/>
    </row>
    <row r="13">
      <c r="A13" s="22"/>
      <c r="B13" s="33"/>
      <c r="C13" s="33"/>
    </row>
    <row r="14">
      <c r="A14" s="22"/>
    </row>
    <row r="15">
      <c r="A15" s="22"/>
    </row>
    <row r="16">
      <c r="A16" s="22"/>
    </row>
    <row r="17">
      <c r="A17" s="22"/>
    </row>
    <row r="18">
      <c r="A18" s="22"/>
    </row>
    <row r="19">
      <c r="A19" s="22"/>
    </row>
    <row r="20">
      <c r="A20" s="22"/>
    </row>
    <row r="21">
      <c r="A21" s="22"/>
      <c r="B21" s="33"/>
      <c r="C21" s="33"/>
    </row>
    <row r="22">
      <c r="A22" s="22"/>
      <c r="B22" s="33"/>
      <c r="C22" s="33"/>
    </row>
    <row r="23">
      <c r="A23" s="22"/>
      <c r="B23" s="33"/>
      <c r="C23" s="33"/>
    </row>
    <row r="24">
      <c r="A24" s="22"/>
      <c r="B24" s="33"/>
      <c r="C24" s="33"/>
    </row>
    <row r="25">
      <c r="A25" s="22"/>
      <c r="B25" s="33"/>
      <c r="C25" s="33"/>
    </row>
    <row r="26">
      <c r="A26" s="22"/>
      <c r="B26" s="33"/>
      <c r="C26" s="33"/>
    </row>
    <row r="27">
      <c r="A27" s="22"/>
      <c r="B27" s="33"/>
      <c r="C27" s="33"/>
    </row>
    <row r="28">
      <c r="A28" s="22"/>
      <c r="B28" s="33"/>
      <c r="C28" s="33"/>
    </row>
    <row r="29">
      <c r="A29" s="22"/>
      <c r="B29" s="33"/>
      <c r="C29" s="33"/>
    </row>
    <row r="30">
      <c r="A30" s="22"/>
      <c r="B30" s="33"/>
      <c r="C30" s="33"/>
    </row>
    <row r="31">
      <c r="A31" s="22"/>
      <c r="B31" s="33"/>
      <c r="C31" s="33"/>
    </row>
    <row r="32">
      <c r="A32" s="22"/>
      <c r="B32" s="33"/>
      <c r="C32" s="33"/>
    </row>
    <row r="33">
      <c r="A33" s="22"/>
      <c r="B33" s="33"/>
      <c r="C33" s="33"/>
    </row>
    <row r="34">
      <c r="A34" s="22"/>
      <c r="B34" s="33"/>
      <c r="C34" s="33"/>
    </row>
    <row r="35">
      <c r="A35" s="22"/>
      <c r="B35" s="33"/>
      <c r="C35" s="33"/>
    </row>
    <row r="36">
      <c r="A36" s="22"/>
      <c r="B36" s="33"/>
      <c r="C36" s="33"/>
    </row>
    <row r="37">
      <c r="A37" s="22"/>
      <c r="B37" s="33"/>
      <c r="C37" s="33"/>
    </row>
    <row r="38">
      <c r="A38" s="22"/>
      <c r="B38" s="33"/>
      <c r="C38" s="33"/>
    </row>
    <row r="39">
      <c r="A39" s="22"/>
      <c r="B39" s="33"/>
      <c r="C39" s="33"/>
    </row>
    <row r="40">
      <c r="A40" s="22"/>
      <c r="B40" s="33"/>
      <c r="C40" s="33"/>
    </row>
    <row r="41">
      <c r="A41" s="22"/>
      <c r="B41" s="33"/>
      <c r="C41" s="33"/>
    </row>
    <row r="42">
      <c r="A42" s="22"/>
      <c r="B42" s="33"/>
      <c r="C42" s="33"/>
    </row>
    <row r="43">
      <c r="A43" s="22"/>
      <c r="B43" s="33"/>
      <c r="C43" s="33"/>
    </row>
    <row r="44">
      <c r="A44" s="22"/>
      <c r="B44" s="33"/>
      <c r="C44" s="33"/>
    </row>
    <row r="45">
      <c r="A45" s="22"/>
      <c r="B45" s="33"/>
      <c r="C45" s="33"/>
    </row>
    <row r="46">
      <c r="A46" s="22"/>
      <c r="B46" s="33"/>
      <c r="C46" s="33"/>
    </row>
    <row r="47">
      <c r="A47" s="22"/>
      <c r="B47" s="33"/>
      <c r="C47" s="33"/>
    </row>
    <row r="48">
      <c r="A48" s="22"/>
      <c r="B48" s="33"/>
      <c r="C48" s="33"/>
    </row>
    <row r="49">
      <c r="A49" s="22"/>
      <c r="B49" s="33"/>
      <c r="C49" s="33"/>
    </row>
    <row r="50">
      <c r="A50" s="22"/>
      <c r="B50" s="33"/>
      <c r="C50" s="33"/>
    </row>
    <row r="51">
      <c r="A51" s="22"/>
      <c r="B51" s="33"/>
      <c r="C51" s="33"/>
    </row>
    <row r="52">
      <c r="A52" s="22"/>
      <c r="B52" s="33"/>
      <c r="C52" s="33"/>
    </row>
    <row r="53">
      <c r="A53" s="22"/>
      <c r="B53" s="33"/>
      <c r="C53" s="33"/>
    </row>
    <row r="54">
      <c r="A54" s="22"/>
      <c r="B54" s="33"/>
      <c r="C54" s="33"/>
    </row>
    <row r="55">
      <c r="A55" s="22"/>
      <c r="B55" s="33"/>
      <c r="C55" s="33"/>
    </row>
    <row r="56">
      <c r="A56" s="22"/>
      <c r="B56" s="33"/>
      <c r="C56" s="33"/>
    </row>
    <row r="57">
      <c r="A57" s="22"/>
      <c r="B57" s="33"/>
      <c r="C57" s="33"/>
    </row>
    <row r="58">
      <c r="A58" s="22"/>
      <c r="B58" s="33"/>
      <c r="C58" s="33"/>
    </row>
    <row r="59">
      <c r="A59" s="22"/>
      <c r="B59" s="33"/>
      <c r="C59" s="33"/>
    </row>
    <row r="60">
      <c r="A60" s="22"/>
      <c r="B60" s="33"/>
      <c r="C60" s="33"/>
    </row>
    <row r="61">
      <c r="A61" s="22"/>
      <c r="B61" s="33"/>
      <c r="C61" s="33"/>
    </row>
    <row r="62">
      <c r="A62" s="22"/>
      <c r="B62" s="33"/>
      <c r="C62" s="33"/>
    </row>
    <row r="63">
      <c r="A63" s="22"/>
      <c r="B63" s="33"/>
      <c r="C63" s="33"/>
    </row>
    <row r="64">
      <c r="A64" s="22"/>
      <c r="B64" s="33"/>
      <c r="C64" s="33"/>
    </row>
    <row r="65">
      <c r="A65" s="22"/>
      <c r="B65" s="33"/>
      <c r="C65" s="33"/>
    </row>
    <row r="66">
      <c r="A66" s="22"/>
      <c r="B66" s="33"/>
      <c r="C66" s="33"/>
    </row>
    <row r="67">
      <c r="A67" s="22"/>
      <c r="B67" s="33"/>
      <c r="C67" s="33"/>
    </row>
    <row r="68">
      <c r="A68" s="22"/>
      <c r="B68" s="33"/>
      <c r="C68" s="33"/>
    </row>
    <row r="69">
      <c r="A69" s="22"/>
      <c r="B69" s="33"/>
      <c r="C69" s="33"/>
    </row>
    <row r="70">
      <c r="A70" s="22"/>
      <c r="B70" s="33"/>
      <c r="C70" s="33"/>
    </row>
    <row r="71">
      <c r="A71" s="22"/>
      <c r="B71" s="33"/>
      <c r="C71" s="33"/>
    </row>
    <row r="72">
      <c r="A72" s="22"/>
      <c r="B72" s="33"/>
      <c r="C72" s="33"/>
    </row>
    <row r="73">
      <c r="A73" s="22"/>
      <c r="B73" s="33"/>
      <c r="C73" s="33"/>
    </row>
    <row r="74">
      <c r="A74" s="22"/>
      <c r="B74" s="33"/>
      <c r="C74" s="33"/>
    </row>
    <row r="75">
      <c r="A75" s="22"/>
      <c r="B75" s="33"/>
      <c r="C75" s="33"/>
    </row>
    <row r="76">
      <c r="A76" s="22"/>
      <c r="B76" s="33"/>
      <c r="C76" s="33"/>
    </row>
    <row r="77">
      <c r="A77" s="22"/>
      <c r="B77" s="33"/>
      <c r="C77" s="33"/>
    </row>
    <row r="78">
      <c r="A78" s="22"/>
      <c r="B78" s="33"/>
      <c r="C78" s="33"/>
    </row>
    <row r="79">
      <c r="A79" s="22"/>
      <c r="B79" s="33"/>
      <c r="C79" s="33"/>
    </row>
    <row r="80">
      <c r="A80" s="22"/>
      <c r="B80" s="33"/>
      <c r="C80" s="33"/>
    </row>
    <row r="81">
      <c r="A81" s="22"/>
      <c r="B81" s="33"/>
      <c r="C81" s="33"/>
    </row>
    <row r="82">
      <c r="A82" s="22"/>
      <c r="B82" s="33"/>
      <c r="C82" s="33"/>
    </row>
    <row r="83">
      <c r="A83" s="22"/>
      <c r="B83" s="33"/>
      <c r="C83" s="33"/>
    </row>
    <row r="84">
      <c r="A84" s="22"/>
      <c r="B84" s="33"/>
      <c r="C84" s="33"/>
    </row>
    <row r="85">
      <c r="A85" s="22"/>
      <c r="B85" s="33"/>
      <c r="C85" s="33"/>
    </row>
    <row r="86">
      <c r="A86" s="22"/>
      <c r="B86" s="33"/>
      <c r="C86" s="33"/>
    </row>
    <row r="87">
      <c r="A87" s="22"/>
      <c r="B87" s="33"/>
      <c r="C87" s="33"/>
    </row>
    <row r="88">
      <c r="A88" s="22"/>
      <c r="B88" s="33"/>
      <c r="C88" s="33"/>
    </row>
    <row r="89">
      <c r="A89" s="22"/>
      <c r="B89" s="33"/>
      <c r="C89" s="33"/>
    </row>
    <row r="90">
      <c r="A90" s="22"/>
      <c r="B90" s="33"/>
      <c r="C90" s="33"/>
    </row>
    <row r="91">
      <c r="A91" s="22"/>
      <c r="B91" s="33"/>
      <c r="C91" s="33"/>
    </row>
    <row r="92">
      <c r="A92" s="22"/>
      <c r="B92" s="33"/>
      <c r="C92" s="33"/>
    </row>
    <row r="93">
      <c r="A93" s="22"/>
      <c r="B93" s="33"/>
      <c r="C93" s="33"/>
    </row>
    <row r="94">
      <c r="A94" s="22"/>
      <c r="B94" s="33"/>
      <c r="C94" s="33"/>
    </row>
    <row r="95">
      <c r="A95" s="22"/>
      <c r="B95" s="33"/>
      <c r="C95" s="33"/>
    </row>
    <row r="96">
      <c r="A96" s="22"/>
      <c r="B96" s="33"/>
      <c r="C96" s="33"/>
    </row>
    <row r="97">
      <c r="A97" s="22"/>
      <c r="B97" s="33"/>
      <c r="C97" s="33"/>
    </row>
    <row r="98">
      <c r="A98" s="22"/>
      <c r="B98" s="33"/>
      <c r="C98" s="33"/>
    </row>
    <row r="99">
      <c r="A99" s="22"/>
      <c r="B99" s="33"/>
      <c r="C99" s="33"/>
    </row>
    <row r="100">
      <c r="A100" s="22"/>
      <c r="B100" s="33"/>
      <c r="C100" s="33"/>
    </row>
    <row r="101">
      <c r="A101" s="22"/>
      <c r="B101" s="33"/>
      <c r="C101" s="33"/>
    </row>
    <row r="102">
      <c r="A102" s="22"/>
      <c r="B102" s="33"/>
      <c r="C102" s="33"/>
    </row>
    <row r="103">
      <c r="A103" s="22"/>
      <c r="B103" s="33"/>
      <c r="C103" s="33"/>
    </row>
    <row r="104">
      <c r="A104" s="22"/>
      <c r="B104" s="33"/>
      <c r="C104" s="33"/>
    </row>
    <row r="105">
      <c r="A105" s="22"/>
      <c r="B105" s="33"/>
      <c r="C105" s="33"/>
    </row>
    <row r="106">
      <c r="A106" s="22"/>
      <c r="B106" s="33"/>
      <c r="C106" s="33"/>
    </row>
    <row r="107">
      <c r="A107" s="22"/>
      <c r="B107" s="33"/>
      <c r="C107" s="33"/>
    </row>
    <row r="108">
      <c r="A108" s="22"/>
      <c r="B108" s="33"/>
      <c r="C108" s="33"/>
    </row>
    <row r="109">
      <c r="A109" s="22"/>
      <c r="B109" s="33"/>
      <c r="C109" s="33"/>
    </row>
    <row r="110">
      <c r="A110" s="22"/>
      <c r="B110" s="33"/>
      <c r="C110" s="33"/>
    </row>
    <row r="111">
      <c r="A111" s="22"/>
      <c r="B111" s="33"/>
      <c r="C111" s="33"/>
    </row>
    <row r="112">
      <c r="A112" s="22"/>
      <c r="B112" s="33"/>
      <c r="C112" s="33"/>
    </row>
    <row r="113">
      <c r="A113" s="22"/>
      <c r="B113" s="33"/>
      <c r="C113" s="33"/>
    </row>
    <row r="114">
      <c r="A114" s="22"/>
      <c r="B114" s="33"/>
      <c r="C114" s="33"/>
    </row>
    <row r="115">
      <c r="A115" s="22"/>
      <c r="B115" s="33"/>
      <c r="C115" s="33"/>
    </row>
    <row r="116">
      <c r="A116" s="22"/>
      <c r="B116" s="33"/>
      <c r="C116" s="33"/>
    </row>
    <row r="117">
      <c r="A117" s="22"/>
      <c r="B117" s="33"/>
      <c r="C117" s="33"/>
    </row>
    <row r="118">
      <c r="A118" s="22"/>
      <c r="B118" s="33"/>
      <c r="C118" s="33"/>
    </row>
    <row r="119">
      <c r="A119" s="22"/>
      <c r="B119" s="33"/>
      <c r="C119" s="33"/>
    </row>
    <row r="120">
      <c r="A120" s="22"/>
      <c r="B120" s="33"/>
      <c r="C120" s="33"/>
    </row>
    <row r="121">
      <c r="A121" s="22"/>
      <c r="B121" s="33"/>
      <c r="C121" s="33"/>
    </row>
    <row r="122">
      <c r="A122" s="22"/>
      <c r="B122" s="33"/>
      <c r="C122" s="33"/>
    </row>
    <row r="123">
      <c r="A123" s="22"/>
      <c r="B123" s="33"/>
      <c r="C123" s="33"/>
    </row>
    <row r="124">
      <c r="A124" s="22"/>
      <c r="B124" s="33"/>
      <c r="C124" s="33"/>
    </row>
    <row r="125">
      <c r="A125" s="22"/>
      <c r="B125" s="33"/>
      <c r="C125" s="33"/>
    </row>
    <row r="126">
      <c r="A126" s="22"/>
      <c r="B126" s="33"/>
      <c r="C126" s="33"/>
    </row>
    <row r="127">
      <c r="A127" s="22"/>
      <c r="B127" s="33"/>
      <c r="C127" s="33"/>
    </row>
    <row r="128">
      <c r="A128" s="22"/>
      <c r="B128" s="33"/>
      <c r="C128" s="33"/>
    </row>
    <row r="129">
      <c r="A129" s="22"/>
      <c r="B129" s="33"/>
      <c r="C129" s="33"/>
    </row>
    <row r="130">
      <c r="A130" s="22"/>
      <c r="B130" s="33"/>
      <c r="C130" s="33"/>
    </row>
    <row r="131">
      <c r="A131" s="22"/>
      <c r="B131" s="33"/>
      <c r="C131" s="33"/>
    </row>
    <row r="132">
      <c r="A132" s="22"/>
      <c r="B132" s="33"/>
      <c r="C132" s="33"/>
    </row>
    <row r="133">
      <c r="A133" s="22"/>
      <c r="B133" s="33"/>
      <c r="C133" s="33"/>
    </row>
    <row r="134">
      <c r="A134" s="22"/>
      <c r="B134" s="33"/>
      <c r="C134" s="33"/>
    </row>
    <row r="135">
      <c r="A135" s="22"/>
      <c r="B135" s="33"/>
      <c r="C135" s="33"/>
    </row>
    <row r="136">
      <c r="A136" s="22"/>
      <c r="B136" s="33"/>
      <c r="C136" s="33"/>
    </row>
    <row r="137">
      <c r="A137" s="22"/>
      <c r="B137" s="33"/>
      <c r="C137" s="33"/>
    </row>
    <row r="138">
      <c r="A138" s="22"/>
      <c r="B138" s="33"/>
      <c r="C138" s="33"/>
    </row>
    <row r="139">
      <c r="A139" s="22"/>
      <c r="B139" s="33"/>
      <c r="C139" s="33"/>
    </row>
    <row r="140">
      <c r="A140" s="22"/>
      <c r="B140" s="33"/>
      <c r="C140" s="33"/>
    </row>
    <row r="141">
      <c r="A141" s="22"/>
      <c r="B141" s="33"/>
      <c r="C141" s="33"/>
    </row>
    <row r="142">
      <c r="A142" s="22"/>
      <c r="B142" s="33"/>
      <c r="C142" s="33"/>
    </row>
    <row r="143">
      <c r="A143" s="22"/>
      <c r="B143" s="33"/>
      <c r="C143" s="33"/>
    </row>
    <row r="144">
      <c r="A144" s="22"/>
      <c r="B144" s="33"/>
      <c r="C144" s="33"/>
    </row>
    <row r="145">
      <c r="A145" s="22"/>
      <c r="B145" s="33"/>
      <c r="C145" s="33"/>
    </row>
    <row r="146">
      <c r="A146" s="22"/>
      <c r="B146" s="33"/>
      <c r="C146" s="33"/>
    </row>
    <row r="147">
      <c r="A147" s="22"/>
      <c r="B147" s="33"/>
      <c r="C147" s="33"/>
    </row>
    <row r="148">
      <c r="A148" s="22"/>
      <c r="B148" s="33"/>
      <c r="C148" s="33"/>
    </row>
    <row r="149">
      <c r="A149" s="22"/>
      <c r="B149" s="33"/>
      <c r="C149" s="33"/>
    </row>
    <row r="150">
      <c r="A150" s="22"/>
      <c r="B150" s="33"/>
      <c r="C150" s="33"/>
    </row>
    <row r="151">
      <c r="A151" s="22"/>
      <c r="B151" s="33"/>
      <c r="C151" s="33"/>
    </row>
    <row r="152">
      <c r="A152" s="22"/>
      <c r="B152" s="33"/>
      <c r="C152" s="33"/>
    </row>
    <row r="153">
      <c r="A153" s="22"/>
      <c r="B153" s="33"/>
      <c r="C153" s="33"/>
    </row>
    <row r="154">
      <c r="A154" s="22"/>
      <c r="B154" s="33"/>
      <c r="C154" s="33"/>
    </row>
    <row r="155">
      <c r="A155" s="22"/>
      <c r="B155" s="33"/>
      <c r="C155" s="33"/>
    </row>
    <row r="156">
      <c r="A156" s="22"/>
      <c r="B156" s="33"/>
      <c r="C156" s="33"/>
    </row>
    <row r="157">
      <c r="A157" s="22"/>
      <c r="B157" s="33"/>
      <c r="C157" s="33"/>
    </row>
    <row r="158">
      <c r="A158" s="22"/>
      <c r="B158" s="33"/>
      <c r="C158" s="33"/>
    </row>
    <row r="159">
      <c r="A159" s="22"/>
      <c r="B159" s="33"/>
      <c r="C159" s="33"/>
    </row>
    <row r="160">
      <c r="A160" s="22"/>
      <c r="B160" s="33"/>
      <c r="C160" s="33"/>
    </row>
    <row r="161">
      <c r="A161" s="22"/>
      <c r="B161" s="33"/>
      <c r="C161" s="33"/>
    </row>
    <row r="162">
      <c r="A162" s="22"/>
      <c r="B162" s="33"/>
      <c r="C162" s="33"/>
    </row>
    <row r="163">
      <c r="A163" s="22"/>
      <c r="B163" s="33"/>
      <c r="C163" s="33"/>
    </row>
    <row r="164">
      <c r="A164" s="22"/>
      <c r="B164" s="33"/>
      <c r="C164" s="33"/>
    </row>
    <row r="165">
      <c r="A165" s="22"/>
      <c r="B165" s="33"/>
      <c r="C165" s="33"/>
    </row>
    <row r="166">
      <c r="A166" s="22"/>
      <c r="B166" s="33"/>
      <c r="C166" s="33"/>
    </row>
    <row r="167">
      <c r="A167" s="22"/>
      <c r="B167" s="33"/>
      <c r="C167" s="33"/>
    </row>
    <row r="168">
      <c r="A168" s="22"/>
      <c r="B168" s="33"/>
      <c r="C168" s="33"/>
    </row>
    <row r="169">
      <c r="A169" s="22"/>
      <c r="B169" s="33"/>
      <c r="C169" s="33"/>
    </row>
    <row r="170">
      <c r="A170" s="22"/>
      <c r="B170" s="33"/>
      <c r="C170" s="33"/>
    </row>
    <row r="171">
      <c r="A171" s="22"/>
      <c r="B171" s="33"/>
      <c r="C171" s="33"/>
    </row>
    <row r="172">
      <c r="A172" s="22"/>
      <c r="B172" s="33"/>
      <c r="C172" s="33"/>
    </row>
    <row r="173">
      <c r="A173" s="22"/>
      <c r="B173" s="33"/>
      <c r="C173" s="33"/>
    </row>
    <row r="174">
      <c r="A174" s="22"/>
      <c r="B174" s="33"/>
      <c r="C174" s="33"/>
    </row>
    <row r="175">
      <c r="A175" s="22"/>
      <c r="B175" s="33"/>
      <c r="C175" s="33"/>
    </row>
    <row r="176">
      <c r="A176" s="22"/>
      <c r="B176" s="33"/>
      <c r="C176" s="33"/>
    </row>
    <row r="177">
      <c r="A177" s="22"/>
      <c r="B177" s="33"/>
      <c r="C177" s="33"/>
    </row>
    <row r="178">
      <c r="A178" s="22"/>
      <c r="B178" s="33"/>
      <c r="C178" s="33"/>
    </row>
    <row r="179">
      <c r="A179" s="22"/>
      <c r="B179" s="33"/>
      <c r="C179" s="33"/>
    </row>
    <row r="180">
      <c r="A180" s="22"/>
      <c r="B180" s="33"/>
      <c r="C180" s="33"/>
    </row>
    <row r="181">
      <c r="A181" s="22"/>
      <c r="B181" s="33"/>
      <c r="C181" s="33"/>
    </row>
    <row r="182">
      <c r="A182" s="22"/>
      <c r="B182" s="33"/>
      <c r="C182" s="33"/>
    </row>
    <row r="183">
      <c r="A183" s="22"/>
      <c r="B183" s="33"/>
      <c r="C183" s="33"/>
    </row>
    <row r="184">
      <c r="A184" s="22"/>
      <c r="B184" s="33"/>
      <c r="C184" s="33"/>
    </row>
    <row r="185">
      <c r="A185" s="22"/>
      <c r="B185" s="33"/>
      <c r="C185" s="33"/>
    </row>
    <row r="186">
      <c r="A186" s="22"/>
      <c r="B186" s="33"/>
      <c r="C186" s="33"/>
    </row>
    <row r="187">
      <c r="A187" s="22"/>
      <c r="B187" s="33"/>
      <c r="C187" s="33"/>
    </row>
    <row r="188">
      <c r="A188" s="22"/>
      <c r="B188" s="33"/>
      <c r="C188" s="33"/>
    </row>
    <row r="189">
      <c r="A189" s="22"/>
      <c r="B189" s="33"/>
      <c r="C189" s="33"/>
    </row>
    <row r="190">
      <c r="A190" s="22"/>
      <c r="B190" s="33"/>
      <c r="C190" s="33"/>
    </row>
    <row r="191">
      <c r="A191" s="22"/>
      <c r="B191" s="33"/>
      <c r="C191" s="33"/>
    </row>
    <row r="192">
      <c r="A192" s="22"/>
      <c r="B192" s="33"/>
      <c r="C192" s="33"/>
    </row>
    <row r="193">
      <c r="A193" s="22"/>
      <c r="B193" s="33"/>
      <c r="C193" s="33"/>
    </row>
    <row r="194">
      <c r="A194" s="22"/>
      <c r="B194" s="33"/>
      <c r="C194" s="33"/>
    </row>
    <row r="195">
      <c r="A195" s="22"/>
      <c r="B195" s="33"/>
      <c r="C195" s="33"/>
    </row>
    <row r="196">
      <c r="A196" s="22"/>
      <c r="B196" s="33"/>
      <c r="C196" s="33"/>
    </row>
    <row r="197">
      <c r="A197" s="22"/>
      <c r="B197" s="33"/>
      <c r="C197" s="33"/>
    </row>
    <row r="198">
      <c r="A198" s="22"/>
      <c r="B198" s="33"/>
      <c r="C198" s="33"/>
    </row>
    <row r="199">
      <c r="A199" s="22"/>
      <c r="B199" s="33"/>
      <c r="C199" s="33"/>
    </row>
    <row r="200">
      <c r="A200" s="22"/>
      <c r="B200" s="33"/>
      <c r="C200" s="33"/>
    </row>
    <row r="201">
      <c r="A201" s="22"/>
      <c r="B201" s="33"/>
      <c r="C201" s="33"/>
    </row>
    <row r="202">
      <c r="A202" s="22"/>
      <c r="B202" s="33"/>
      <c r="C202" s="33"/>
    </row>
    <row r="203">
      <c r="A203" s="22"/>
      <c r="B203" s="33"/>
      <c r="C203" s="33"/>
    </row>
    <row r="204">
      <c r="A204" s="22"/>
      <c r="B204" s="33"/>
      <c r="C204" s="33"/>
    </row>
    <row r="205">
      <c r="A205" s="22"/>
      <c r="B205" s="33"/>
      <c r="C205" s="33"/>
    </row>
    <row r="206">
      <c r="A206" s="22"/>
      <c r="B206" s="33"/>
      <c r="C206" s="33"/>
    </row>
    <row r="207">
      <c r="A207" s="22"/>
      <c r="B207" s="33"/>
      <c r="C207" s="33"/>
    </row>
    <row r="208">
      <c r="A208" s="22"/>
      <c r="B208" s="33"/>
      <c r="C208" s="33"/>
    </row>
    <row r="209">
      <c r="A209" s="22"/>
      <c r="B209" s="33"/>
      <c r="C209" s="33"/>
    </row>
    <row r="210">
      <c r="A210" s="22"/>
      <c r="B210" s="33"/>
      <c r="C210" s="33"/>
    </row>
    <row r="211">
      <c r="A211" s="22"/>
      <c r="B211" s="33"/>
      <c r="C211" s="33"/>
    </row>
    <row r="212">
      <c r="A212" s="22"/>
      <c r="B212" s="33"/>
      <c r="C212" s="33"/>
    </row>
    <row r="213">
      <c r="A213" s="22"/>
      <c r="B213" s="33"/>
      <c r="C213" s="33"/>
    </row>
    <row r="214">
      <c r="A214" s="22"/>
      <c r="B214" s="33"/>
      <c r="C214" s="33"/>
    </row>
    <row r="215">
      <c r="A215" s="22"/>
      <c r="B215" s="33"/>
      <c r="C215" s="33"/>
    </row>
    <row r="216">
      <c r="A216" s="22"/>
      <c r="B216" s="33"/>
      <c r="C216" s="33"/>
    </row>
    <row r="217">
      <c r="A217" s="22"/>
      <c r="B217" s="33"/>
      <c r="C217" s="33"/>
    </row>
    <row r="218">
      <c r="A218" s="22"/>
      <c r="B218" s="33"/>
      <c r="C218" s="33"/>
    </row>
    <row r="219">
      <c r="A219" s="22"/>
      <c r="B219" s="33"/>
      <c r="C219" s="33"/>
    </row>
    <row r="220">
      <c r="A220" s="22"/>
      <c r="B220" s="33"/>
      <c r="C220" s="33"/>
    </row>
    <row r="221">
      <c r="A221" s="22"/>
      <c r="B221" s="33"/>
      <c r="C221" s="33"/>
    </row>
    <row r="222">
      <c r="A222" s="22"/>
      <c r="B222" s="33"/>
      <c r="C222" s="33"/>
    </row>
    <row r="223">
      <c r="A223" s="22"/>
      <c r="B223" s="33"/>
      <c r="C223" s="33"/>
    </row>
    <row r="224">
      <c r="A224" s="22"/>
      <c r="B224" s="33"/>
      <c r="C224" s="33"/>
    </row>
    <row r="225">
      <c r="A225" s="22"/>
      <c r="B225" s="33"/>
      <c r="C225" s="33"/>
    </row>
    <row r="226">
      <c r="A226" s="22"/>
      <c r="B226" s="33"/>
      <c r="C226" s="33"/>
    </row>
    <row r="227">
      <c r="A227" s="22"/>
      <c r="B227" s="33"/>
      <c r="C227" s="33"/>
    </row>
    <row r="228">
      <c r="A228" s="22"/>
      <c r="B228" s="33"/>
      <c r="C228" s="33"/>
    </row>
    <row r="229">
      <c r="A229" s="22"/>
      <c r="B229" s="33"/>
      <c r="C229" s="33"/>
    </row>
    <row r="230">
      <c r="A230" s="22"/>
      <c r="B230" s="33"/>
      <c r="C230" s="33"/>
    </row>
    <row r="231">
      <c r="A231" s="22"/>
      <c r="B231" s="33"/>
      <c r="C231" s="33"/>
    </row>
    <row r="232">
      <c r="A232" s="22"/>
      <c r="B232" s="33"/>
      <c r="C232" s="33"/>
    </row>
    <row r="233">
      <c r="A233" s="22"/>
      <c r="B233" s="33"/>
      <c r="C233" s="33"/>
    </row>
    <row r="234">
      <c r="A234" s="22"/>
      <c r="B234" s="33"/>
      <c r="C234" s="33"/>
    </row>
    <row r="235">
      <c r="A235" s="22"/>
      <c r="B235" s="33"/>
      <c r="C235" s="33"/>
    </row>
    <row r="236">
      <c r="A236" s="22"/>
      <c r="B236" s="33"/>
      <c r="C236" s="33"/>
    </row>
    <row r="237">
      <c r="A237" s="22"/>
      <c r="B237" s="33"/>
      <c r="C237" s="33"/>
    </row>
    <row r="238">
      <c r="A238" s="22"/>
      <c r="B238" s="33"/>
      <c r="C238" s="33"/>
    </row>
    <row r="239">
      <c r="A239" s="22"/>
      <c r="B239" s="33"/>
      <c r="C239" s="33"/>
    </row>
    <row r="240">
      <c r="A240" s="22"/>
      <c r="B240" s="33"/>
      <c r="C240" s="33"/>
    </row>
    <row r="241">
      <c r="A241" s="22"/>
      <c r="B241" s="33"/>
      <c r="C241" s="33"/>
    </row>
    <row r="242">
      <c r="A242" s="22"/>
      <c r="B242" s="33"/>
      <c r="C242" s="33"/>
    </row>
    <row r="243">
      <c r="A243" s="22"/>
      <c r="B243" s="33"/>
      <c r="C243" s="33"/>
    </row>
    <row r="244">
      <c r="A244" s="22"/>
      <c r="B244" s="33"/>
      <c r="C244" s="33"/>
    </row>
    <row r="245">
      <c r="A245" s="22"/>
      <c r="B245" s="33"/>
      <c r="C245" s="33"/>
    </row>
    <row r="246">
      <c r="A246" s="22"/>
      <c r="B246" s="33"/>
      <c r="C246" s="33"/>
    </row>
    <row r="247">
      <c r="A247" s="22"/>
      <c r="B247" s="33"/>
      <c r="C247" s="33"/>
    </row>
    <row r="248">
      <c r="A248" s="22"/>
      <c r="B248" s="33"/>
      <c r="C248" s="33"/>
    </row>
    <row r="249">
      <c r="A249" s="22"/>
      <c r="B249" s="33"/>
      <c r="C249" s="33"/>
    </row>
    <row r="250">
      <c r="A250" s="22"/>
      <c r="B250" s="33"/>
      <c r="C250" s="33"/>
    </row>
    <row r="251">
      <c r="A251" s="22"/>
      <c r="B251" s="33"/>
      <c r="C251" s="33"/>
    </row>
    <row r="252">
      <c r="A252" s="22"/>
      <c r="B252" s="33"/>
      <c r="C252" s="33"/>
    </row>
    <row r="253">
      <c r="A253" s="22"/>
      <c r="B253" s="33"/>
      <c r="C253" s="33"/>
    </row>
    <row r="254">
      <c r="A254" s="22"/>
      <c r="B254" s="33"/>
      <c r="C254" s="33"/>
    </row>
    <row r="255">
      <c r="A255" s="22"/>
      <c r="B255" s="33"/>
      <c r="C255" s="33"/>
    </row>
    <row r="256">
      <c r="A256" s="22"/>
      <c r="B256" s="33"/>
      <c r="C256" s="33"/>
    </row>
    <row r="257">
      <c r="A257" s="22"/>
      <c r="B257" s="33"/>
      <c r="C257" s="33"/>
    </row>
    <row r="258">
      <c r="A258" s="22"/>
      <c r="B258" s="33"/>
      <c r="C258" s="33"/>
    </row>
    <row r="259">
      <c r="A259" s="22"/>
      <c r="B259" s="33"/>
      <c r="C259" s="33"/>
    </row>
    <row r="260">
      <c r="A260" s="22"/>
      <c r="B260" s="33"/>
      <c r="C260" s="33"/>
    </row>
    <row r="261">
      <c r="A261" s="22"/>
      <c r="B261" s="33"/>
      <c r="C261" s="33"/>
    </row>
    <row r="262">
      <c r="A262" s="22"/>
      <c r="B262" s="33"/>
      <c r="C262" s="33"/>
    </row>
    <row r="263">
      <c r="A263" s="22"/>
      <c r="B263" s="33"/>
      <c r="C263" s="33"/>
    </row>
    <row r="264">
      <c r="A264" s="22"/>
      <c r="B264" s="33"/>
      <c r="C264" s="33"/>
    </row>
    <row r="265">
      <c r="A265" s="22"/>
      <c r="B265" s="33"/>
      <c r="C265" s="33"/>
    </row>
    <row r="266">
      <c r="A266" s="22"/>
      <c r="B266" s="33"/>
      <c r="C266" s="33"/>
    </row>
    <row r="267">
      <c r="A267" s="22"/>
      <c r="B267" s="33"/>
      <c r="C267" s="33"/>
    </row>
    <row r="268">
      <c r="A268" s="22"/>
      <c r="B268" s="33"/>
      <c r="C268" s="33"/>
    </row>
    <row r="269">
      <c r="A269" s="22"/>
      <c r="B269" s="33"/>
      <c r="C269" s="33"/>
    </row>
    <row r="270">
      <c r="A270" s="22"/>
      <c r="B270" s="33"/>
      <c r="C270" s="33"/>
    </row>
    <row r="271">
      <c r="A271" s="22"/>
      <c r="B271" s="33"/>
      <c r="C271" s="33"/>
    </row>
    <row r="272">
      <c r="A272" s="22"/>
      <c r="B272" s="33"/>
      <c r="C272" s="33"/>
    </row>
    <row r="273">
      <c r="A273" s="22"/>
      <c r="B273" s="33"/>
      <c r="C273" s="33"/>
    </row>
    <row r="274">
      <c r="A274" s="22"/>
      <c r="B274" s="33"/>
      <c r="C274" s="33"/>
    </row>
    <row r="275">
      <c r="A275" s="22"/>
      <c r="B275" s="33"/>
      <c r="C275" s="33"/>
    </row>
    <row r="276">
      <c r="A276" s="22"/>
      <c r="B276" s="33"/>
      <c r="C276" s="33"/>
    </row>
    <row r="277">
      <c r="A277" s="22"/>
      <c r="B277" s="33"/>
      <c r="C277" s="33"/>
    </row>
    <row r="278">
      <c r="A278" s="22"/>
      <c r="B278" s="33"/>
      <c r="C278" s="33"/>
    </row>
    <row r="279">
      <c r="A279" s="22"/>
      <c r="B279" s="33"/>
      <c r="C279" s="33"/>
    </row>
    <row r="280">
      <c r="A280" s="22"/>
      <c r="B280" s="33"/>
      <c r="C280" s="33"/>
    </row>
    <row r="281">
      <c r="A281" s="22"/>
      <c r="B281" s="33"/>
      <c r="C281" s="33"/>
    </row>
    <row r="282">
      <c r="A282" s="22"/>
      <c r="B282" s="33"/>
      <c r="C282" s="33"/>
    </row>
    <row r="283">
      <c r="A283" s="22"/>
      <c r="B283" s="33"/>
      <c r="C283" s="33"/>
    </row>
    <row r="284">
      <c r="A284" s="22"/>
      <c r="B284" s="33"/>
      <c r="C284" s="33"/>
    </row>
    <row r="285">
      <c r="A285" s="22"/>
      <c r="B285" s="33"/>
      <c r="C285" s="33"/>
    </row>
    <row r="286">
      <c r="A286" s="22"/>
      <c r="B286" s="33"/>
      <c r="C286" s="33"/>
    </row>
    <row r="287">
      <c r="A287" s="22"/>
      <c r="B287" s="33"/>
      <c r="C287" s="33"/>
    </row>
    <row r="288">
      <c r="A288" s="22"/>
      <c r="B288" s="33"/>
      <c r="C288" s="33"/>
    </row>
    <row r="289">
      <c r="A289" s="22"/>
      <c r="B289" s="33"/>
      <c r="C289" s="33"/>
    </row>
    <row r="290">
      <c r="A290" s="22"/>
      <c r="B290" s="33"/>
      <c r="C290" s="33"/>
    </row>
    <row r="291">
      <c r="A291" s="22"/>
      <c r="B291" s="33"/>
      <c r="C291" s="33"/>
    </row>
    <row r="292">
      <c r="A292" s="22"/>
      <c r="B292" s="33"/>
      <c r="C292" s="33"/>
    </row>
    <row r="293">
      <c r="A293" s="22"/>
      <c r="B293" s="33"/>
      <c r="C293" s="33"/>
    </row>
    <row r="294">
      <c r="A294" s="22"/>
      <c r="B294" s="33"/>
      <c r="C294" s="33"/>
    </row>
    <row r="295">
      <c r="A295" s="22"/>
      <c r="B295" s="33"/>
      <c r="C295" s="33"/>
    </row>
    <row r="296">
      <c r="A296" s="22"/>
      <c r="B296" s="33"/>
      <c r="C296" s="33"/>
    </row>
    <row r="297">
      <c r="A297" s="22"/>
      <c r="B297" s="33"/>
      <c r="C297" s="33"/>
    </row>
    <row r="298">
      <c r="A298" s="22"/>
      <c r="B298" s="33"/>
      <c r="C298" s="33"/>
    </row>
    <row r="299">
      <c r="A299" s="22"/>
      <c r="B299" s="33"/>
      <c r="C299" s="33"/>
    </row>
    <row r="300">
      <c r="A300" s="22"/>
      <c r="B300" s="33"/>
      <c r="C300" s="33"/>
    </row>
    <row r="301">
      <c r="A301" s="22"/>
      <c r="B301" s="33"/>
      <c r="C301" s="33"/>
    </row>
    <row r="302">
      <c r="A302" s="22"/>
      <c r="B302" s="33"/>
      <c r="C302" s="33"/>
    </row>
    <row r="303">
      <c r="A303" s="22"/>
      <c r="B303" s="33"/>
      <c r="C303" s="33"/>
    </row>
    <row r="304">
      <c r="A304" s="22"/>
      <c r="B304" s="33"/>
      <c r="C304" s="33"/>
    </row>
    <row r="305">
      <c r="A305" s="22"/>
      <c r="B305" s="33"/>
      <c r="C305" s="33"/>
    </row>
    <row r="306">
      <c r="A306" s="22"/>
      <c r="B306" s="33"/>
      <c r="C306" s="33"/>
    </row>
    <row r="307">
      <c r="A307" s="22"/>
      <c r="B307" s="33"/>
      <c r="C307" s="33"/>
    </row>
    <row r="308">
      <c r="A308" s="22"/>
      <c r="B308" s="33"/>
      <c r="C308" s="33"/>
    </row>
    <row r="309">
      <c r="A309" s="22"/>
      <c r="B309" s="33"/>
      <c r="C309" s="33"/>
    </row>
    <row r="310">
      <c r="A310" s="22"/>
      <c r="B310" s="33"/>
      <c r="C310" s="33"/>
    </row>
    <row r="311">
      <c r="A311" s="22"/>
      <c r="B311" s="33"/>
      <c r="C311" s="33"/>
    </row>
    <row r="312">
      <c r="A312" s="22"/>
      <c r="B312" s="33"/>
      <c r="C312" s="33"/>
    </row>
    <row r="313">
      <c r="A313" s="22"/>
      <c r="B313" s="33"/>
      <c r="C313" s="33"/>
    </row>
    <row r="314">
      <c r="A314" s="22"/>
      <c r="B314" s="33"/>
      <c r="C314" s="33"/>
    </row>
    <row r="315">
      <c r="A315" s="22"/>
      <c r="B315" s="33"/>
      <c r="C315" s="33"/>
    </row>
    <row r="316">
      <c r="A316" s="22"/>
      <c r="B316" s="33"/>
      <c r="C316" s="33"/>
    </row>
    <row r="317">
      <c r="A317" s="22"/>
      <c r="B317" s="33"/>
      <c r="C317" s="33"/>
    </row>
    <row r="318">
      <c r="A318" s="22"/>
      <c r="B318" s="33"/>
      <c r="C318" s="33"/>
    </row>
    <row r="319">
      <c r="A319" s="22"/>
      <c r="B319" s="33"/>
      <c r="C319" s="33"/>
    </row>
    <row r="320">
      <c r="A320" s="22"/>
      <c r="B320" s="33"/>
      <c r="C320" s="33"/>
    </row>
    <row r="321">
      <c r="A321" s="22"/>
      <c r="B321" s="33"/>
      <c r="C321" s="33"/>
    </row>
    <row r="322">
      <c r="A322" s="22"/>
      <c r="B322" s="33"/>
      <c r="C322" s="33"/>
    </row>
    <row r="323">
      <c r="A323" s="22"/>
      <c r="B323" s="33"/>
      <c r="C323" s="33"/>
    </row>
    <row r="324">
      <c r="A324" s="22"/>
      <c r="B324" s="33"/>
      <c r="C324" s="33"/>
    </row>
    <row r="325">
      <c r="A325" s="22"/>
      <c r="B325" s="33"/>
      <c r="C325" s="33"/>
    </row>
    <row r="326">
      <c r="A326" s="22"/>
      <c r="B326" s="33"/>
      <c r="C326" s="33"/>
    </row>
    <row r="327">
      <c r="A327" s="22"/>
      <c r="B327" s="33"/>
      <c r="C327" s="33"/>
    </row>
    <row r="328">
      <c r="A328" s="22"/>
      <c r="B328" s="33"/>
      <c r="C328" s="33"/>
    </row>
    <row r="329">
      <c r="A329" s="22"/>
      <c r="B329" s="33"/>
      <c r="C329" s="33"/>
    </row>
    <row r="330">
      <c r="A330" s="22"/>
      <c r="B330" s="33"/>
      <c r="C330" s="33"/>
    </row>
    <row r="331">
      <c r="A331" s="22"/>
      <c r="B331" s="33"/>
      <c r="C331" s="33"/>
    </row>
    <row r="332">
      <c r="A332" s="22"/>
      <c r="B332" s="33"/>
      <c r="C332" s="33"/>
    </row>
    <row r="333">
      <c r="A333" s="22"/>
      <c r="B333" s="33"/>
      <c r="C333" s="33"/>
    </row>
    <row r="334">
      <c r="A334" s="22"/>
      <c r="B334" s="33"/>
      <c r="C334" s="33"/>
    </row>
    <row r="335">
      <c r="A335" s="22"/>
      <c r="B335" s="33"/>
      <c r="C335" s="33"/>
    </row>
    <row r="336">
      <c r="A336" s="22"/>
      <c r="B336" s="33"/>
      <c r="C336" s="33"/>
    </row>
    <row r="337">
      <c r="A337" s="22"/>
      <c r="B337" s="33"/>
      <c r="C337" s="33"/>
    </row>
    <row r="338">
      <c r="A338" s="22"/>
      <c r="B338" s="33"/>
      <c r="C338" s="33"/>
    </row>
    <row r="339">
      <c r="A339" s="22"/>
      <c r="B339" s="33"/>
      <c r="C339" s="33"/>
    </row>
    <row r="340">
      <c r="A340" s="22"/>
      <c r="B340" s="33"/>
      <c r="C340" s="33"/>
    </row>
    <row r="341">
      <c r="A341" s="22"/>
      <c r="B341" s="33"/>
      <c r="C341" s="33"/>
    </row>
    <row r="342">
      <c r="A342" s="22"/>
      <c r="B342" s="33"/>
      <c r="C342" s="33"/>
    </row>
    <row r="343">
      <c r="A343" s="22"/>
      <c r="B343" s="33"/>
      <c r="C343" s="33"/>
    </row>
    <row r="344">
      <c r="A344" s="22"/>
      <c r="B344" s="33"/>
      <c r="C344" s="33"/>
    </row>
    <row r="345">
      <c r="A345" s="22"/>
      <c r="B345" s="33"/>
      <c r="C345" s="33"/>
    </row>
    <row r="346">
      <c r="A346" s="22"/>
      <c r="B346" s="33"/>
      <c r="C346" s="33"/>
    </row>
    <row r="347">
      <c r="A347" s="22"/>
      <c r="B347" s="33"/>
      <c r="C347" s="33"/>
    </row>
    <row r="348">
      <c r="A348" s="22"/>
      <c r="B348" s="33"/>
      <c r="C348" s="33"/>
    </row>
    <row r="349">
      <c r="A349" s="22"/>
      <c r="B349" s="33"/>
      <c r="C349" s="33"/>
    </row>
    <row r="350">
      <c r="A350" s="22"/>
      <c r="B350" s="33"/>
      <c r="C350" s="33"/>
    </row>
    <row r="351">
      <c r="A351" s="22"/>
      <c r="B351" s="33"/>
      <c r="C351" s="33"/>
    </row>
    <row r="352">
      <c r="A352" s="22"/>
      <c r="B352" s="33"/>
      <c r="C352" s="33"/>
    </row>
    <row r="353">
      <c r="A353" s="22"/>
      <c r="B353" s="33"/>
      <c r="C353" s="33"/>
    </row>
    <row r="354">
      <c r="A354" s="22"/>
      <c r="B354" s="33"/>
      <c r="C354" s="33"/>
    </row>
    <row r="355">
      <c r="A355" s="22"/>
      <c r="B355" s="33"/>
      <c r="C355" s="33"/>
    </row>
    <row r="356">
      <c r="A356" s="22"/>
      <c r="B356" s="33"/>
      <c r="C356" s="33"/>
    </row>
    <row r="357">
      <c r="A357" s="22"/>
      <c r="B357" s="33"/>
      <c r="C357" s="33"/>
    </row>
    <row r="358">
      <c r="A358" s="22"/>
      <c r="B358" s="33"/>
      <c r="C358" s="33"/>
    </row>
    <row r="359">
      <c r="A359" s="22"/>
      <c r="B359" s="33"/>
      <c r="C359" s="33"/>
    </row>
    <row r="360">
      <c r="A360" s="22"/>
      <c r="B360" s="33"/>
      <c r="C360" s="33"/>
    </row>
    <row r="361">
      <c r="A361" s="22"/>
      <c r="B361" s="33"/>
      <c r="C361" s="33"/>
    </row>
    <row r="362">
      <c r="A362" s="22"/>
      <c r="B362" s="33"/>
      <c r="C362" s="33"/>
    </row>
    <row r="363">
      <c r="A363" s="22"/>
      <c r="B363" s="33"/>
      <c r="C363" s="33"/>
    </row>
    <row r="364">
      <c r="A364" s="22"/>
      <c r="B364" s="33"/>
      <c r="C364" s="33"/>
    </row>
    <row r="365">
      <c r="A365" s="22"/>
      <c r="B365" s="33"/>
      <c r="C365" s="33"/>
    </row>
    <row r="366">
      <c r="A366" s="22"/>
      <c r="B366" s="33"/>
      <c r="C366" s="33"/>
    </row>
    <row r="367">
      <c r="A367" s="22"/>
      <c r="B367" s="33"/>
      <c r="C367" s="33"/>
    </row>
    <row r="368">
      <c r="A368" s="22"/>
      <c r="B368" s="33"/>
      <c r="C368" s="33"/>
    </row>
    <row r="369">
      <c r="A369" s="22"/>
      <c r="B369" s="33"/>
      <c r="C369" s="33"/>
    </row>
    <row r="370">
      <c r="A370" s="22"/>
      <c r="B370" s="33"/>
      <c r="C370" s="33"/>
    </row>
    <row r="371">
      <c r="A371" s="22"/>
      <c r="B371" s="33"/>
      <c r="C371" s="33"/>
    </row>
    <row r="372">
      <c r="A372" s="22"/>
      <c r="B372" s="33"/>
      <c r="C372" s="33"/>
    </row>
    <row r="373">
      <c r="A373" s="22"/>
      <c r="B373" s="33"/>
      <c r="C373" s="33"/>
    </row>
    <row r="374">
      <c r="A374" s="22"/>
      <c r="B374" s="33"/>
      <c r="C374" s="33"/>
    </row>
    <row r="375">
      <c r="A375" s="22"/>
      <c r="B375" s="33"/>
      <c r="C375" s="33"/>
    </row>
    <row r="376">
      <c r="A376" s="22"/>
      <c r="B376" s="33"/>
      <c r="C376" s="33"/>
    </row>
    <row r="377">
      <c r="A377" s="22"/>
      <c r="B377" s="33"/>
      <c r="C377" s="33"/>
    </row>
    <row r="378">
      <c r="A378" s="22"/>
      <c r="B378" s="33"/>
      <c r="C378" s="33"/>
    </row>
    <row r="379">
      <c r="A379" s="22"/>
      <c r="B379" s="33"/>
      <c r="C379" s="33"/>
    </row>
    <row r="380">
      <c r="A380" s="22"/>
      <c r="B380" s="33"/>
      <c r="C380" s="33"/>
    </row>
    <row r="381">
      <c r="A381" s="22"/>
      <c r="B381" s="33"/>
      <c r="C381" s="33"/>
    </row>
    <row r="382">
      <c r="A382" s="22"/>
      <c r="B382" s="33"/>
      <c r="C382" s="33"/>
    </row>
    <row r="383">
      <c r="A383" s="22"/>
      <c r="B383" s="33"/>
      <c r="C383" s="33"/>
    </row>
    <row r="384">
      <c r="A384" s="22"/>
      <c r="B384" s="33"/>
      <c r="C384" s="33"/>
    </row>
    <row r="385">
      <c r="A385" s="22"/>
      <c r="B385" s="33"/>
      <c r="C385" s="33"/>
    </row>
    <row r="386">
      <c r="A386" s="22"/>
      <c r="B386" s="33"/>
      <c r="C386" s="33"/>
    </row>
    <row r="387">
      <c r="A387" s="22"/>
      <c r="B387" s="33"/>
      <c r="C387" s="33"/>
    </row>
    <row r="388">
      <c r="A388" s="22"/>
      <c r="B388" s="33"/>
      <c r="C388" s="33"/>
    </row>
    <row r="389">
      <c r="A389" s="22"/>
      <c r="B389" s="33"/>
      <c r="C389" s="33"/>
    </row>
    <row r="390">
      <c r="A390" s="22"/>
      <c r="B390" s="33"/>
      <c r="C390" s="33"/>
    </row>
    <row r="391">
      <c r="A391" s="22"/>
      <c r="B391" s="33"/>
      <c r="C391" s="33"/>
    </row>
    <row r="392">
      <c r="A392" s="22"/>
      <c r="B392" s="33"/>
      <c r="C392" s="33"/>
    </row>
    <row r="393">
      <c r="A393" s="22"/>
      <c r="B393" s="33"/>
      <c r="C393" s="33"/>
    </row>
    <row r="394">
      <c r="A394" s="22"/>
      <c r="B394" s="33"/>
      <c r="C394" s="33"/>
    </row>
    <row r="395">
      <c r="A395" s="22"/>
      <c r="B395" s="33"/>
      <c r="C395" s="33"/>
    </row>
    <row r="396">
      <c r="A396" s="22"/>
      <c r="B396" s="33"/>
      <c r="C396" s="33"/>
    </row>
    <row r="397">
      <c r="A397" s="22"/>
      <c r="B397" s="33"/>
      <c r="C397" s="33"/>
    </row>
    <row r="398">
      <c r="A398" s="22"/>
      <c r="B398" s="33"/>
      <c r="C398" s="33"/>
    </row>
    <row r="399">
      <c r="A399" s="22"/>
      <c r="B399" s="33"/>
      <c r="C399" s="33"/>
    </row>
    <row r="400">
      <c r="A400" s="22"/>
      <c r="B400" s="33"/>
      <c r="C400" s="33"/>
    </row>
    <row r="401">
      <c r="A401" s="22"/>
      <c r="B401" s="33"/>
      <c r="C401" s="33"/>
    </row>
    <row r="402">
      <c r="A402" s="22"/>
      <c r="B402" s="33"/>
      <c r="C402" s="33"/>
    </row>
    <row r="403">
      <c r="A403" s="22"/>
      <c r="B403" s="33"/>
      <c r="C403" s="33"/>
    </row>
    <row r="404">
      <c r="A404" s="22"/>
      <c r="B404" s="33"/>
      <c r="C404" s="33"/>
    </row>
    <row r="405">
      <c r="A405" s="22"/>
      <c r="B405" s="33"/>
      <c r="C405" s="33"/>
    </row>
    <row r="406">
      <c r="A406" s="22"/>
      <c r="B406" s="33"/>
      <c r="C406" s="33"/>
    </row>
    <row r="407">
      <c r="A407" s="22"/>
      <c r="B407" s="33"/>
      <c r="C407" s="33"/>
    </row>
    <row r="408">
      <c r="A408" s="22"/>
      <c r="B408" s="33"/>
      <c r="C408" s="33"/>
    </row>
    <row r="409">
      <c r="A409" s="22"/>
      <c r="B409" s="33"/>
      <c r="C409" s="33"/>
    </row>
    <row r="410">
      <c r="A410" s="22"/>
      <c r="B410" s="33"/>
      <c r="C410" s="33"/>
    </row>
    <row r="411">
      <c r="A411" s="22"/>
      <c r="B411" s="33"/>
      <c r="C411" s="33"/>
    </row>
    <row r="412">
      <c r="A412" s="22"/>
      <c r="B412" s="33"/>
      <c r="C412" s="33"/>
    </row>
    <row r="413">
      <c r="A413" s="22"/>
      <c r="B413" s="33"/>
      <c r="C413" s="33"/>
    </row>
    <row r="414">
      <c r="A414" s="22"/>
      <c r="B414" s="33"/>
      <c r="C414" s="33"/>
    </row>
    <row r="415">
      <c r="A415" s="22"/>
      <c r="B415" s="33"/>
      <c r="C415" s="33"/>
    </row>
    <row r="416">
      <c r="A416" s="22"/>
      <c r="B416" s="33"/>
      <c r="C416" s="33"/>
    </row>
    <row r="417">
      <c r="A417" s="22"/>
      <c r="B417" s="33"/>
      <c r="C417" s="33"/>
    </row>
    <row r="418">
      <c r="A418" s="22"/>
      <c r="B418" s="33"/>
      <c r="C418" s="33"/>
    </row>
    <row r="419">
      <c r="A419" s="22"/>
      <c r="B419" s="33"/>
      <c r="C419" s="33"/>
    </row>
    <row r="420">
      <c r="A420" s="22"/>
      <c r="B420" s="33"/>
      <c r="C420" s="33"/>
    </row>
    <row r="421">
      <c r="A421" s="22"/>
      <c r="B421" s="33"/>
      <c r="C421" s="33"/>
    </row>
    <row r="422">
      <c r="A422" s="22"/>
      <c r="B422" s="33"/>
      <c r="C422" s="33"/>
    </row>
    <row r="423">
      <c r="A423" s="22"/>
      <c r="B423" s="33"/>
      <c r="C423" s="33"/>
    </row>
    <row r="424">
      <c r="A424" s="22"/>
      <c r="B424" s="33"/>
      <c r="C424" s="33"/>
    </row>
    <row r="425">
      <c r="A425" s="22"/>
      <c r="B425" s="33"/>
      <c r="C425" s="33"/>
    </row>
    <row r="426">
      <c r="A426" s="22"/>
      <c r="B426" s="33"/>
      <c r="C426" s="33"/>
    </row>
    <row r="427">
      <c r="A427" s="22"/>
      <c r="B427" s="33"/>
      <c r="C427" s="33"/>
    </row>
    <row r="428">
      <c r="A428" s="22"/>
      <c r="B428" s="33"/>
      <c r="C428" s="33"/>
    </row>
    <row r="429">
      <c r="A429" s="22"/>
      <c r="B429" s="33"/>
      <c r="C429" s="33"/>
    </row>
    <row r="430">
      <c r="A430" s="22"/>
      <c r="B430" s="33"/>
      <c r="C430" s="33"/>
    </row>
    <row r="431">
      <c r="A431" s="22"/>
      <c r="B431" s="33"/>
      <c r="C431" s="33"/>
    </row>
    <row r="432">
      <c r="A432" s="22"/>
      <c r="B432" s="33"/>
      <c r="C432" s="33"/>
    </row>
    <row r="433">
      <c r="A433" s="22"/>
      <c r="B433" s="33"/>
      <c r="C433" s="33"/>
    </row>
    <row r="434">
      <c r="A434" s="22"/>
      <c r="B434" s="33"/>
      <c r="C434" s="33"/>
    </row>
    <row r="435">
      <c r="A435" s="22"/>
      <c r="B435" s="33"/>
      <c r="C435" s="33"/>
    </row>
    <row r="436">
      <c r="A436" s="22"/>
      <c r="B436" s="33"/>
      <c r="C436" s="33"/>
    </row>
    <row r="437">
      <c r="A437" s="22"/>
      <c r="B437" s="33"/>
      <c r="C437" s="33"/>
    </row>
    <row r="438">
      <c r="A438" s="22"/>
      <c r="B438" s="33"/>
      <c r="C438" s="33"/>
    </row>
    <row r="439">
      <c r="A439" s="22"/>
      <c r="B439" s="33"/>
      <c r="C439" s="33"/>
    </row>
    <row r="440">
      <c r="A440" s="22"/>
      <c r="B440" s="33"/>
      <c r="C440" s="33"/>
    </row>
    <row r="441">
      <c r="A441" s="22"/>
      <c r="B441" s="33"/>
      <c r="C441" s="33"/>
    </row>
    <row r="442">
      <c r="A442" s="22"/>
      <c r="B442" s="33"/>
      <c r="C442" s="33"/>
    </row>
    <row r="443">
      <c r="A443" s="22"/>
      <c r="B443" s="33"/>
      <c r="C443" s="33"/>
    </row>
    <row r="444">
      <c r="A444" s="22"/>
      <c r="B444" s="33"/>
      <c r="C444" s="33"/>
    </row>
    <row r="445">
      <c r="A445" s="22"/>
      <c r="B445" s="33"/>
      <c r="C445" s="33"/>
    </row>
    <row r="446">
      <c r="A446" s="22"/>
      <c r="B446" s="33"/>
      <c r="C446" s="33"/>
    </row>
    <row r="447">
      <c r="A447" s="22"/>
      <c r="B447" s="33"/>
      <c r="C447" s="33"/>
    </row>
    <row r="448">
      <c r="A448" s="22"/>
      <c r="B448" s="33"/>
      <c r="C448" s="33"/>
    </row>
    <row r="449">
      <c r="A449" s="22"/>
      <c r="B449" s="33"/>
      <c r="C449" s="33"/>
    </row>
    <row r="450">
      <c r="A450" s="22"/>
      <c r="B450" s="33"/>
      <c r="C450" s="33"/>
    </row>
    <row r="451">
      <c r="A451" s="22"/>
      <c r="B451" s="33"/>
      <c r="C451" s="33"/>
    </row>
    <row r="452">
      <c r="A452" s="22"/>
      <c r="B452" s="33"/>
      <c r="C452" s="33"/>
    </row>
    <row r="453">
      <c r="A453" s="22"/>
      <c r="B453" s="33"/>
      <c r="C453" s="33"/>
    </row>
    <row r="454">
      <c r="A454" s="22"/>
      <c r="B454" s="33"/>
      <c r="C454" s="33"/>
    </row>
    <row r="455">
      <c r="A455" s="22"/>
      <c r="B455" s="33"/>
      <c r="C455" s="33"/>
    </row>
    <row r="456">
      <c r="A456" s="22"/>
      <c r="B456" s="33"/>
      <c r="C456" s="33"/>
    </row>
    <row r="457">
      <c r="A457" s="22"/>
      <c r="B457" s="33"/>
      <c r="C457" s="33"/>
    </row>
    <row r="458">
      <c r="A458" s="22"/>
      <c r="B458" s="33"/>
      <c r="C458" s="33"/>
    </row>
    <row r="459">
      <c r="A459" s="22"/>
      <c r="B459" s="33"/>
      <c r="C459" s="33"/>
    </row>
    <row r="460">
      <c r="A460" s="22"/>
      <c r="B460" s="33"/>
      <c r="C460" s="33"/>
    </row>
    <row r="461">
      <c r="A461" s="22"/>
      <c r="B461" s="33"/>
      <c r="C461" s="33"/>
    </row>
    <row r="462">
      <c r="A462" s="22"/>
      <c r="B462" s="33"/>
      <c r="C462" s="33"/>
    </row>
    <row r="463">
      <c r="A463" s="22"/>
      <c r="B463" s="33"/>
      <c r="C463" s="33"/>
    </row>
    <row r="464">
      <c r="A464" s="22"/>
      <c r="B464" s="33"/>
      <c r="C464" s="33"/>
    </row>
    <row r="465">
      <c r="A465" s="22"/>
      <c r="B465" s="33"/>
      <c r="C465" s="33"/>
    </row>
    <row r="466">
      <c r="A466" s="22"/>
      <c r="B466" s="33"/>
      <c r="C466" s="33"/>
    </row>
    <row r="467">
      <c r="A467" s="22"/>
      <c r="B467" s="33"/>
      <c r="C467" s="33"/>
    </row>
    <row r="468">
      <c r="A468" s="22"/>
      <c r="B468" s="33"/>
      <c r="C468" s="33"/>
    </row>
    <row r="469">
      <c r="A469" s="22"/>
      <c r="B469" s="33"/>
      <c r="C469" s="33"/>
    </row>
    <row r="470">
      <c r="A470" s="22"/>
      <c r="B470" s="33"/>
      <c r="C470" s="33"/>
    </row>
    <row r="471">
      <c r="A471" s="22"/>
      <c r="B471" s="33"/>
      <c r="C471" s="33"/>
    </row>
    <row r="472">
      <c r="A472" s="22"/>
      <c r="B472" s="33"/>
      <c r="C472" s="33"/>
    </row>
    <row r="473">
      <c r="A473" s="22"/>
      <c r="B473" s="33"/>
      <c r="C473" s="33"/>
    </row>
    <row r="474">
      <c r="A474" s="22"/>
      <c r="B474" s="33"/>
      <c r="C474" s="33"/>
    </row>
    <row r="475">
      <c r="A475" s="22"/>
      <c r="B475" s="33"/>
      <c r="C475" s="33"/>
    </row>
    <row r="476">
      <c r="A476" s="22"/>
      <c r="B476" s="33"/>
      <c r="C476" s="33"/>
    </row>
    <row r="477">
      <c r="A477" s="22"/>
      <c r="B477" s="33"/>
      <c r="C477" s="33"/>
    </row>
    <row r="478">
      <c r="A478" s="22"/>
      <c r="B478" s="33"/>
      <c r="C478" s="33"/>
    </row>
    <row r="479">
      <c r="A479" s="22"/>
      <c r="B479" s="33"/>
      <c r="C479" s="33"/>
    </row>
    <row r="480">
      <c r="A480" s="22"/>
      <c r="B480" s="33"/>
      <c r="C480" s="33"/>
    </row>
    <row r="481">
      <c r="A481" s="22"/>
      <c r="B481" s="33"/>
      <c r="C481" s="33"/>
    </row>
    <row r="482">
      <c r="A482" s="22"/>
      <c r="B482" s="33"/>
      <c r="C482" s="33"/>
    </row>
    <row r="483">
      <c r="A483" s="22"/>
      <c r="B483" s="33"/>
      <c r="C483" s="33"/>
    </row>
    <row r="484">
      <c r="A484" s="22"/>
      <c r="B484" s="33"/>
      <c r="C484" s="33"/>
    </row>
    <row r="485">
      <c r="A485" s="22"/>
      <c r="B485" s="33"/>
      <c r="C485" s="33"/>
    </row>
    <row r="486">
      <c r="A486" s="22"/>
      <c r="B486" s="33"/>
      <c r="C486" s="33"/>
    </row>
    <row r="487">
      <c r="A487" s="22"/>
      <c r="B487" s="33"/>
      <c r="C487" s="33"/>
    </row>
    <row r="488">
      <c r="A488" s="22"/>
      <c r="B488" s="33"/>
      <c r="C488" s="33"/>
    </row>
    <row r="489">
      <c r="A489" s="22"/>
      <c r="B489" s="33"/>
      <c r="C489" s="33"/>
    </row>
    <row r="490">
      <c r="A490" s="22"/>
      <c r="B490" s="33"/>
      <c r="C490" s="33"/>
    </row>
    <row r="491">
      <c r="A491" s="22"/>
      <c r="B491" s="33"/>
      <c r="C491" s="33"/>
    </row>
    <row r="492">
      <c r="A492" s="22"/>
      <c r="B492" s="33"/>
      <c r="C492" s="33"/>
    </row>
    <row r="493">
      <c r="A493" s="22"/>
      <c r="B493" s="33"/>
      <c r="C493" s="33"/>
    </row>
    <row r="494">
      <c r="A494" s="22"/>
      <c r="B494" s="33"/>
      <c r="C494" s="33"/>
    </row>
    <row r="495">
      <c r="A495" s="22"/>
      <c r="B495" s="33"/>
      <c r="C495" s="33"/>
    </row>
    <row r="496">
      <c r="A496" s="22"/>
      <c r="B496" s="33"/>
      <c r="C496" s="33"/>
    </row>
    <row r="497">
      <c r="A497" s="22"/>
      <c r="B497" s="33"/>
      <c r="C497" s="33"/>
    </row>
    <row r="498">
      <c r="A498" s="22"/>
      <c r="B498" s="33"/>
      <c r="C498" s="33"/>
    </row>
    <row r="499">
      <c r="A499" s="22"/>
      <c r="B499" s="33"/>
      <c r="C499" s="33"/>
    </row>
    <row r="500">
      <c r="A500" s="22"/>
      <c r="B500" s="33"/>
      <c r="C500" s="33"/>
    </row>
    <row r="501">
      <c r="A501" s="22"/>
      <c r="B501" s="33"/>
      <c r="C501" s="33"/>
    </row>
    <row r="502">
      <c r="A502" s="22"/>
      <c r="B502" s="33"/>
      <c r="C502" s="33"/>
    </row>
    <row r="503">
      <c r="A503" s="22"/>
      <c r="B503" s="33"/>
      <c r="C503" s="33"/>
    </row>
    <row r="504">
      <c r="A504" s="22"/>
      <c r="B504" s="33"/>
      <c r="C504" s="33"/>
    </row>
    <row r="505">
      <c r="A505" s="22"/>
      <c r="B505" s="33"/>
      <c r="C505" s="33"/>
    </row>
    <row r="506">
      <c r="A506" s="22"/>
      <c r="B506" s="33"/>
      <c r="C506" s="33"/>
    </row>
    <row r="507">
      <c r="A507" s="22"/>
      <c r="B507" s="33"/>
      <c r="C507" s="33"/>
    </row>
    <row r="508">
      <c r="A508" s="22"/>
      <c r="B508" s="33"/>
      <c r="C508" s="33"/>
    </row>
    <row r="509">
      <c r="A509" s="22"/>
      <c r="B509" s="33"/>
      <c r="C509" s="33"/>
    </row>
    <row r="510">
      <c r="A510" s="22"/>
      <c r="B510" s="33"/>
      <c r="C510" s="33"/>
    </row>
    <row r="511">
      <c r="A511" s="22"/>
      <c r="B511" s="33"/>
      <c r="C511" s="33"/>
    </row>
    <row r="512">
      <c r="A512" s="22"/>
      <c r="B512" s="33"/>
      <c r="C512" s="33"/>
    </row>
    <row r="513">
      <c r="A513" s="22"/>
      <c r="B513" s="33"/>
      <c r="C513" s="33"/>
    </row>
    <row r="514">
      <c r="A514" s="22"/>
      <c r="B514" s="33"/>
      <c r="C514" s="33"/>
    </row>
    <row r="515">
      <c r="A515" s="22"/>
      <c r="B515" s="33"/>
      <c r="C515" s="33"/>
    </row>
    <row r="516">
      <c r="A516" s="22"/>
      <c r="B516" s="33"/>
      <c r="C516" s="33"/>
    </row>
    <row r="517">
      <c r="A517" s="22"/>
      <c r="B517" s="33"/>
      <c r="C517" s="33"/>
    </row>
    <row r="518">
      <c r="A518" s="22"/>
      <c r="B518" s="33"/>
      <c r="C518" s="33"/>
    </row>
    <row r="519">
      <c r="A519" s="22"/>
      <c r="B519" s="33"/>
      <c r="C519" s="33"/>
    </row>
    <row r="520">
      <c r="A520" s="22"/>
      <c r="B520" s="33"/>
      <c r="C520" s="33"/>
    </row>
    <row r="521">
      <c r="A521" s="22"/>
      <c r="B521" s="33"/>
      <c r="C521" s="33"/>
    </row>
    <row r="522">
      <c r="A522" s="22"/>
      <c r="B522" s="33"/>
      <c r="C522" s="33"/>
    </row>
    <row r="523">
      <c r="A523" s="22"/>
      <c r="B523" s="33"/>
      <c r="C523" s="33"/>
    </row>
    <row r="524">
      <c r="A524" s="22"/>
      <c r="B524" s="33"/>
      <c r="C524" s="33"/>
    </row>
    <row r="525">
      <c r="A525" s="22"/>
      <c r="B525" s="33"/>
      <c r="C525" s="33"/>
    </row>
    <row r="526">
      <c r="A526" s="22"/>
      <c r="B526" s="33"/>
      <c r="C526" s="33"/>
    </row>
    <row r="527">
      <c r="A527" s="22"/>
      <c r="B527" s="33"/>
      <c r="C527" s="33"/>
    </row>
    <row r="528">
      <c r="A528" s="22"/>
      <c r="B528" s="33"/>
      <c r="C528" s="33"/>
    </row>
    <row r="529">
      <c r="A529" s="22"/>
      <c r="B529" s="33"/>
      <c r="C529" s="33"/>
    </row>
    <row r="530">
      <c r="A530" s="22"/>
      <c r="B530" s="33"/>
      <c r="C530" s="33"/>
    </row>
    <row r="531">
      <c r="A531" s="22"/>
      <c r="B531" s="33"/>
      <c r="C531" s="33"/>
    </row>
    <row r="532">
      <c r="A532" s="22"/>
      <c r="B532" s="33"/>
      <c r="C532" s="33"/>
    </row>
    <row r="533">
      <c r="A533" s="22"/>
      <c r="B533" s="33"/>
      <c r="C533" s="33"/>
    </row>
    <row r="534">
      <c r="A534" s="22"/>
      <c r="B534" s="33"/>
      <c r="C534" s="33"/>
    </row>
    <row r="535">
      <c r="A535" s="22"/>
      <c r="B535" s="33"/>
      <c r="C535" s="33"/>
    </row>
    <row r="536">
      <c r="A536" s="22"/>
      <c r="B536" s="33"/>
      <c r="C536" s="33"/>
    </row>
    <row r="537">
      <c r="A537" s="22"/>
      <c r="B537" s="33"/>
      <c r="C537" s="33"/>
    </row>
    <row r="538">
      <c r="A538" s="22"/>
      <c r="B538" s="33"/>
      <c r="C538" s="33"/>
    </row>
    <row r="539">
      <c r="A539" s="22"/>
      <c r="B539" s="33"/>
      <c r="C539" s="33"/>
    </row>
    <row r="540">
      <c r="A540" s="22"/>
      <c r="B540" s="33"/>
      <c r="C540" s="33"/>
    </row>
    <row r="541">
      <c r="A541" s="22"/>
      <c r="B541" s="33"/>
      <c r="C541" s="33"/>
    </row>
    <row r="542">
      <c r="A542" s="22"/>
      <c r="B542" s="33"/>
      <c r="C542" s="33"/>
    </row>
    <row r="543">
      <c r="A543" s="22"/>
      <c r="B543" s="33"/>
      <c r="C543" s="33"/>
    </row>
    <row r="544">
      <c r="A544" s="22"/>
      <c r="B544" s="33"/>
      <c r="C544" s="33"/>
    </row>
    <row r="545">
      <c r="A545" s="22"/>
      <c r="B545" s="33"/>
      <c r="C545" s="33"/>
    </row>
    <row r="546">
      <c r="A546" s="22"/>
      <c r="B546" s="33"/>
      <c r="C546" s="33"/>
    </row>
    <row r="547">
      <c r="A547" s="22"/>
      <c r="B547" s="33"/>
      <c r="C547" s="33"/>
    </row>
    <row r="548">
      <c r="A548" s="22"/>
      <c r="B548" s="33"/>
      <c r="C548" s="33"/>
    </row>
    <row r="549">
      <c r="A549" s="22"/>
      <c r="B549" s="33"/>
      <c r="C549" s="33"/>
    </row>
    <row r="550">
      <c r="A550" s="22"/>
      <c r="B550" s="33"/>
      <c r="C550" s="33"/>
    </row>
    <row r="551">
      <c r="A551" s="22"/>
      <c r="B551" s="33"/>
      <c r="C551" s="33"/>
    </row>
    <row r="552">
      <c r="A552" s="22"/>
      <c r="B552" s="33"/>
      <c r="C552" s="33"/>
    </row>
    <row r="553">
      <c r="A553" s="22"/>
      <c r="B553" s="33"/>
      <c r="C553" s="33"/>
    </row>
    <row r="554">
      <c r="A554" s="22"/>
      <c r="B554" s="33"/>
      <c r="C554" s="33"/>
    </row>
    <row r="555">
      <c r="A555" s="22"/>
      <c r="B555" s="33"/>
      <c r="C555" s="33"/>
    </row>
    <row r="556">
      <c r="A556" s="22"/>
      <c r="B556" s="33"/>
      <c r="C556" s="33"/>
    </row>
    <row r="557">
      <c r="A557" s="22"/>
      <c r="B557" s="33"/>
      <c r="C557" s="33"/>
    </row>
    <row r="558">
      <c r="A558" s="22"/>
      <c r="B558" s="33"/>
      <c r="C558" s="33"/>
    </row>
    <row r="559">
      <c r="A559" s="22"/>
      <c r="B559" s="33"/>
      <c r="C559" s="33"/>
    </row>
    <row r="560">
      <c r="A560" s="22"/>
      <c r="B560" s="33"/>
      <c r="C560" s="33"/>
    </row>
    <row r="561">
      <c r="A561" s="22"/>
      <c r="B561" s="33"/>
      <c r="C561" s="33"/>
    </row>
    <row r="562">
      <c r="A562" s="22"/>
      <c r="B562" s="33"/>
      <c r="C562" s="33"/>
    </row>
    <row r="563">
      <c r="A563" s="22"/>
      <c r="B563" s="33"/>
      <c r="C563" s="33"/>
    </row>
    <row r="564">
      <c r="A564" s="22"/>
      <c r="B564" s="33"/>
      <c r="C564" s="33"/>
    </row>
    <row r="565">
      <c r="A565" s="22"/>
      <c r="B565" s="33"/>
      <c r="C565" s="33"/>
    </row>
    <row r="566">
      <c r="A566" s="22"/>
      <c r="B566" s="33"/>
      <c r="C566" s="33"/>
    </row>
    <row r="567">
      <c r="A567" s="22"/>
      <c r="B567" s="33"/>
      <c r="C567" s="33"/>
    </row>
    <row r="568">
      <c r="A568" s="22"/>
      <c r="B568" s="33"/>
      <c r="C568" s="33"/>
    </row>
    <row r="569">
      <c r="A569" s="22"/>
      <c r="B569" s="33"/>
      <c r="C569" s="33"/>
    </row>
    <row r="570">
      <c r="A570" s="22"/>
      <c r="B570" s="33"/>
      <c r="C570" s="33"/>
    </row>
    <row r="571">
      <c r="A571" s="22"/>
      <c r="B571" s="33"/>
      <c r="C571" s="33"/>
    </row>
    <row r="572">
      <c r="A572" s="22"/>
      <c r="B572" s="33"/>
      <c r="C572" s="33"/>
    </row>
    <row r="573">
      <c r="A573" s="22"/>
      <c r="B573" s="33"/>
      <c r="C573" s="33"/>
    </row>
    <row r="574">
      <c r="A574" s="22"/>
      <c r="B574" s="33"/>
      <c r="C574" s="33"/>
    </row>
    <row r="575">
      <c r="A575" s="22"/>
      <c r="B575" s="33"/>
      <c r="C575" s="33"/>
    </row>
    <row r="576">
      <c r="A576" s="22"/>
      <c r="B576" s="33"/>
      <c r="C576" s="33"/>
    </row>
    <row r="577">
      <c r="A577" s="22"/>
      <c r="B577" s="33"/>
      <c r="C577" s="33"/>
    </row>
    <row r="578">
      <c r="A578" s="22"/>
      <c r="B578" s="33"/>
      <c r="C578" s="33"/>
    </row>
    <row r="579">
      <c r="A579" s="22"/>
      <c r="B579" s="33"/>
      <c r="C579" s="33"/>
    </row>
    <row r="580">
      <c r="A580" s="22"/>
      <c r="B580" s="33"/>
      <c r="C580" s="33"/>
    </row>
    <row r="581">
      <c r="A581" s="22"/>
      <c r="B581" s="33"/>
      <c r="C581" s="33"/>
    </row>
    <row r="582">
      <c r="A582" s="22"/>
      <c r="B582" s="33"/>
      <c r="C582" s="33"/>
    </row>
    <row r="583">
      <c r="A583" s="22"/>
      <c r="B583" s="33"/>
      <c r="C583" s="33"/>
    </row>
    <row r="584">
      <c r="A584" s="22"/>
      <c r="B584" s="33"/>
      <c r="C584" s="33"/>
    </row>
    <row r="585">
      <c r="A585" s="22"/>
      <c r="B585" s="33"/>
      <c r="C585" s="33"/>
    </row>
    <row r="586">
      <c r="A586" s="22"/>
      <c r="B586" s="33"/>
      <c r="C586" s="33"/>
    </row>
    <row r="587">
      <c r="A587" s="22"/>
      <c r="B587" s="33"/>
      <c r="C587" s="33"/>
    </row>
    <row r="588">
      <c r="A588" s="22"/>
      <c r="B588" s="33"/>
      <c r="C588" s="33"/>
    </row>
    <row r="589">
      <c r="A589" s="22"/>
      <c r="B589" s="33"/>
      <c r="C589" s="33"/>
    </row>
    <row r="590">
      <c r="A590" s="22"/>
      <c r="B590" s="33"/>
      <c r="C590" s="33"/>
    </row>
    <row r="591">
      <c r="A591" s="22"/>
      <c r="B591" s="33"/>
      <c r="C591" s="33"/>
    </row>
    <row r="592">
      <c r="A592" s="22"/>
      <c r="B592" s="33"/>
      <c r="C592" s="33"/>
    </row>
    <row r="593">
      <c r="A593" s="22"/>
      <c r="B593" s="33"/>
      <c r="C593" s="33"/>
    </row>
    <row r="594">
      <c r="A594" s="22"/>
      <c r="B594" s="33"/>
      <c r="C594" s="33"/>
    </row>
    <row r="595">
      <c r="A595" s="22"/>
      <c r="B595" s="33"/>
      <c r="C595" s="33"/>
    </row>
    <row r="596">
      <c r="A596" s="22"/>
      <c r="B596" s="33"/>
      <c r="C596" s="33"/>
    </row>
    <row r="597">
      <c r="A597" s="22"/>
      <c r="B597" s="33"/>
      <c r="C597" s="33"/>
    </row>
    <row r="598">
      <c r="A598" s="22"/>
      <c r="B598" s="33"/>
      <c r="C598" s="33"/>
    </row>
    <row r="599">
      <c r="A599" s="22"/>
      <c r="B599" s="33"/>
      <c r="C599" s="33"/>
    </row>
    <row r="600">
      <c r="A600" s="22"/>
      <c r="B600" s="33"/>
      <c r="C600" s="33"/>
    </row>
    <row r="601">
      <c r="A601" s="22"/>
      <c r="B601" s="33"/>
      <c r="C601" s="33"/>
    </row>
    <row r="602">
      <c r="A602" s="22"/>
      <c r="B602" s="33"/>
      <c r="C602" s="33"/>
    </row>
    <row r="603">
      <c r="A603" s="22"/>
      <c r="B603" s="33"/>
      <c r="C603" s="33"/>
    </row>
    <row r="604">
      <c r="A604" s="22"/>
      <c r="B604" s="33"/>
      <c r="C604" s="33"/>
    </row>
    <row r="605">
      <c r="A605" s="22"/>
      <c r="B605" s="33"/>
      <c r="C605" s="33"/>
    </row>
    <row r="606">
      <c r="A606" s="22"/>
      <c r="B606" s="33"/>
      <c r="C606" s="33"/>
    </row>
    <row r="607">
      <c r="A607" s="22"/>
      <c r="B607" s="33"/>
      <c r="C607" s="33"/>
    </row>
    <row r="608">
      <c r="A608" s="22"/>
      <c r="B608" s="33"/>
      <c r="C608" s="33"/>
    </row>
    <row r="609">
      <c r="A609" s="22"/>
      <c r="B609" s="33"/>
      <c r="C609" s="33"/>
    </row>
    <row r="610">
      <c r="A610" s="22"/>
      <c r="B610" s="33"/>
      <c r="C610" s="33"/>
    </row>
    <row r="611">
      <c r="A611" s="22"/>
      <c r="B611" s="33"/>
      <c r="C611" s="33"/>
    </row>
    <row r="612">
      <c r="A612" s="22"/>
      <c r="B612" s="33"/>
      <c r="C612" s="33"/>
    </row>
    <row r="613">
      <c r="A613" s="22"/>
      <c r="B613" s="33"/>
      <c r="C613" s="33"/>
    </row>
    <row r="614">
      <c r="A614" s="22"/>
      <c r="B614" s="33"/>
      <c r="C614" s="33"/>
    </row>
    <row r="615">
      <c r="A615" s="22"/>
      <c r="B615" s="33"/>
      <c r="C615" s="33"/>
    </row>
    <row r="616">
      <c r="A616" s="22"/>
      <c r="B616" s="33"/>
      <c r="C616" s="33"/>
    </row>
    <row r="617">
      <c r="A617" s="22"/>
      <c r="B617" s="33"/>
      <c r="C617" s="33"/>
    </row>
    <row r="618">
      <c r="A618" s="22"/>
      <c r="B618" s="33"/>
      <c r="C618" s="33"/>
    </row>
    <row r="619">
      <c r="A619" s="22"/>
      <c r="B619" s="33"/>
      <c r="C619" s="33"/>
    </row>
    <row r="620">
      <c r="A620" s="22"/>
      <c r="B620" s="33"/>
      <c r="C620" s="33"/>
    </row>
    <row r="621">
      <c r="A621" s="22"/>
      <c r="B621" s="33"/>
      <c r="C621" s="33"/>
    </row>
    <row r="622">
      <c r="A622" s="22"/>
      <c r="B622" s="33"/>
      <c r="C622" s="33"/>
    </row>
    <row r="623">
      <c r="A623" s="22"/>
      <c r="B623" s="33"/>
      <c r="C623" s="33"/>
    </row>
    <row r="624">
      <c r="A624" s="22"/>
      <c r="B624" s="33"/>
      <c r="C624" s="33"/>
    </row>
    <row r="625">
      <c r="A625" s="22"/>
      <c r="B625" s="33"/>
      <c r="C625" s="33"/>
    </row>
    <row r="626">
      <c r="A626" s="22"/>
      <c r="B626" s="33"/>
      <c r="C626" s="33"/>
    </row>
    <row r="627">
      <c r="A627" s="22"/>
      <c r="B627" s="33"/>
      <c r="C627" s="33"/>
    </row>
    <row r="628">
      <c r="A628" s="22"/>
      <c r="B628" s="33"/>
      <c r="C628" s="33"/>
    </row>
    <row r="629">
      <c r="A629" s="22"/>
      <c r="B629" s="33"/>
      <c r="C629" s="33"/>
    </row>
    <row r="630">
      <c r="A630" s="22"/>
      <c r="B630" s="33"/>
      <c r="C630" s="33"/>
    </row>
    <row r="631">
      <c r="A631" s="22"/>
      <c r="B631" s="33"/>
      <c r="C631" s="33"/>
    </row>
    <row r="632">
      <c r="A632" s="22"/>
      <c r="B632" s="33"/>
      <c r="C632" s="33"/>
    </row>
    <row r="633">
      <c r="A633" s="22"/>
      <c r="B633" s="33"/>
      <c r="C633" s="33"/>
    </row>
    <row r="634">
      <c r="A634" s="22"/>
      <c r="B634" s="33"/>
      <c r="C634" s="33"/>
    </row>
    <row r="635">
      <c r="A635" s="22"/>
      <c r="B635" s="33"/>
      <c r="C635" s="33"/>
    </row>
    <row r="636">
      <c r="A636" s="22"/>
      <c r="B636" s="33"/>
      <c r="C636" s="33"/>
    </row>
    <row r="637">
      <c r="A637" s="22"/>
      <c r="B637" s="33"/>
      <c r="C637" s="33"/>
    </row>
    <row r="638">
      <c r="A638" s="22"/>
      <c r="B638" s="33"/>
      <c r="C638" s="33"/>
    </row>
    <row r="639">
      <c r="A639" s="22"/>
      <c r="B639" s="33"/>
      <c r="C639" s="33"/>
    </row>
    <row r="640">
      <c r="A640" s="22"/>
      <c r="B640" s="33"/>
      <c r="C640" s="33"/>
    </row>
    <row r="641">
      <c r="A641" s="22"/>
      <c r="B641" s="33"/>
      <c r="C641" s="33"/>
    </row>
    <row r="642">
      <c r="A642" s="22"/>
      <c r="B642" s="33"/>
      <c r="C642" s="33"/>
    </row>
    <row r="643">
      <c r="A643" s="22"/>
      <c r="B643" s="33"/>
      <c r="C643" s="33"/>
    </row>
    <row r="644">
      <c r="A644" s="22"/>
      <c r="B644" s="33"/>
      <c r="C644" s="33"/>
    </row>
    <row r="645">
      <c r="A645" s="22"/>
      <c r="B645" s="33"/>
      <c r="C645" s="33"/>
    </row>
    <row r="646">
      <c r="A646" s="22"/>
      <c r="B646" s="33"/>
      <c r="C646" s="33"/>
    </row>
    <row r="647">
      <c r="A647" s="22"/>
      <c r="B647" s="33"/>
      <c r="C647" s="33"/>
    </row>
    <row r="648">
      <c r="A648" s="22"/>
      <c r="B648" s="33"/>
      <c r="C648" s="33"/>
    </row>
    <row r="649">
      <c r="A649" s="22"/>
      <c r="B649" s="33"/>
      <c r="C649" s="33"/>
    </row>
    <row r="650">
      <c r="A650" s="22"/>
      <c r="B650" s="33"/>
      <c r="C650" s="33"/>
    </row>
    <row r="651">
      <c r="A651" s="22"/>
      <c r="B651" s="33"/>
      <c r="C651" s="33"/>
    </row>
    <row r="652">
      <c r="A652" s="22"/>
      <c r="B652" s="33"/>
      <c r="C652" s="33"/>
    </row>
    <row r="653">
      <c r="A653" s="22"/>
      <c r="B653" s="33"/>
      <c r="C653" s="33"/>
    </row>
    <row r="654">
      <c r="A654" s="22"/>
      <c r="B654" s="33"/>
      <c r="C654" s="33"/>
    </row>
    <row r="655">
      <c r="A655" s="22"/>
      <c r="B655" s="33"/>
      <c r="C655" s="33"/>
    </row>
    <row r="656">
      <c r="A656" s="22"/>
      <c r="B656" s="33"/>
      <c r="C656" s="33"/>
    </row>
    <row r="657">
      <c r="A657" s="22"/>
      <c r="B657" s="33"/>
      <c r="C657" s="33"/>
    </row>
    <row r="658">
      <c r="A658" s="22"/>
      <c r="B658" s="33"/>
      <c r="C658" s="33"/>
    </row>
    <row r="659">
      <c r="A659" s="22"/>
      <c r="B659" s="33"/>
      <c r="C659" s="33"/>
    </row>
    <row r="660">
      <c r="A660" s="22"/>
      <c r="B660" s="33"/>
      <c r="C660" s="33"/>
    </row>
    <row r="661">
      <c r="A661" s="22"/>
      <c r="B661" s="33"/>
      <c r="C661" s="33"/>
    </row>
    <row r="662">
      <c r="A662" s="22"/>
      <c r="B662" s="33"/>
      <c r="C662" s="33"/>
    </row>
    <row r="663">
      <c r="A663" s="22"/>
      <c r="B663" s="33"/>
      <c r="C663" s="33"/>
    </row>
    <row r="664">
      <c r="A664" s="22"/>
      <c r="B664" s="33"/>
      <c r="C664" s="33"/>
    </row>
    <row r="665">
      <c r="A665" s="22"/>
      <c r="B665" s="33"/>
      <c r="C665" s="33"/>
    </row>
    <row r="666">
      <c r="A666" s="22"/>
      <c r="B666" s="33"/>
      <c r="C666" s="33"/>
    </row>
    <row r="667">
      <c r="A667" s="22"/>
      <c r="B667" s="33"/>
      <c r="C667" s="33"/>
    </row>
    <row r="668">
      <c r="A668" s="22"/>
      <c r="B668" s="33"/>
      <c r="C668" s="33"/>
    </row>
    <row r="669">
      <c r="A669" s="22"/>
      <c r="B669" s="33"/>
      <c r="C669" s="33"/>
    </row>
    <row r="670">
      <c r="A670" s="22"/>
      <c r="B670" s="33"/>
      <c r="C670" s="33"/>
    </row>
    <row r="671">
      <c r="A671" s="22"/>
      <c r="B671" s="33"/>
      <c r="C671" s="33"/>
    </row>
    <row r="672">
      <c r="A672" s="22"/>
      <c r="B672" s="33"/>
      <c r="C672" s="33"/>
    </row>
    <row r="673">
      <c r="A673" s="22"/>
      <c r="B673" s="33"/>
      <c r="C673" s="33"/>
    </row>
    <row r="674">
      <c r="A674" s="22"/>
      <c r="B674" s="33"/>
      <c r="C674" s="33"/>
    </row>
    <row r="675">
      <c r="A675" s="22"/>
      <c r="B675" s="33"/>
      <c r="C675" s="33"/>
    </row>
    <row r="676">
      <c r="A676" s="22"/>
      <c r="B676" s="33"/>
      <c r="C676" s="33"/>
    </row>
    <row r="677">
      <c r="A677" s="22"/>
      <c r="B677" s="33"/>
      <c r="C677" s="33"/>
    </row>
    <row r="678">
      <c r="A678" s="22"/>
      <c r="B678" s="33"/>
      <c r="C678" s="33"/>
    </row>
    <row r="679">
      <c r="A679" s="22"/>
      <c r="B679" s="33"/>
      <c r="C679" s="33"/>
    </row>
    <row r="680">
      <c r="A680" s="22"/>
      <c r="B680" s="33"/>
      <c r="C680" s="33"/>
    </row>
    <row r="681">
      <c r="A681" s="22"/>
      <c r="B681" s="33"/>
      <c r="C681" s="33"/>
    </row>
    <row r="682">
      <c r="A682" s="22"/>
      <c r="B682" s="33"/>
      <c r="C682" s="33"/>
    </row>
    <row r="683">
      <c r="A683" s="22"/>
      <c r="B683" s="33"/>
      <c r="C683" s="33"/>
    </row>
    <row r="684">
      <c r="A684" s="22"/>
      <c r="B684" s="33"/>
      <c r="C684" s="33"/>
    </row>
    <row r="685">
      <c r="A685" s="22"/>
      <c r="B685" s="33"/>
      <c r="C685" s="33"/>
    </row>
    <row r="686">
      <c r="A686" s="22"/>
      <c r="B686" s="33"/>
      <c r="C686" s="33"/>
    </row>
    <row r="687">
      <c r="A687" s="22"/>
      <c r="B687" s="33"/>
      <c r="C687" s="33"/>
    </row>
    <row r="688">
      <c r="A688" s="22"/>
      <c r="B688" s="33"/>
      <c r="C688" s="33"/>
    </row>
    <row r="689">
      <c r="A689" s="22"/>
      <c r="B689" s="33"/>
      <c r="C689" s="33"/>
    </row>
    <row r="690">
      <c r="A690" s="22"/>
      <c r="B690" s="33"/>
      <c r="C690" s="33"/>
    </row>
    <row r="691">
      <c r="A691" s="22"/>
      <c r="B691" s="33"/>
      <c r="C691" s="33"/>
    </row>
    <row r="692">
      <c r="A692" s="22"/>
      <c r="B692" s="33"/>
      <c r="C692" s="33"/>
    </row>
    <row r="693">
      <c r="A693" s="22"/>
      <c r="B693" s="33"/>
      <c r="C693" s="33"/>
    </row>
    <row r="694">
      <c r="A694" s="22"/>
      <c r="B694" s="33"/>
      <c r="C694" s="33"/>
    </row>
    <row r="695">
      <c r="A695" s="22"/>
      <c r="B695" s="33"/>
      <c r="C695" s="33"/>
    </row>
    <row r="696">
      <c r="A696" s="22"/>
      <c r="B696" s="33"/>
      <c r="C696" s="33"/>
    </row>
    <row r="697">
      <c r="A697" s="22"/>
      <c r="B697" s="33"/>
      <c r="C697" s="33"/>
    </row>
    <row r="698">
      <c r="A698" s="22"/>
      <c r="B698" s="33"/>
      <c r="C698" s="33"/>
    </row>
    <row r="699">
      <c r="A699" s="22"/>
      <c r="B699" s="33"/>
      <c r="C699" s="33"/>
    </row>
    <row r="700">
      <c r="A700" s="22"/>
      <c r="B700" s="33"/>
      <c r="C700" s="33"/>
    </row>
    <row r="701">
      <c r="A701" s="22"/>
      <c r="B701" s="33"/>
      <c r="C701" s="33"/>
    </row>
    <row r="702">
      <c r="A702" s="22"/>
      <c r="B702" s="33"/>
      <c r="C702" s="33"/>
    </row>
    <row r="703">
      <c r="A703" s="22"/>
      <c r="B703" s="33"/>
      <c r="C703" s="33"/>
    </row>
    <row r="704">
      <c r="A704" s="22"/>
      <c r="B704" s="33"/>
      <c r="C704" s="33"/>
    </row>
    <row r="705">
      <c r="A705" s="22"/>
      <c r="B705" s="33"/>
      <c r="C705" s="33"/>
    </row>
    <row r="706">
      <c r="A706" s="22"/>
      <c r="B706" s="33"/>
      <c r="C706" s="33"/>
    </row>
    <row r="707">
      <c r="A707" s="22"/>
      <c r="B707" s="33"/>
      <c r="C707" s="33"/>
    </row>
    <row r="708">
      <c r="A708" s="22"/>
      <c r="B708" s="33"/>
      <c r="C708" s="33"/>
    </row>
    <row r="709">
      <c r="A709" s="22"/>
      <c r="B709" s="33"/>
      <c r="C709" s="33"/>
    </row>
    <row r="710">
      <c r="A710" s="22"/>
      <c r="B710" s="33"/>
      <c r="C710" s="33"/>
    </row>
    <row r="711">
      <c r="A711" s="22"/>
      <c r="B711" s="33"/>
      <c r="C711" s="33"/>
    </row>
    <row r="712">
      <c r="A712" s="22"/>
      <c r="B712" s="33"/>
      <c r="C712" s="33"/>
    </row>
    <row r="713">
      <c r="A713" s="22"/>
      <c r="B713" s="33"/>
      <c r="C713" s="33"/>
    </row>
    <row r="714">
      <c r="A714" s="22"/>
      <c r="B714" s="33"/>
      <c r="C714" s="33"/>
    </row>
    <row r="715">
      <c r="A715" s="22"/>
      <c r="B715" s="33"/>
      <c r="C715" s="33"/>
    </row>
    <row r="716">
      <c r="A716" s="22"/>
      <c r="B716" s="33"/>
      <c r="C716" s="33"/>
    </row>
    <row r="717">
      <c r="A717" s="22"/>
      <c r="B717" s="33"/>
      <c r="C717" s="33"/>
    </row>
    <row r="718">
      <c r="A718" s="22"/>
      <c r="B718" s="33"/>
      <c r="C718" s="33"/>
    </row>
    <row r="719">
      <c r="A719" s="22"/>
      <c r="B719" s="33"/>
      <c r="C719" s="33"/>
    </row>
    <row r="720">
      <c r="A720" s="22"/>
      <c r="B720" s="33"/>
      <c r="C720" s="33"/>
    </row>
    <row r="721">
      <c r="A721" s="22"/>
      <c r="B721" s="33"/>
      <c r="C721" s="33"/>
    </row>
    <row r="722">
      <c r="A722" s="22"/>
      <c r="B722" s="33"/>
      <c r="C722" s="33"/>
    </row>
    <row r="723">
      <c r="A723" s="22"/>
      <c r="B723" s="33"/>
      <c r="C723" s="33"/>
    </row>
    <row r="724">
      <c r="A724" s="22"/>
      <c r="B724" s="33"/>
      <c r="C724" s="33"/>
    </row>
    <row r="725">
      <c r="A725" s="22"/>
      <c r="B725" s="33"/>
      <c r="C725" s="33"/>
    </row>
    <row r="726">
      <c r="A726" s="22"/>
      <c r="B726" s="33"/>
      <c r="C726" s="33"/>
    </row>
    <row r="727">
      <c r="A727" s="22"/>
      <c r="B727" s="33"/>
      <c r="C727" s="33"/>
    </row>
    <row r="728">
      <c r="A728" s="22"/>
      <c r="B728" s="33"/>
      <c r="C728" s="33"/>
    </row>
    <row r="729">
      <c r="A729" s="22"/>
      <c r="B729" s="33"/>
      <c r="C729" s="33"/>
    </row>
    <row r="730">
      <c r="A730" s="22"/>
      <c r="B730" s="33"/>
      <c r="C730" s="33"/>
    </row>
    <row r="731">
      <c r="A731" s="22"/>
      <c r="B731" s="33"/>
      <c r="C731" s="33"/>
    </row>
    <row r="732">
      <c r="A732" s="22"/>
      <c r="B732" s="33"/>
      <c r="C732" s="33"/>
    </row>
    <row r="733">
      <c r="A733" s="22"/>
      <c r="B733" s="33"/>
      <c r="C733" s="33"/>
    </row>
    <row r="734">
      <c r="A734" s="22"/>
      <c r="B734" s="33"/>
      <c r="C734" s="33"/>
    </row>
    <row r="735">
      <c r="A735" s="22"/>
      <c r="B735" s="33"/>
      <c r="C735" s="33"/>
    </row>
    <row r="736">
      <c r="A736" s="22"/>
      <c r="B736" s="33"/>
      <c r="C736" s="33"/>
    </row>
    <row r="737">
      <c r="A737" s="22"/>
      <c r="B737" s="33"/>
      <c r="C737" s="33"/>
    </row>
    <row r="738">
      <c r="A738" s="22"/>
      <c r="B738" s="33"/>
      <c r="C738" s="33"/>
    </row>
    <row r="739">
      <c r="A739" s="22"/>
      <c r="B739" s="33"/>
      <c r="C739" s="33"/>
    </row>
    <row r="740">
      <c r="A740" s="22"/>
      <c r="B740" s="33"/>
      <c r="C740" s="33"/>
    </row>
    <row r="741">
      <c r="A741" s="22"/>
      <c r="B741" s="33"/>
      <c r="C741" s="33"/>
    </row>
    <row r="742">
      <c r="A742" s="22"/>
      <c r="B742" s="33"/>
      <c r="C742" s="33"/>
    </row>
    <row r="743">
      <c r="A743" s="22"/>
      <c r="B743" s="33"/>
      <c r="C743" s="33"/>
    </row>
    <row r="744">
      <c r="A744" s="22"/>
      <c r="B744" s="33"/>
      <c r="C744" s="33"/>
    </row>
    <row r="745">
      <c r="A745" s="22"/>
      <c r="B745" s="33"/>
      <c r="C745" s="33"/>
    </row>
    <row r="746">
      <c r="A746" s="22"/>
      <c r="B746" s="33"/>
      <c r="C746" s="33"/>
    </row>
    <row r="747">
      <c r="A747" s="22"/>
      <c r="B747" s="33"/>
      <c r="C747" s="33"/>
    </row>
    <row r="748">
      <c r="A748" s="22"/>
      <c r="B748" s="33"/>
      <c r="C748" s="33"/>
    </row>
    <row r="749">
      <c r="A749" s="22"/>
      <c r="B749" s="33"/>
      <c r="C749" s="33"/>
    </row>
    <row r="750">
      <c r="A750" s="22"/>
      <c r="B750" s="33"/>
      <c r="C750" s="33"/>
    </row>
    <row r="751">
      <c r="A751" s="22"/>
      <c r="B751" s="33"/>
      <c r="C751" s="33"/>
    </row>
    <row r="752">
      <c r="A752" s="22"/>
      <c r="B752" s="33"/>
      <c r="C752" s="33"/>
    </row>
    <row r="753">
      <c r="A753" s="22"/>
      <c r="B753" s="33"/>
      <c r="C753" s="33"/>
    </row>
    <row r="754">
      <c r="A754" s="22"/>
      <c r="B754" s="33"/>
      <c r="C754" s="33"/>
    </row>
    <row r="755">
      <c r="A755" s="22"/>
      <c r="B755" s="33"/>
      <c r="C755" s="33"/>
    </row>
    <row r="756">
      <c r="A756" s="22"/>
      <c r="B756" s="33"/>
      <c r="C756" s="33"/>
    </row>
    <row r="757">
      <c r="A757" s="22"/>
      <c r="B757" s="33"/>
      <c r="C757" s="33"/>
    </row>
    <row r="758">
      <c r="A758" s="22"/>
      <c r="B758" s="33"/>
      <c r="C758" s="33"/>
    </row>
    <row r="759">
      <c r="A759" s="22"/>
      <c r="B759" s="33"/>
      <c r="C759" s="33"/>
    </row>
    <row r="760">
      <c r="A760" s="22"/>
      <c r="B760" s="33"/>
      <c r="C760" s="33"/>
    </row>
    <row r="761">
      <c r="A761" s="22"/>
      <c r="B761" s="33"/>
      <c r="C761" s="33"/>
    </row>
    <row r="762">
      <c r="A762" s="22"/>
      <c r="B762" s="33"/>
      <c r="C762" s="33"/>
    </row>
    <row r="763">
      <c r="A763" s="22"/>
      <c r="B763" s="33"/>
      <c r="C763" s="33"/>
    </row>
    <row r="764">
      <c r="A764" s="22"/>
      <c r="B764" s="33"/>
      <c r="C764" s="33"/>
    </row>
    <row r="765">
      <c r="A765" s="22"/>
      <c r="B765" s="33"/>
      <c r="C765" s="33"/>
    </row>
    <row r="766">
      <c r="A766" s="22"/>
      <c r="B766" s="33"/>
      <c r="C766" s="33"/>
    </row>
    <row r="767">
      <c r="A767" s="22"/>
      <c r="B767" s="33"/>
      <c r="C767" s="33"/>
    </row>
    <row r="768">
      <c r="A768" s="22"/>
      <c r="B768" s="33"/>
      <c r="C768" s="33"/>
    </row>
    <row r="769">
      <c r="A769" s="22"/>
      <c r="B769" s="33"/>
      <c r="C769" s="33"/>
    </row>
    <row r="770">
      <c r="A770" s="22"/>
      <c r="B770" s="33"/>
      <c r="C770" s="33"/>
    </row>
    <row r="771">
      <c r="A771" s="22"/>
      <c r="B771" s="33"/>
      <c r="C771" s="33"/>
    </row>
    <row r="772">
      <c r="A772" s="22"/>
      <c r="B772" s="33"/>
      <c r="C772" s="33"/>
    </row>
    <row r="773">
      <c r="A773" s="22"/>
      <c r="B773" s="33"/>
      <c r="C773" s="33"/>
    </row>
    <row r="774">
      <c r="A774" s="22"/>
      <c r="B774" s="33"/>
      <c r="C774" s="33"/>
    </row>
    <row r="775">
      <c r="A775" s="22"/>
      <c r="B775" s="33"/>
      <c r="C775" s="33"/>
    </row>
    <row r="776">
      <c r="A776" s="22"/>
      <c r="B776" s="33"/>
      <c r="C776" s="33"/>
    </row>
    <row r="777">
      <c r="A777" s="22"/>
      <c r="B777" s="33"/>
      <c r="C777" s="33"/>
    </row>
    <row r="778">
      <c r="A778" s="22"/>
      <c r="B778" s="33"/>
      <c r="C778" s="33"/>
    </row>
    <row r="779">
      <c r="A779" s="22"/>
      <c r="B779" s="33"/>
      <c r="C779" s="33"/>
    </row>
    <row r="780">
      <c r="A780" s="22"/>
      <c r="B780" s="33"/>
      <c r="C780" s="33"/>
    </row>
    <row r="781">
      <c r="A781" s="22"/>
      <c r="B781" s="33"/>
      <c r="C781" s="33"/>
    </row>
    <row r="782">
      <c r="A782" s="22"/>
      <c r="B782" s="33"/>
      <c r="C782" s="33"/>
    </row>
    <row r="783">
      <c r="A783" s="22"/>
      <c r="B783" s="33"/>
      <c r="C783" s="33"/>
    </row>
    <row r="784">
      <c r="A784" s="22"/>
      <c r="B784" s="33"/>
      <c r="C784" s="33"/>
    </row>
    <row r="785">
      <c r="A785" s="22"/>
      <c r="B785" s="33"/>
      <c r="C785" s="33"/>
    </row>
    <row r="786">
      <c r="A786" s="22"/>
      <c r="B786" s="33"/>
      <c r="C786" s="33"/>
    </row>
    <row r="787">
      <c r="A787" s="22"/>
      <c r="B787" s="33"/>
      <c r="C787" s="33"/>
    </row>
    <row r="788">
      <c r="A788" s="22"/>
      <c r="B788" s="33"/>
      <c r="C788" s="33"/>
    </row>
    <row r="789">
      <c r="A789" s="22"/>
      <c r="B789" s="33"/>
      <c r="C789" s="33"/>
    </row>
    <row r="790">
      <c r="A790" s="22"/>
      <c r="B790" s="33"/>
      <c r="C790" s="33"/>
    </row>
    <row r="791">
      <c r="A791" s="22"/>
      <c r="B791" s="33"/>
      <c r="C791" s="33"/>
    </row>
    <row r="792">
      <c r="A792" s="22"/>
      <c r="B792" s="33"/>
      <c r="C792" s="33"/>
    </row>
    <row r="793">
      <c r="A793" s="22"/>
      <c r="B793" s="33"/>
      <c r="C793" s="33"/>
    </row>
    <row r="794">
      <c r="A794" s="22"/>
      <c r="B794" s="33"/>
      <c r="C794" s="33"/>
    </row>
    <row r="795">
      <c r="A795" s="22"/>
      <c r="B795" s="33"/>
      <c r="C795" s="33"/>
    </row>
    <row r="796">
      <c r="A796" s="22"/>
      <c r="B796" s="33"/>
      <c r="C796" s="33"/>
    </row>
    <row r="797">
      <c r="A797" s="22"/>
      <c r="B797" s="33"/>
      <c r="C797" s="33"/>
    </row>
    <row r="798">
      <c r="A798" s="22"/>
      <c r="B798" s="33"/>
      <c r="C798" s="33"/>
    </row>
    <row r="799">
      <c r="A799" s="22"/>
      <c r="B799" s="33"/>
      <c r="C799" s="33"/>
    </row>
    <row r="800">
      <c r="A800" s="22"/>
      <c r="B800" s="33"/>
      <c r="C800" s="33"/>
    </row>
    <row r="801">
      <c r="A801" s="22"/>
      <c r="B801" s="33"/>
      <c r="C801" s="33"/>
    </row>
    <row r="802">
      <c r="A802" s="22"/>
      <c r="B802" s="33"/>
      <c r="C802" s="33"/>
    </row>
    <row r="803">
      <c r="A803" s="22"/>
      <c r="B803" s="33"/>
      <c r="C803" s="33"/>
    </row>
    <row r="804">
      <c r="A804" s="22"/>
      <c r="B804" s="33"/>
      <c r="C804" s="33"/>
    </row>
    <row r="805">
      <c r="A805" s="22"/>
      <c r="B805" s="33"/>
      <c r="C805" s="33"/>
    </row>
    <row r="806">
      <c r="A806" s="22"/>
      <c r="B806" s="33"/>
      <c r="C806" s="33"/>
    </row>
    <row r="807">
      <c r="A807" s="22"/>
      <c r="B807" s="33"/>
      <c r="C807" s="33"/>
    </row>
    <row r="808">
      <c r="A808" s="22"/>
      <c r="B808" s="33"/>
      <c r="C808" s="33"/>
    </row>
    <row r="809">
      <c r="A809" s="22"/>
      <c r="B809" s="33"/>
      <c r="C809" s="33"/>
    </row>
    <row r="810">
      <c r="A810" s="22"/>
      <c r="B810" s="33"/>
      <c r="C810" s="33"/>
    </row>
    <row r="811">
      <c r="A811" s="22"/>
      <c r="B811" s="33"/>
      <c r="C811" s="33"/>
    </row>
    <row r="812">
      <c r="A812" s="22"/>
      <c r="B812" s="33"/>
      <c r="C812" s="33"/>
    </row>
    <row r="813">
      <c r="A813" s="22"/>
      <c r="B813" s="33"/>
      <c r="C813" s="33"/>
    </row>
    <row r="814">
      <c r="A814" s="22"/>
      <c r="B814" s="33"/>
      <c r="C814" s="33"/>
    </row>
    <row r="815">
      <c r="A815" s="22"/>
      <c r="B815" s="33"/>
      <c r="C815" s="33"/>
    </row>
    <row r="816">
      <c r="A816" s="22"/>
      <c r="B816" s="33"/>
      <c r="C816" s="33"/>
    </row>
    <row r="817">
      <c r="A817" s="22"/>
      <c r="B817" s="33"/>
      <c r="C817" s="33"/>
    </row>
    <row r="818">
      <c r="A818" s="22"/>
      <c r="B818" s="33"/>
      <c r="C818" s="33"/>
    </row>
    <row r="819">
      <c r="A819" s="22"/>
      <c r="B819" s="33"/>
      <c r="C819" s="33"/>
    </row>
    <row r="820">
      <c r="A820" s="22"/>
      <c r="B820" s="33"/>
      <c r="C820" s="33"/>
    </row>
    <row r="821">
      <c r="A821" s="22"/>
      <c r="B821" s="33"/>
      <c r="C821" s="33"/>
    </row>
    <row r="822">
      <c r="A822" s="22"/>
      <c r="B822" s="33"/>
      <c r="C822" s="33"/>
    </row>
    <row r="823">
      <c r="A823" s="22"/>
      <c r="B823" s="33"/>
      <c r="C823" s="33"/>
    </row>
    <row r="824">
      <c r="A824" s="22"/>
      <c r="B824" s="33"/>
      <c r="C824" s="33"/>
    </row>
    <row r="825">
      <c r="A825" s="22"/>
      <c r="B825" s="33"/>
      <c r="C825" s="33"/>
    </row>
    <row r="826">
      <c r="A826" s="22"/>
      <c r="B826" s="33"/>
      <c r="C826" s="33"/>
    </row>
    <row r="827">
      <c r="A827" s="22"/>
      <c r="B827" s="33"/>
      <c r="C827" s="33"/>
    </row>
    <row r="828">
      <c r="A828" s="22"/>
      <c r="B828" s="33"/>
      <c r="C828" s="33"/>
    </row>
    <row r="829">
      <c r="A829" s="22"/>
      <c r="B829" s="33"/>
      <c r="C829" s="33"/>
    </row>
    <row r="830">
      <c r="A830" s="22"/>
      <c r="B830" s="33"/>
      <c r="C830" s="33"/>
    </row>
    <row r="831">
      <c r="A831" s="22"/>
      <c r="B831" s="33"/>
      <c r="C831" s="33"/>
    </row>
    <row r="832">
      <c r="A832" s="22"/>
      <c r="B832" s="33"/>
      <c r="C832" s="33"/>
    </row>
    <row r="833">
      <c r="A833" s="22"/>
      <c r="B833" s="33"/>
      <c r="C833" s="33"/>
    </row>
    <row r="834">
      <c r="A834" s="22"/>
      <c r="B834" s="33"/>
      <c r="C834" s="33"/>
    </row>
    <row r="835">
      <c r="A835" s="22"/>
      <c r="B835" s="33"/>
      <c r="C835" s="33"/>
    </row>
    <row r="836">
      <c r="A836" s="22"/>
      <c r="B836" s="33"/>
      <c r="C836" s="33"/>
    </row>
    <row r="837">
      <c r="A837" s="22"/>
      <c r="B837" s="33"/>
      <c r="C837" s="33"/>
    </row>
    <row r="838">
      <c r="A838" s="22"/>
      <c r="B838" s="33"/>
      <c r="C838" s="33"/>
    </row>
    <row r="839">
      <c r="A839" s="22"/>
      <c r="B839" s="33"/>
      <c r="C839" s="33"/>
    </row>
    <row r="840">
      <c r="A840" s="22"/>
      <c r="B840" s="33"/>
      <c r="C840" s="33"/>
    </row>
    <row r="841">
      <c r="A841" s="22"/>
      <c r="B841" s="33"/>
      <c r="C841" s="33"/>
    </row>
    <row r="842">
      <c r="A842" s="22"/>
      <c r="B842" s="33"/>
      <c r="C842" s="33"/>
    </row>
    <row r="843">
      <c r="A843" s="22"/>
      <c r="B843" s="33"/>
      <c r="C843" s="33"/>
    </row>
    <row r="844">
      <c r="A844" s="22"/>
      <c r="B844" s="33"/>
      <c r="C844" s="33"/>
    </row>
    <row r="845">
      <c r="A845" s="22"/>
      <c r="B845" s="33"/>
      <c r="C845" s="33"/>
    </row>
    <row r="846">
      <c r="A846" s="22"/>
      <c r="B846" s="33"/>
      <c r="C846" s="33"/>
    </row>
    <row r="847">
      <c r="A847" s="22"/>
      <c r="B847" s="33"/>
      <c r="C847" s="33"/>
    </row>
    <row r="848">
      <c r="A848" s="22"/>
      <c r="B848" s="33"/>
      <c r="C848" s="33"/>
    </row>
    <row r="849">
      <c r="A849" s="22"/>
      <c r="B849" s="33"/>
      <c r="C849" s="33"/>
    </row>
    <row r="850">
      <c r="A850" s="22"/>
      <c r="B850" s="33"/>
      <c r="C850" s="33"/>
    </row>
    <row r="851">
      <c r="A851" s="22"/>
      <c r="B851" s="33"/>
      <c r="C851" s="33"/>
    </row>
    <row r="852">
      <c r="A852" s="22"/>
      <c r="B852" s="33"/>
      <c r="C852" s="33"/>
    </row>
    <row r="853">
      <c r="A853" s="22"/>
      <c r="B853" s="33"/>
      <c r="C853" s="33"/>
    </row>
    <row r="854">
      <c r="A854" s="22"/>
      <c r="B854" s="33"/>
      <c r="C854" s="33"/>
    </row>
    <row r="855">
      <c r="A855" s="22"/>
      <c r="B855" s="33"/>
      <c r="C855" s="33"/>
    </row>
    <row r="856">
      <c r="A856" s="22"/>
      <c r="B856" s="33"/>
      <c r="C856" s="33"/>
    </row>
    <row r="857">
      <c r="A857" s="22"/>
      <c r="B857" s="33"/>
      <c r="C857" s="33"/>
    </row>
    <row r="858">
      <c r="A858" s="22"/>
      <c r="B858" s="33"/>
      <c r="C858" s="33"/>
    </row>
    <row r="859">
      <c r="A859" s="22"/>
      <c r="B859" s="33"/>
      <c r="C859" s="33"/>
    </row>
    <row r="860">
      <c r="A860" s="22"/>
      <c r="B860" s="33"/>
      <c r="C860" s="33"/>
    </row>
    <row r="861">
      <c r="A861" s="22"/>
      <c r="B861" s="33"/>
      <c r="C861" s="33"/>
    </row>
    <row r="862">
      <c r="A862" s="22"/>
      <c r="B862" s="33"/>
      <c r="C862" s="33"/>
    </row>
    <row r="863">
      <c r="A863" s="22"/>
      <c r="B863" s="33"/>
      <c r="C863" s="33"/>
    </row>
    <row r="864">
      <c r="A864" s="22"/>
      <c r="B864" s="33"/>
      <c r="C864" s="33"/>
    </row>
    <row r="865">
      <c r="A865" s="22"/>
      <c r="B865" s="33"/>
      <c r="C865" s="33"/>
    </row>
    <row r="866">
      <c r="A866" s="22"/>
      <c r="B866" s="33"/>
      <c r="C866" s="33"/>
    </row>
    <row r="867">
      <c r="A867" s="22"/>
      <c r="B867" s="33"/>
      <c r="C867" s="33"/>
    </row>
    <row r="868">
      <c r="A868" s="22"/>
      <c r="B868" s="33"/>
      <c r="C868" s="33"/>
    </row>
    <row r="869">
      <c r="A869" s="22"/>
      <c r="B869" s="33"/>
      <c r="C869" s="33"/>
    </row>
    <row r="870">
      <c r="A870" s="22"/>
      <c r="B870" s="33"/>
      <c r="C870" s="33"/>
    </row>
    <row r="871">
      <c r="A871" s="22"/>
      <c r="B871" s="33"/>
      <c r="C871" s="33"/>
    </row>
    <row r="872">
      <c r="A872" s="22"/>
      <c r="B872" s="33"/>
      <c r="C872" s="33"/>
    </row>
    <row r="873">
      <c r="A873" s="22"/>
      <c r="B873" s="33"/>
      <c r="C873" s="33"/>
    </row>
    <row r="874">
      <c r="A874" s="22"/>
      <c r="B874" s="33"/>
      <c r="C874" s="33"/>
    </row>
    <row r="875">
      <c r="A875" s="22"/>
      <c r="B875" s="33"/>
      <c r="C875" s="33"/>
    </row>
    <row r="876">
      <c r="A876" s="22"/>
      <c r="B876" s="33"/>
      <c r="C876" s="33"/>
    </row>
    <row r="877">
      <c r="A877" s="22"/>
      <c r="B877" s="33"/>
      <c r="C877" s="33"/>
    </row>
    <row r="878">
      <c r="A878" s="22"/>
      <c r="B878" s="33"/>
      <c r="C878" s="33"/>
    </row>
    <row r="879">
      <c r="A879" s="22"/>
      <c r="B879" s="33"/>
      <c r="C879" s="33"/>
    </row>
    <row r="880">
      <c r="A880" s="22"/>
      <c r="B880" s="33"/>
      <c r="C880" s="33"/>
    </row>
    <row r="881">
      <c r="A881" s="22"/>
      <c r="B881" s="33"/>
      <c r="C881" s="33"/>
    </row>
    <row r="882">
      <c r="A882" s="22"/>
      <c r="B882" s="33"/>
      <c r="C882" s="33"/>
    </row>
    <row r="883">
      <c r="A883" s="22"/>
      <c r="B883" s="33"/>
      <c r="C883" s="33"/>
    </row>
    <row r="884">
      <c r="A884" s="22"/>
      <c r="B884" s="33"/>
      <c r="C884" s="33"/>
    </row>
    <row r="885">
      <c r="A885" s="22"/>
      <c r="B885" s="33"/>
      <c r="C885" s="33"/>
    </row>
    <row r="886">
      <c r="A886" s="22"/>
      <c r="B886" s="33"/>
      <c r="C886" s="33"/>
    </row>
    <row r="887">
      <c r="A887" s="22"/>
      <c r="B887" s="33"/>
      <c r="C887" s="33"/>
    </row>
    <row r="888">
      <c r="A888" s="22"/>
      <c r="B888" s="33"/>
      <c r="C888" s="33"/>
    </row>
    <row r="889">
      <c r="A889" s="22"/>
      <c r="B889" s="33"/>
      <c r="C889" s="33"/>
    </row>
    <row r="890">
      <c r="A890" s="22"/>
      <c r="B890" s="33"/>
      <c r="C890" s="33"/>
    </row>
    <row r="891">
      <c r="A891" s="22"/>
      <c r="B891" s="33"/>
      <c r="C891" s="33"/>
    </row>
    <row r="892">
      <c r="A892" s="22"/>
      <c r="B892" s="33"/>
      <c r="C892" s="33"/>
    </row>
    <row r="893">
      <c r="A893" s="22"/>
      <c r="B893" s="33"/>
      <c r="C893" s="33"/>
    </row>
    <row r="894">
      <c r="A894" s="22"/>
      <c r="B894" s="33"/>
      <c r="C894" s="33"/>
    </row>
    <row r="895">
      <c r="A895" s="22"/>
      <c r="B895" s="33"/>
      <c r="C895" s="33"/>
    </row>
    <row r="896">
      <c r="A896" s="22"/>
      <c r="B896" s="33"/>
      <c r="C896" s="33"/>
    </row>
    <row r="897">
      <c r="A897" s="22"/>
      <c r="B897" s="33"/>
      <c r="C897" s="33"/>
    </row>
    <row r="898">
      <c r="A898" s="22"/>
      <c r="B898" s="33"/>
      <c r="C898" s="33"/>
    </row>
    <row r="899">
      <c r="A899" s="22"/>
      <c r="B899" s="33"/>
      <c r="C899" s="33"/>
    </row>
    <row r="900">
      <c r="A900" s="22"/>
      <c r="B900" s="33"/>
      <c r="C900" s="33"/>
    </row>
    <row r="901">
      <c r="A901" s="22"/>
      <c r="B901" s="33"/>
      <c r="C901" s="33"/>
    </row>
    <row r="902">
      <c r="A902" s="22"/>
      <c r="B902" s="33"/>
      <c r="C902" s="33"/>
    </row>
    <row r="903">
      <c r="A903" s="22"/>
      <c r="B903" s="33"/>
      <c r="C903" s="33"/>
    </row>
    <row r="904">
      <c r="A904" s="22"/>
      <c r="B904" s="33"/>
      <c r="C904" s="33"/>
    </row>
    <row r="905">
      <c r="A905" s="22"/>
      <c r="B905" s="33"/>
      <c r="C905" s="33"/>
    </row>
    <row r="906">
      <c r="A906" s="22"/>
      <c r="B906" s="33"/>
      <c r="C906" s="33"/>
    </row>
    <row r="907">
      <c r="A907" s="22"/>
      <c r="B907" s="33"/>
      <c r="C907" s="33"/>
    </row>
    <row r="908">
      <c r="A908" s="22"/>
      <c r="B908" s="33"/>
      <c r="C908" s="33"/>
    </row>
    <row r="909">
      <c r="A909" s="22"/>
      <c r="B909" s="33"/>
      <c r="C909" s="33"/>
    </row>
    <row r="910">
      <c r="A910" s="22"/>
      <c r="B910" s="33"/>
      <c r="C910" s="33"/>
    </row>
    <row r="911">
      <c r="A911" s="22"/>
      <c r="B911" s="33"/>
      <c r="C911" s="33"/>
    </row>
    <row r="912">
      <c r="A912" s="22"/>
      <c r="B912" s="33"/>
      <c r="C912" s="33"/>
    </row>
    <row r="913">
      <c r="A913" s="22"/>
      <c r="B913" s="33"/>
      <c r="C913" s="33"/>
    </row>
    <row r="914">
      <c r="A914" s="22"/>
      <c r="B914" s="33"/>
      <c r="C914" s="33"/>
    </row>
    <row r="915">
      <c r="A915" s="22"/>
      <c r="B915" s="33"/>
      <c r="C915" s="33"/>
    </row>
    <row r="916">
      <c r="A916" s="22"/>
      <c r="B916" s="33"/>
      <c r="C916" s="33"/>
    </row>
    <row r="917">
      <c r="A917" s="22"/>
      <c r="B917" s="33"/>
      <c r="C917" s="33"/>
    </row>
    <row r="918">
      <c r="A918" s="22"/>
      <c r="B918" s="33"/>
      <c r="C918" s="33"/>
    </row>
    <row r="919">
      <c r="A919" s="22"/>
      <c r="B919" s="33"/>
      <c r="C919" s="33"/>
    </row>
    <row r="920">
      <c r="A920" s="22"/>
      <c r="B920" s="33"/>
      <c r="C920" s="33"/>
    </row>
    <row r="921">
      <c r="A921" s="22"/>
      <c r="B921" s="33"/>
      <c r="C921" s="33"/>
    </row>
    <row r="922">
      <c r="A922" s="22"/>
      <c r="B922" s="33"/>
      <c r="C922" s="33"/>
    </row>
    <row r="923">
      <c r="A923" s="22"/>
      <c r="B923" s="33"/>
      <c r="C923" s="33"/>
    </row>
    <row r="924">
      <c r="A924" s="22"/>
      <c r="B924" s="33"/>
      <c r="C924" s="33"/>
    </row>
    <row r="925">
      <c r="A925" s="22"/>
      <c r="B925" s="33"/>
      <c r="C925" s="33"/>
    </row>
    <row r="926">
      <c r="A926" s="22"/>
      <c r="B926" s="33"/>
      <c r="C926" s="33"/>
    </row>
    <row r="927">
      <c r="A927" s="22"/>
      <c r="B927" s="33"/>
      <c r="C927" s="33"/>
    </row>
    <row r="928">
      <c r="A928" s="22"/>
      <c r="B928" s="33"/>
      <c r="C928" s="33"/>
    </row>
    <row r="929">
      <c r="A929" s="22"/>
      <c r="B929" s="33"/>
      <c r="C929" s="33"/>
    </row>
    <row r="930">
      <c r="A930" s="22"/>
      <c r="B930" s="33"/>
      <c r="C930" s="33"/>
    </row>
    <row r="931">
      <c r="A931" s="22"/>
      <c r="B931" s="33"/>
      <c r="C931" s="33"/>
    </row>
    <row r="932">
      <c r="A932" s="22"/>
      <c r="B932" s="33"/>
      <c r="C932" s="33"/>
    </row>
    <row r="933">
      <c r="A933" s="22"/>
      <c r="B933" s="33"/>
      <c r="C933" s="33"/>
    </row>
    <row r="934">
      <c r="A934" s="22"/>
      <c r="B934" s="33"/>
      <c r="C934" s="33"/>
    </row>
    <row r="935">
      <c r="A935" s="22"/>
      <c r="B935" s="33"/>
      <c r="C935" s="33"/>
    </row>
    <row r="936">
      <c r="A936" s="22"/>
      <c r="B936" s="33"/>
      <c r="C936" s="33"/>
    </row>
    <row r="937">
      <c r="A937" s="22"/>
      <c r="B937" s="33"/>
      <c r="C937" s="33"/>
    </row>
    <row r="938">
      <c r="A938" s="22"/>
      <c r="B938" s="33"/>
      <c r="C938" s="33"/>
    </row>
    <row r="939">
      <c r="A939" s="22"/>
      <c r="B939" s="33"/>
      <c r="C939" s="33"/>
    </row>
    <row r="940">
      <c r="A940" s="22"/>
      <c r="B940" s="33"/>
      <c r="C940" s="33"/>
    </row>
    <row r="941">
      <c r="A941" s="22"/>
      <c r="B941" s="33"/>
      <c r="C941" s="33"/>
    </row>
    <row r="942">
      <c r="A942" s="22"/>
      <c r="B942" s="33"/>
      <c r="C942" s="33"/>
    </row>
    <row r="943">
      <c r="A943" s="22"/>
      <c r="B943" s="33"/>
      <c r="C943" s="33"/>
    </row>
    <row r="944">
      <c r="A944" s="22"/>
      <c r="B944" s="33"/>
      <c r="C944" s="33"/>
    </row>
    <row r="945">
      <c r="A945" s="22"/>
      <c r="B945" s="33"/>
      <c r="C945" s="33"/>
    </row>
    <row r="946">
      <c r="A946" s="22"/>
      <c r="B946" s="33"/>
      <c r="C946" s="33"/>
    </row>
    <row r="947">
      <c r="A947" s="22"/>
      <c r="B947" s="33"/>
      <c r="C947" s="33"/>
    </row>
    <row r="948">
      <c r="A948" s="22"/>
      <c r="B948" s="33"/>
      <c r="C948" s="33"/>
    </row>
    <row r="949">
      <c r="A949" s="22"/>
      <c r="B949" s="33"/>
      <c r="C949" s="33"/>
    </row>
    <row r="950">
      <c r="A950" s="22"/>
      <c r="B950" s="33"/>
      <c r="C950" s="33"/>
    </row>
    <row r="951">
      <c r="A951" s="22"/>
      <c r="B951" s="33"/>
      <c r="C951" s="33"/>
    </row>
    <row r="952">
      <c r="A952" s="22"/>
      <c r="B952" s="33"/>
      <c r="C952" s="33"/>
    </row>
    <row r="953">
      <c r="A953" s="22"/>
      <c r="B953" s="33"/>
      <c r="C953" s="33"/>
    </row>
    <row r="954">
      <c r="A954" s="22"/>
      <c r="B954" s="33"/>
      <c r="C954" s="33"/>
    </row>
    <row r="955">
      <c r="A955" s="22"/>
      <c r="B955" s="33"/>
      <c r="C955" s="33"/>
    </row>
    <row r="956">
      <c r="A956" s="22"/>
      <c r="B956" s="33"/>
      <c r="C956" s="33"/>
    </row>
    <row r="957">
      <c r="A957" s="22"/>
      <c r="B957" s="33"/>
      <c r="C957" s="33"/>
    </row>
    <row r="958">
      <c r="A958" s="22"/>
      <c r="B958" s="33"/>
      <c r="C958" s="33"/>
    </row>
    <row r="959">
      <c r="A959" s="22"/>
      <c r="B959" s="33"/>
      <c r="C959" s="33"/>
    </row>
    <row r="960">
      <c r="A960" s="22"/>
      <c r="B960" s="33"/>
      <c r="C960" s="33"/>
    </row>
    <row r="961">
      <c r="A961" s="22"/>
      <c r="B961" s="33"/>
      <c r="C961" s="33"/>
    </row>
    <row r="962">
      <c r="A962" s="22"/>
      <c r="B962" s="33"/>
      <c r="C962" s="33"/>
    </row>
    <row r="963">
      <c r="A963" s="22"/>
      <c r="B963" s="33"/>
      <c r="C963" s="33"/>
    </row>
    <row r="964">
      <c r="A964" s="22"/>
      <c r="B964" s="33"/>
      <c r="C964" s="33"/>
    </row>
    <row r="965">
      <c r="A965" s="22"/>
      <c r="B965" s="33"/>
      <c r="C965" s="33"/>
    </row>
    <row r="966">
      <c r="A966" s="22"/>
      <c r="B966" s="33"/>
      <c r="C966" s="33"/>
    </row>
    <row r="967">
      <c r="A967" s="22"/>
      <c r="B967" s="33"/>
      <c r="C967" s="33"/>
    </row>
    <row r="968">
      <c r="A968" s="22"/>
      <c r="B968" s="33"/>
      <c r="C968" s="33"/>
    </row>
    <row r="969">
      <c r="A969" s="22"/>
      <c r="B969" s="33"/>
      <c r="C969" s="33"/>
    </row>
    <row r="970">
      <c r="A970" s="22"/>
      <c r="B970" s="33"/>
      <c r="C970" s="33"/>
    </row>
    <row r="971">
      <c r="A971" s="22"/>
      <c r="B971" s="33"/>
      <c r="C971" s="33"/>
    </row>
    <row r="972">
      <c r="A972" s="22"/>
      <c r="B972" s="33"/>
      <c r="C972" s="33"/>
    </row>
    <row r="973">
      <c r="A973" s="22"/>
      <c r="B973" s="33"/>
      <c r="C973" s="33"/>
    </row>
    <row r="974">
      <c r="A974" s="22"/>
      <c r="B974" s="33"/>
      <c r="C974" s="33"/>
    </row>
    <row r="975">
      <c r="A975" s="22"/>
      <c r="B975" s="33"/>
      <c r="C975" s="33"/>
    </row>
    <row r="976">
      <c r="A976" s="22"/>
      <c r="B976" s="33"/>
      <c r="C976" s="33"/>
    </row>
    <row r="977">
      <c r="A977" s="22"/>
      <c r="B977" s="33"/>
      <c r="C977" s="33"/>
    </row>
    <row r="978">
      <c r="A978" s="22"/>
      <c r="B978" s="33"/>
      <c r="C978" s="33"/>
    </row>
    <row r="979">
      <c r="A979" s="22"/>
      <c r="B979" s="33"/>
      <c r="C979" s="33"/>
    </row>
    <row r="980">
      <c r="A980" s="22"/>
      <c r="B980" s="33"/>
      <c r="C980" s="33"/>
    </row>
    <row r="981">
      <c r="A981" s="22"/>
      <c r="B981" s="33"/>
      <c r="C981" s="33"/>
    </row>
    <row r="982">
      <c r="A982" s="22"/>
      <c r="B982" s="33"/>
      <c r="C982" s="33"/>
    </row>
    <row r="983">
      <c r="A983" s="22"/>
      <c r="B983" s="33"/>
      <c r="C983" s="33"/>
    </row>
    <row r="984">
      <c r="A984" s="22"/>
      <c r="B984" s="33"/>
      <c r="C984" s="33"/>
    </row>
    <row r="985">
      <c r="A985" s="22"/>
      <c r="B985" s="33"/>
      <c r="C985" s="33"/>
    </row>
    <row r="986">
      <c r="A986" s="22"/>
      <c r="B986" s="33"/>
      <c r="C986" s="33"/>
    </row>
    <row r="987">
      <c r="A987" s="22"/>
      <c r="B987" s="33"/>
      <c r="C987" s="33"/>
    </row>
    <row r="988">
      <c r="A988" s="22"/>
      <c r="B988" s="33"/>
      <c r="C988" s="33"/>
    </row>
    <row r="989">
      <c r="A989" s="22"/>
      <c r="B989" s="33"/>
      <c r="C989" s="33"/>
    </row>
    <row r="990">
      <c r="A990" s="22"/>
      <c r="B990" s="33"/>
      <c r="C990" s="33"/>
    </row>
    <row r="991">
      <c r="A991" s="22"/>
      <c r="B991" s="33"/>
      <c r="C991" s="33"/>
    </row>
    <row r="992">
      <c r="A992" s="22"/>
      <c r="B992" s="33"/>
      <c r="C992" s="33"/>
    </row>
    <row r="993">
      <c r="A993" s="22"/>
      <c r="B993" s="33"/>
      <c r="C993" s="33"/>
    </row>
    <row r="994">
      <c r="A994" s="22"/>
      <c r="B994" s="33"/>
      <c r="C994" s="33"/>
    </row>
    <row r="995">
      <c r="A995" s="22"/>
      <c r="B995" s="33"/>
      <c r="C995" s="33"/>
    </row>
    <row r="996">
      <c r="A996" s="22"/>
      <c r="B996" s="33"/>
      <c r="C996" s="33"/>
    </row>
    <row r="997">
      <c r="A997" s="22"/>
      <c r="B997" s="33"/>
      <c r="C997" s="33"/>
    </row>
    <row r="998">
      <c r="A998" s="22"/>
      <c r="B998" s="33"/>
      <c r="C998" s="33"/>
    </row>
    <row r="999">
      <c r="A999" s="22"/>
      <c r="B999" s="33"/>
      <c r="C999" s="33"/>
    </row>
    <row r="1000">
      <c r="A1000" s="22"/>
      <c r="B1000" s="33"/>
      <c r="C1000" s="33"/>
    </row>
  </sheetData>
  <dataValidations>
    <dataValidation type="list" allowBlank="1" showErrorMessage="1" sqref="A2:A1000">
      <formula1>Actions!$A$2:$A1000</formula1>
    </dataValidation>
    <dataValidation type="date" operator="greaterThanOrEqual" allowBlank="1" showDropDown="1" sqref="C2:C13 C21:C1000">
      <formula1>44173.0</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6.71"/>
    <col customWidth="1" min="3" max="3" width="45.0"/>
  </cols>
  <sheetData>
    <row r="1">
      <c r="A1" s="34" t="s">
        <v>219</v>
      </c>
      <c r="B1" s="34" t="s">
        <v>220</v>
      </c>
      <c r="C1" s="34" t="s">
        <v>221</v>
      </c>
    </row>
    <row r="2">
      <c r="A2" s="35" t="s">
        <v>188</v>
      </c>
      <c r="B2" s="8" t="s">
        <v>104</v>
      </c>
      <c r="C2" s="36" t="s">
        <v>222</v>
      </c>
    </row>
    <row r="3">
      <c r="A3" s="35" t="s">
        <v>223</v>
      </c>
      <c r="B3" s="8" t="s">
        <v>224</v>
      </c>
      <c r="C3" s="36" t="s">
        <v>225</v>
      </c>
    </row>
    <row r="4">
      <c r="A4" s="35" t="s">
        <v>162</v>
      </c>
      <c r="B4" s="8" t="s">
        <v>63</v>
      </c>
      <c r="C4" s="36" t="s">
        <v>226</v>
      </c>
    </row>
    <row r="5">
      <c r="A5" s="35" t="s">
        <v>227</v>
      </c>
      <c r="B5" s="8" t="s">
        <v>228</v>
      </c>
      <c r="C5" s="36" t="s">
        <v>229</v>
      </c>
    </row>
    <row r="6">
      <c r="A6" s="35" t="s">
        <v>130</v>
      </c>
      <c r="B6" s="8" t="s">
        <v>230</v>
      </c>
      <c r="C6" s="36" t="s">
        <v>231</v>
      </c>
    </row>
    <row r="7">
      <c r="A7" s="35" t="s">
        <v>191</v>
      </c>
      <c r="B7" s="8" t="s">
        <v>119</v>
      </c>
      <c r="C7" s="36" t="s">
        <v>232</v>
      </c>
    </row>
    <row r="8">
      <c r="A8" s="35" t="s">
        <v>134</v>
      </c>
      <c r="B8" s="8" t="s">
        <v>93</v>
      </c>
      <c r="C8" s="36" t="s">
        <v>233</v>
      </c>
    </row>
    <row r="9">
      <c r="A9" s="35" t="s">
        <v>164</v>
      </c>
      <c r="B9" s="8" t="s">
        <v>52</v>
      </c>
      <c r="C9" s="36" t="s">
        <v>234</v>
      </c>
    </row>
    <row r="10">
      <c r="A10" s="35" t="s">
        <v>153</v>
      </c>
      <c r="B10" s="8" t="s">
        <v>106</v>
      </c>
      <c r="C10" s="36" t="s">
        <v>235</v>
      </c>
    </row>
    <row r="11">
      <c r="A11" s="35" t="s">
        <v>168</v>
      </c>
      <c r="B11" s="8" t="s">
        <v>68</v>
      </c>
      <c r="C11" s="36" t="s">
        <v>236</v>
      </c>
    </row>
    <row r="12">
      <c r="A12" s="35" t="s">
        <v>136</v>
      </c>
      <c r="B12" s="8" t="s">
        <v>37</v>
      </c>
      <c r="C12" s="36" t="s">
        <v>237</v>
      </c>
    </row>
    <row r="13">
      <c r="A13" s="35" t="s">
        <v>181</v>
      </c>
      <c r="B13" s="8" t="s">
        <v>89</v>
      </c>
      <c r="C13" s="36" t="s">
        <v>238</v>
      </c>
    </row>
    <row r="14">
      <c r="A14" s="35" t="s">
        <v>175</v>
      </c>
      <c r="B14" s="8" t="s">
        <v>77</v>
      </c>
      <c r="C14" s="36" t="s">
        <v>239</v>
      </c>
    </row>
    <row r="15">
      <c r="A15" s="35" t="s">
        <v>240</v>
      </c>
      <c r="B15" s="8" t="s">
        <v>241</v>
      </c>
      <c r="C15" s="36" t="s">
        <v>242</v>
      </c>
    </row>
    <row r="16">
      <c r="A16" s="35" t="s">
        <v>243</v>
      </c>
      <c r="B16" s="8" t="s">
        <v>244</v>
      </c>
      <c r="C16" s="36" t="s">
        <v>245</v>
      </c>
    </row>
    <row r="17">
      <c r="A17" s="35" t="s">
        <v>143</v>
      </c>
      <c r="B17" s="8" t="s">
        <v>46</v>
      </c>
      <c r="C17" s="36" t="s">
        <v>246</v>
      </c>
    </row>
    <row r="18">
      <c r="A18" s="35" t="s">
        <v>172</v>
      </c>
      <c r="B18" s="8" t="s">
        <v>73</v>
      </c>
      <c r="C18" s="36" t="s">
        <v>247</v>
      </c>
    </row>
    <row r="19">
      <c r="A19" s="35" t="s">
        <v>184</v>
      </c>
      <c r="B19" s="37" t="s">
        <v>95</v>
      </c>
      <c r="C19" s="36" t="s">
        <v>248</v>
      </c>
    </row>
    <row r="20">
      <c r="A20" s="35" t="s">
        <v>127</v>
      </c>
      <c r="B20" s="37" t="s">
        <v>24</v>
      </c>
      <c r="C20" s="38" t="s">
        <v>249</v>
      </c>
    </row>
    <row r="21">
      <c r="A21" s="35" t="s">
        <v>180</v>
      </c>
      <c r="B21" s="8" t="s">
        <v>87</v>
      </c>
      <c r="C21" s="39" t="s">
        <v>250</v>
      </c>
    </row>
  </sheetData>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s>
  <drawing r:id="rId22"/>
  <legacyDrawing r:id="rId23"/>
</worksheet>
</file>