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hidden" name="Actions As Provided 129" sheetId="2" r:id="rId5"/>
    <sheet state="visible" name="Text" sheetId="3" r:id="rId6"/>
    <sheet state="visible" name="Days" sheetId="4" r:id="rId7"/>
    <sheet state="visible" name="Committees" sheetId="5" r:id="rId8"/>
    <sheet state="visible" name="Progress Updates" sheetId="6" r:id="rId9"/>
    <sheet state="visible" name="Parties" sheetId="7" r:id="rId10"/>
  </sheets>
  <definedNames>
    <definedName hidden="1" localSheetId="0" name="_xlnm._FilterDatabase">Actions!$A$1:$F$52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Please do not edit this column. This will update programmatically based on data in the Progress Updates tab.
	-Brendan Hellweg</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Worth thinking about whether they want a true "first X days" system or if something with looser time restrictions is a better fit
	-Brendan Hellweg</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Please do not type in this column. It will auto-fill based on your input to the column "Action #"
	-Brendan Hellweg</t>
      </text>
    </comment>
  </commentList>
</comments>
</file>

<file path=xl/comments4.xml><?xml version="1.0" encoding="utf-8"?>
<comments xmlns:r="http://schemas.openxmlformats.org/officeDocument/2006/relationships" xmlns="http://schemas.openxmlformats.org/spreadsheetml/2006/main">
  <authors>
    <author/>
  </authors>
  <commentList>
    <comment authorId="0" ref="C20">
      <text>
        <t xml:space="preserve">This may change during the period the tracker is live.
	-Natalie Schultz-Henry</t>
      </text>
    </comment>
  </commentList>
</comments>
</file>

<file path=xl/sharedStrings.xml><?xml version="1.0" encoding="utf-8"?>
<sst xmlns="http://schemas.openxmlformats.org/spreadsheetml/2006/main" count="504" uniqueCount="224">
  <si>
    <t>Action #</t>
  </si>
  <si>
    <t>Committee</t>
  </si>
  <si>
    <t>Action</t>
  </si>
  <si>
    <t>Parties Responsible</t>
  </si>
  <si>
    <t>Progress</t>
  </si>
  <si>
    <t>Count</t>
  </si>
  <si>
    <t>Sp_Committee</t>
  </si>
  <si>
    <t>Sp_Action</t>
  </si>
  <si>
    <t>Sp_Agencies</t>
  </si>
  <si>
    <t>Sp_Status</t>
  </si>
  <si>
    <t>Fr_Committee</t>
  </si>
  <si>
    <t>Fr_Action</t>
  </si>
  <si>
    <t>Fr_Agencies</t>
  </si>
  <si>
    <t>Fr_Status</t>
  </si>
  <si>
    <t>Ko_Committee</t>
  </si>
  <si>
    <t>Ko_Action</t>
  </si>
  <si>
    <t>Ko_Agencies</t>
  </si>
  <si>
    <t>Ko_Status</t>
  </si>
  <si>
    <t>Zh_Committee</t>
  </si>
  <si>
    <t>Zh_Action</t>
  </si>
  <si>
    <t>Zh_Agencies</t>
  </si>
  <si>
    <t>Zh_Status</t>
  </si>
  <si>
    <t>Building Public Safety</t>
  </si>
  <si>
    <t>Create Mayor's Office of Neighborhood Safety and Engagement.</t>
  </si>
  <si>
    <t>Mayor's Office of Neighborhood Safety &amp; Engagement</t>
  </si>
  <si>
    <t>Complete</t>
  </si>
  <si>
    <t>Establish monthly PoliceStat meetings to build stronger accountability within BPD and improve service delivery.</t>
  </si>
  <si>
    <t>Baltimore Police Department</t>
  </si>
  <si>
    <t>Set clear, coordinated public safety vision that addresses violence today and root causes.</t>
  </si>
  <si>
    <t>Mayor's Office, Mayor's Office of Neighborhood Safety &amp; Engagement, Baltimore City Health Department, Baltimore Police Department</t>
  </si>
  <si>
    <t>Not Yet Started</t>
  </si>
  <si>
    <t>Task Mayor's Office of Neighborhood Safety and Engagement with coordinating public safety strategy.</t>
  </si>
  <si>
    <t>In Progress</t>
  </si>
  <si>
    <t>Introduce local housing voucher program.</t>
  </si>
  <si>
    <t>Baltimore City Department of Housing &amp; Community Development</t>
  </si>
  <si>
    <t>Adopt and support Complete Streets manual increase quality of life and mobility in Baltimore.</t>
  </si>
  <si>
    <t>Baltimore City Department of Transportation</t>
  </si>
  <si>
    <t>Begin implementing a Group Violence Reduction Strategy.</t>
  </si>
  <si>
    <t>Baltimore Police Department, Mayor's Office of Neighborhood Safety &amp; Engagement</t>
  </si>
  <si>
    <t>Proactively deploy City agencies to address environmental concerns that contribute to neighborhood safety.</t>
  </si>
  <si>
    <t>Baltimore Police Department, Mayor's Office of Neighborhood Safety &amp; Engagement, Baltimore City Department of Public Works, Baltimore City Department of Housing &amp; Community Development, Baltimore City Health Department</t>
  </si>
  <si>
    <t>Meet with community leaders and residents around a shared vision for public safety.</t>
  </si>
  <si>
    <t>Mayor's Office, Mayor's Office of Neighborhood Safety &amp; Engagement</t>
  </si>
  <si>
    <t>Convene the first meeting of the Public Safety Advisory Commission.</t>
  </si>
  <si>
    <t>Mayor's Office</t>
  </si>
  <si>
    <t>Making Baltimore Equitable</t>
  </si>
  <si>
    <t>Hire Baltimore's first Chief Equity Officer.</t>
  </si>
  <si>
    <t>Mayor's Office, Baltimore City Office of Equity &amp; Civil Rights</t>
  </si>
  <si>
    <t>Hire a Digital Equity Director.</t>
  </si>
  <si>
    <t>Identify a senior official in each agency to be responsible for equity and sustainable action.</t>
  </si>
  <si>
    <t>Commit to Baltimore's zero waste goals and begin shifts toward a more sustainable city.</t>
  </si>
  <si>
    <t>Mayor's Office, Baltimore City Department of Planning</t>
  </si>
  <si>
    <t>Elevate Sustainability Director to a cabinet-level position.</t>
  </si>
  <si>
    <t>Remove the most vulnerable residents from tax sale.</t>
  </si>
  <si>
    <t>Baltimore City Department of Finance</t>
  </si>
  <si>
    <t>Announce a back-to-basics community development strategy that centers community input.</t>
  </si>
  <si>
    <t>Mayor's Office, Baltimore City Department of Housing &amp; Community Development</t>
  </si>
  <si>
    <t>Create a Neighborhood Stat to track progress on retention, attraction, and growth in neighborhoods.</t>
  </si>
  <si>
    <t>Baltimore City Department of Housing &amp; Community Development, Mayor's Office of Performance &amp; Innovation</t>
  </si>
  <si>
    <t>Begin top-to-bottom review of the procurement process.</t>
  </si>
  <si>
    <t>Baltimore City Department of Finance, Baltimore City Bureau of Procurement</t>
  </si>
  <si>
    <t>Activate small and local business preference in the procurement process.</t>
  </si>
  <si>
    <t>Prioritize tracking data for City developments and projects that receive TIFs around local hiring and workforce development.</t>
  </si>
  <si>
    <t>Baltimore Development Corporation</t>
  </si>
  <si>
    <t>Establish a Hiring Task Force to review HR practices, policy interventions, best practices, and barriers through a lens of equity and meet workforce needs.</t>
  </si>
  <si>
    <t>Baltimore City Department of Human Resources</t>
  </si>
  <si>
    <t>Establish a resident preference program for City jobs.</t>
  </si>
  <si>
    <t>Prioritize the Baltimore Greenway Trails Network.</t>
  </si>
  <si>
    <t>Baltimore City Department of Planning, Baltimore City Department of Transportation, Baltimore City Department of Recreation &amp; Parks</t>
  </si>
  <si>
    <t>Join Climate Mayors in supporting the spirit and goals of the Paris Climate Agreement.</t>
  </si>
  <si>
    <t>Baltimore City Department of Planning</t>
  </si>
  <si>
    <t>Prioritizing Our Youth</t>
  </si>
  <si>
    <t>Support the overrides of the Blueprint for Maryland's Future and Built to Learn.</t>
  </si>
  <si>
    <t>Mayor's Office, Maryland General Assembly</t>
  </si>
  <si>
    <t>Prepare to significantly increase the capacity of virtual YouthWorks in 2021.</t>
  </si>
  <si>
    <t>Mayor's Office of Employment Development</t>
  </si>
  <si>
    <t>Begin implementation of the Elijah Cummings Healing City Act to ensure trauma-informed practice across city government.</t>
  </si>
  <si>
    <t>Baltimore City Health Department, Mayor's Office of Neighborhood Safety &amp; Engagement</t>
  </si>
  <si>
    <t>Develop plan for equitable and age-appropriate access in partnership with sports, arts, and cultural institutions that create recreational services during this unprecedented pandemic.</t>
  </si>
  <si>
    <t>Baltimore City Department of Recreation &amp; Parks</t>
  </si>
  <si>
    <t>Building Public Trust</t>
  </si>
  <si>
    <t>Hire Baltimore's first Chief Administrative Officer.</t>
  </si>
  <si>
    <t>Kick off community engagement plan to introduce Chief Administrative Officer and other senior officials to public.</t>
  </si>
  <si>
    <t>Establish a regular Stat program to ensure greater accountability and more equitable service delivery across City government.</t>
  </si>
  <si>
    <t>Mayor's Office of Performance &amp; Innovation</t>
  </si>
  <si>
    <t>Restore recycling services, which were suspended due to COVID-19.</t>
  </si>
  <si>
    <t>Baltimore City Department of Public Works</t>
  </si>
  <si>
    <t>Announce plan to reform the water billing program.</t>
  </si>
  <si>
    <t>Appoint a permanent Housing Commissioner.</t>
  </si>
  <si>
    <t>Appoint a permanent Homeless Services director.</t>
  </si>
  <si>
    <t>Mayor's Office of Homeless Services</t>
  </si>
  <si>
    <t>Initiate a Fix-it First campaign to fill backlog of transportation and infrastructure related 311 service requests, particularly where there has historically been a longer response time.</t>
  </si>
  <si>
    <t>Baltimore City Department of Public Works, Baltimore City Department of Transportation</t>
  </si>
  <si>
    <t>Publish a clear and concise set of procedures to apply for and receive city-owned properties for development.</t>
  </si>
  <si>
    <t>Make stronger commitments to cleaning up sewage backups.</t>
  </si>
  <si>
    <t>COVID-19 Recovery</t>
  </si>
  <si>
    <t>Develop and communicate a COVID-19 vaccination prioritization strategy.</t>
  </si>
  <si>
    <t>Baltimore City Health Department</t>
  </si>
  <si>
    <t>Create a dashboard to track CARES act funding to ensure equitable distribution.</t>
  </si>
  <si>
    <t>Use Rapid Rehousing CARES Act dollars to move 500 people and families to more permanent housing.</t>
  </si>
  <si>
    <t>Extend emergency shelter in local hotels when CARES Act funding expires.</t>
  </si>
  <si>
    <t>Cap restaurant delivery fees on third-party app services.</t>
  </si>
  <si>
    <t>Identify clear point of contact for local businesses to more effectively navigate city government.</t>
  </si>
  <si>
    <t>Mayor's Office, Baltimore Development Corporation</t>
  </si>
  <si>
    <t>Responsible Stewardship of City Resources</t>
  </si>
  <si>
    <t>Begin holistic, top-to-bottom assessment of city agencies and process to inventory city property.</t>
  </si>
  <si>
    <t>Baltimore City Department of General Services</t>
  </si>
  <si>
    <t>Begin a holistic review of tax credits to address inefficiencies, redundancies, or new credits that would build a more equitable city.</t>
  </si>
  <si>
    <t>Announce new criteria for evaluation of capital budget requests.</t>
  </si>
  <si>
    <t>Mayor's Office, Baltimore City Department of Finance</t>
  </si>
  <si>
    <t>Expand community engagement in the budget process.</t>
  </si>
  <si>
    <t>Commit to updating the City's 10-year financial plan.</t>
  </si>
  <si>
    <t>Design and release Open Checkbook for Baltimore to increase transparency and accountability.</t>
  </si>
  <si>
    <t>Baltimore City Information &amp; Technology, Baltimore City Department of Finance</t>
  </si>
  <si>
    <t>Status</t>
  </si>
  <si>
    <t>Exec Team</t>
  </si>
  <si>
    <t>MONSE</t>
  </si>
  <si>
    <t>Sunny</t>
  </si>
  <si>
    <t>BPD</t>
  </si>
  <si>
    <t>Complete/Will have updates</t>
  </si>
  <si>
    <t>MO, MONSE, BCHD, BPD</t>
  </si>
  <si>
    <t>DHCD</t>
  </si>
  <si>
    <t>Daniel</t>
  </si>
  <si>
    <t>DOT</t>
  </si>
  <si>
    <t>BPD, MONSE</t>
  </si>
  <si>
    <t>BPD, MONSE, DPW, DHCD, BCHD</t>
  </si>
  <si>
    <t>Sunny/Chris/Daniel</t>
  </si>
  <si>
    <t>MO, MONSE</t>
  </si>
  <si>
    <t>Sunny/Scott/Stefanie</t>
  </si>
  <si>
    <t>MO</t>
  </si>
  <si>
    <t>Michael/Sunny</t>
  </si>
  <si>
    <t>MO, ECR</t>
  </si>
  <si>
    <t>Chris/Michael</t>
  </si>
  <si>
    <t>Michael</t>
  </si>
  <si>
    <t>Chris</t>
  </si>
  <si>
    <t>MO, DOP</t>
  </si>
  <si>
    <t>DOF</t>
  </si>
  <si>
    <t>MO, DHCD</t>
  </si>
  <si>
    <t>DHCD, OPI</t>
  </si>
  <si>
    <t>DOF, BOP</t>
  </si>
  <si>
    <t>Michael/Chris</t>
  </si>
  <si>
    <t>Chris/Daniel</t>
  </si>
  <si>
    <t>BDC</t>
  </si>
  <si>
    <t>DHR</t>
  </si>
  <si>
    <t>Chris/Michael/Leslie</t>
  </si>
  <si>
    <t>DOP, DOT, DRP</t>
  </si>
  <si>
    <t>DOP</t>
  </si>
  <si>
    <t>Stefanie</t>
  </si>
  <si>
    <t>MO, MGA</t>
  </si>
  <si>
    <t>Natasha</t>
  </si>
  <si>
    <t>MOED</t>
  </si>
  <si>
    <t>BCHD, MONSE</t>
  </si>
  <si>
    <t>Natasha/Sunny</t>
  </si>
  <si>
    <t>DRP</t>
  </si>
  <si>
    <t>Scott</t>
  </si>
  <si>
    <t>Stefanie/Scott</t>
  </si>
  <si>
    <t>OPI</t>
  </si>
  <si>
    <t>DPW</t>
  </si>
  <si>
    <t>MOHS</t>
  </si>
  <si>
    <t>DPW, DOT</t>
  </si>
  <si>
    <t>BCHD</t>
  </si>
  <si>
    <t>MO, BDC</t>
  </si>
  <si>
    <t>DGS</t>
  </si>
  <si>
    <t>MO, DOF</t>
  </si>
  <si>
    <t>BCIT, DOF</t>
  </si>
  <si>
    <t>Priorities &amp; Progress</t>
  </si>
  <si>
    <t>Download this data (csv)</t>
  </si>
  <si>
    <t>About this Initiative</t>
  </si>
  <si>
    <t>Resources &amp; Feedback</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</si>
  <si>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</si>
  <si>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</si>
  <si>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</si>
  <si>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</si>
  <si>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</si>
  <si>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</si>
  <si>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</si>
  <si>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</si>
  <si>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</si>
  <si>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</si>
  <si>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</si>
  <si>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</si>
  <si>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</si>
  <si>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Es_Committee</t>
  </si>
  <si>
    <t>Reimagining Public Safety and Public Accountability</t>
  </si>
  <si>
    <t>Commit to Equity at the Core of City Services</t>
  </si>
  <si>
    <t>Expanding Opportunities for All of Baltimore's Youth</t>
  </si>
  <si>
    <t>Establishing Government Accountability from the Top Down</t>
  </si>
  <si>
    <t>Leading an Effective Coronavirus Response for All</t>
  </si>
  <si>
    <t>Aligning Resources to Ensure Fiscal Stability and Innovation</t>
  </si>
  <si>
    <t>Update #</t>
  </si>
  <si>
    <t>Date of Update</t>
  </si>
  <si>
    <t>Description of Update</t>
  </si>
  <si>
    <t>&lt;p&gt;&lt;span style="font-size: 16px;"&gt;Every week, our team will share updates from across our government to keep you involved in our work making Baltimore a safer, healthier, and more equitable city. Be sure to check back in to stay updated on our achievements during these hundred days and beyond!&amp;nbsp;&lt;/span&gt;&lt;/p&gt;
 &lt;p&gt;&lt;span style="font-size: 16px;"&gt;Since Mayor Scott took office on December 8th, 2020, we&amp;rsquo;ve been hard at work improving Baltimore government. Below are a few highlights of Mayor Scott&amp;rsquo;s achievements:&lt;/span&gt;&lt;/p&gt;
 &lt;ul&gt;
  &lt;li style="margin-left: 20px;"&gt;&lt;span style="font-size: 16px;"&gt;Created and staffed the Mayor&amp;rsquo;s Office of Neighborhood Safety and Engagement&lt;/span&gt;&lt;/li&gt;
  &lt;li style="margin-left: 20px;"&gt;&lt;span style="font-size: 16px;"&gt;Launched the first PoliceStat meeting to coordinate services and increase accountability&lt;/span&gt;&lt;/li&gt;
  &lt;li style="margin-left: 20px;"&gt;&lt;span style="font-size: 16px;"&gt;Hired Baltimore&amp;rsquo;s first Chief Equity Officer&lt;/span&gt;&lt;/li&gt;
  &lt;li style="margin-left: 20px;"&gt;&lt;span style="font-size: 16px;"&gt;Hired Baltimore&amp;rsquo;s first Chief Administrative Officer&lt;/span&gt;&lt;/li&gt;
 &lt;/ul&gt;
 &lt;p&gt;&lt;span style="font-size: 16px;"&gt;We have bold plans to reshape Baltimore&amp;rsquo;s government over the coming months. This work will involve unprecedented transparency, accountability, and urgency as we seek to build a Baltimore where every resident can thrive.&lt;/span&gt;&lt;/p&gt;
 &lt;p&gt;&lt;br&gt;&lt;/p&gt;</t>
  </si>
  <si>
    <t>Organization</t>
  </si>
  <si>
    <t>Organization Full Name</t>
  </si>
  <si>
    <t>Organization Website</t>
  </si>
  <si>
    <t>health.baltimorecity.gov</t>
  </si>
  <si>
    <t>BCIT</t>
  </si>
  <si>
    <t>Baltimore City Information &amp; Technology</t>
  </si>
  <si>
    <t>technology.baltimorecity.gov</t>
  </si>
  <si>
    <t>baltimoredevelopment.com</t>
  </si>
  <si>
    <t>BOP</t>
  </si>
  <si>
    <t>Baltimore City Bureau of Procurement</t>
  </si>
  <si>
    <t>procurement.baltimorecity.gov</t>
  </si>
  <si>
    <t>baltimorepolice.org</t>
  </si>
  <si>
    <t>generalservices.baltimorecity.gov</t>
  </si>
  <si>
    <t>dhcd.baltimorecity.gov</t>
  </si>
  <si>
    <t>https://humanresources.baltimorecity.gov/</t>
  </si>
  <si>
    <t>finance.baltimorecity.gov</t>
  </si>
  <si>
    <t>planning.baltimorecity.gov</t>
  </si>
  <si>
    <t>transportation.baltimorecity.gov</t>
  </si>
  <si>
    <t>publicworks.baltimorecity.gov</t>
  </si>
  <si>
    <t>bcrp.baltimorecity.gov</t>
  </si>
  <si>
    <t>ECR</t>
  </si>
  <si>
    <t>Baltimore City Office of Equity &amp; Civil Rights</t>
  </si>
  <si>
    <t>civilrights.baltimorecity.gov</t>
  </si>
  <si>
    <t>MGA</t>
  </si>
  <si>
    <t>Maryland General Assembly</t>
  </si>
  <si>
    <t>mgaleg.maryland.gov</t>
  </si>
  <si>
    <t>mayor.baltimorecity.gov</t>
  </si>
  <si>
    <t>moed.baltimorecity.gov</t>
  </si>
  <si>
    <t>homeless.baltimorecity.gov</t>
  </si>
  <si>
    <t>mocj.baltimorecity.gov</t>
  </si>
  <si>
    <t>https://opi.baltimorecity.gov/</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</si>
</sst>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d"/>
    <numFmt numFmtId="165" formatCode="m/d/yyyy"/>
    <numFmt numFmtId="166" formatCode="M/d/yyyy"/>
  </numFmts>
  <fonts count="16">
    <font>
      <sz val="10.0"/>
      <color rgb="FF000000"/>
      <name val="Arial"/>
    </font>
    <font>
      <b/>
      <sz val="11.0"/>
      <color theme="1"/>
      <name val="Roboto"/>
    </font>
    <font>
      <sz val="11.0"/>
      <color theme="1"/>
      <name val="Roboto"/>
    </font>
    <font>
      <sz val="11.0"/>
      <color rgb="FF000000"/>
      <name val="Roboto"/>
    </font>
    <font>
      <b/>
      <sz val="12.0"/>
      <color rgb="FFFFFFFF"/>
      <name val="Arial"/>
    </font>
    <font>
      <color theme="1"/>
      <name val="-webkit-standard"/>
    </font>
    <font>
      <sz val="9.0"/>
      <color theme="1"/>
      <name val="Arial"/>
    </font>
    <font>
      <b/>
      <sz val="9.0"/>
      <color theme="1"/>
      <name val="Arial"/>
    </font>
    <font>
      <color theme="1"/>
      <name val="Arial"/>
    </font>
    <font>
      <sz val="11.0"/>
      <color rgb="FF000000"/>
      <name val="Calibri"/>
    </font>
    <font>
      <b/>
      <sz val="11.0"/>
      <color rgb="FF000000"/>
      <name val="Roboto"/>
    </font>
    <font>
      <b/>
      <color theme="1"/>
      <name val="Arial"/>
    </font>
    <font>
      <u/>
      <color rgb="FF1155CC"/>
    </font>
    <font>
      <color rgb="FF000000"/>
      <name val="Arial"/>
    </font>
    <font>
      <b/>
      <u/>
      <color rgb="FFFF0000"/>
    </font>
    <font>
      <u/>
      <color rgb="FF0000FF"/>
    </font>
  </fonts>
  <fills count="5">
    <fill>
      <patternFill patternType="none"/>
    </fill>
    <fill>
      <patternFill patternType="lightGray"/>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horizontal="right" readingOrder="0" vertical="top"/>
    </xf>
    <xf borderId="0" fillId="0" fontId="2" numFmtId="0" xfId="0" applyAlignment="1" applyFont="1">
      <alignment readingOrder="0" shrinkToFit="0" vertical="top" wrapText="0"/>
    </xf>
    <xf borderId="0" fillId="0" fontId="3" numFmtId="0" xfId="0" applyAlignment="1" applyFont="1">
      <alignment readingOrder="0" shrinkToFit="0" vertical="top" wrapText="1"/>
    </xf>
    <xf borderId="0" fillId="0" fontId="2" numFmtId="0" xfId="0" applyAlignment="1" applyFont="1">
      <alignment readingOrder="0" vertical="top"/>
    </xf>
    <xf borderId="0" fillId="2" fontId="4" numFmtId="0" xfId="0" applyAlignment="1" applyFill="1" applyFont="1">
      <alignment readingOrder="0" vertical="top"/>
    </xf>
    <xf borderId="1" fillId="2" fontId="5" numFmtId="0" xfId="0" applyAlignment="1" applyBorder="1" applyFont="1">
      <alignment vertical="top"/>
    </xf>
    <xf borderId="1" fillId="0" fontId="6" numFmtId="0" xfId="0" applyAlignment="1" applyBorder="1" applyFont="1">
      <alignment readingOrder="0" vertical="top"/>
    </xf>
    <xf borderId="1" fillId="0" fontId="7" numFmtId="0" xfId="0" applyAlignment="1" applyBorder="1" applyFont="1">
      <alignment readingOrder="0" vertical="top"/>
    </xf>
    <xf borderId="1" fillId="0" fontId="5" numFmtId="0" xfId="0" applyAlignment="1" applyBorder="1" applyFont="1">
      <alignment vertical="top"/>
    </xf>
    <xf borderId="1" fillId="0" fontId="8" numFmtId="0" xfId="0" applyAlignment="1" applyBorder="1" applyFont="1">
      <alignment readingOrder="0" vertical="top"/>
    </xf>
    <xf borderId="1" fillId="2" fontId="4" numFmtId="0" xfId="0" applyAlignment="1" applyBorder="1" applyFont="1">
      <alignment readingOrder="0" vertical="top"/>
    </xf>
    <xf borderId="0" fillId="0" fontId="9" numFmtId="0" xfId="0" applyAlignment="1" applyFont="1">
      <alignment readingOrder="0" shrinkToFit="0" vertical="bottom" wrapText="0"/>
    </xf>
    <xf borderId="0" fillId="0" fontId="2" numFmtId="0" xfId="0" applyAlignment="1" applyFont="1">
      <alignment vertical="top"/>
    </xf>
    <xf borderId="0" fillId="0" fontId="1" numFmtId="0" xfId="0" applyAlignment="1" applyFont="1">
      <alignment readingOrder="0" shrinkToFit="0" wrapText="1"/>
    </xf>
    <xf borderId="0" fillId="0" fontId="1" numFmtId="0" xfId="0" applyAlignment="1" applyFont="1">
      <alignment readingOrder="0"/>
    </xf>
    <xf borderId="0" fillId="0" fontId="1" numFmtId="164" xfId="0" applyAlignment="1" applyFont="1" applyNumberFormat="1">
      <alignment horizontal="left" readingOrder="0"/>
    </xf>
    <xf borderId="0" fillId="0" fontId="2" numFmtId="0" xfId="0" applyAlignment="1" applyFont="1">
      <alignment readingOrder="0"/>
    </xf>
    <xf borderId="0" fillId="0" fontId="2" numFmtId="165" xfId="0" applyAlignment="1" applyFont="1" applyNumberFormat="1">
      <alignment readingOrder="0"/>
    </xf>
    <xf borderId="0" fillId="0" fontId="2" numFmtId="164" xfId="0" applyAlignment="1" applyFont="1" applyNumberFormat="1">
      <alignment horizontal="left"/>
    </xf>
    <xf borderId="0" fillId="0" fontId="2" numFmtId="0" xfId="0" applyFont="1"/>
    <xf borderId="0" fillId="3" fontId="2" numFmtId="0" xfId="0" applyAlignment="1" applyFill="1" applyFont="1">
      <alignment readingOrder="0"/>
    </xf>
    <xf borderId="0" fillId="3" fontId="2" numFmtId="165" xfId="0" applyAlignment="1" applyFont="1" applyNumberFormat="1">
      <alignment readingOrder="0"/>
    </xf>
    <xf borderId="0" fillId="3" fontId="2" numFmtId="164" xfId="0" applyAlignment="1" applyFont="1" applyNumberFormat="1">
      <alignment horizontal="left"/>
    </xf>
    <xf borderId="0" fillId="3" fontId="2" numFmtId="0" xfId="0" applyFont="1"/>
    <xf borderId="0" fillId="0" fontId="10" numFmtId="0" xfId="0" applyAlignment="1" applyFont="1">
      <alignment horizontal="left" readingOrder="0" shrinkToFit="0" vertical="top" wrapText="0"/>
    </xf>
    <xf borderId="0" fillId="0" fontId="3" numFmtId="0" xfId="0" applyAlignment="1" applyFont="1">
      <alignment horizontal="left" readingOrder="0" vertical="top"/>
    </xf>
    <xf borderId="0" fillId="0" fontId="10"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166" xfId="0" applyAlignment="1" applyFont="1" applyNumberFormat="1">
      <alignment horizontal="right" readingOrder="0" shrinkToFit="0" vertical="bottom" wrapText="0"/>
    </xf>
    <xf borderId="0" fillId="0" fontId="3" numFmtId="0" xfId="0" applyAlignment="1" applyFont="1">
      <alignment readingOrder="0" vertical="bottom"/>
    </xf>
    <xf borderId="0" fillId="0" fontId="2" numFmtId="166" xfId="0" applyFont="1" applyNumberFormat="1"/>
    <xf borderId="0" fillId="0" fontId="11" numFmtId="0" xfId="0" applyAlignment="1" applyFont="1">
      <alignment readingOrder="0"/>
    </xf>
    <xf borderId="0" fillId="0" fontId="3" numFmtId="0" xfId="0" applyAlignment="1" applyFont="1">
      <alignment readingOrder="0" vertical="top"/>
    </xf>
    <xf borderId="0" fillId="0" fontId="8"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4" fontId="14" numFmtId="0" xfId="0" applyAlignment="1" applyFill="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0" Type="http://schemas.openxmlformats.org/officeDocument/2006/relationships/hyperlink" Target="http://mocj.baltimorecity.gov/" TargetMode="External"/><Relationship Id="rId11" Type="http://schemas.openxmlformats.org/officeDocument/2006/relationships/hyperlink" Target="http://planning.baltimorecity.gov/" TargetMode="External"/><Relationship Id="rId22" Type="http://schemas.openxmlformats.org/officeDocument/2006/relationships/drawing" Target="../drawings/drawing7.xml"/><Relationship Id="rId10" Type="http://schemas.openxmlformats.org/officeDocument/2006/relationships/hyperlink" Target="http://finance.baltimorecity.gov/" TargetMode="External"/><Relationship Id="rId21" Type="http://schemas.openxmlformats.org/officeDocument/2006/relationships/hyperlink" Target="https://opi.baltimorecity.gov/" TargetMode="External"/><Relationship Id="rId13" Type="http://schemas.openxmlformats.org/officeDocument/2006/relationships/hyperlink" Target="http://publicworks.baltimorecity.gov/" TargetMode="External"/><Relationship Id="rId12" Type="http://schemas.openxmlformats.org/officeDocument/2006/relationships/hyperlink" Target="http://transportation.baltimorecity.gov/" TargetMode="External"/><Relationship Id="rId23"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health.baltimorecity.gov/" TargetMode="External"/><Relationship Id="rId3" Type="http://schemas.openxmlformats.org/officeDocument/2006/relationships/hyperlink" Target="http://technology.baltimorecity.gov/" TargetMode="External"/><Relationship Id="rId4" Type="http://schemas.openxmlformats.org/officeDocument/2006/relationships/hyperlink" Target="http://baltimoredevelopment.com/" TargetMode="External"/><Relationship Id="rId9" Type="http://schemas.openxmlformats.org/officeDocument/2006/relationships/hyperlink" Target="https://humanresources.baltimorecity.gov/" TargetMode="External"/><Relationship Id="rId15" Type="http://schemas.openxmlformats.org/officeDocument/2006/relationships/hyperlink" Target="http://civilrights.baltimorecity.gov/" TargetMode="External"/><Relationship Id="rId14" Type="http://schemas.openxmlformats.org/officeDocument/2006/relationships/hyperlink" Target="http://bcrp.baltimorecity.gov/" TargetMode="External"/><Relationship Id="rId17" Type="http://schemas.openxmlformats.org/officeDocument/2006/relationships/hyperlink" Target="http://mayor.baltimorecity.gov/" TargetMode="External"/><Relationship Id="rId16" Type="http://schemas.openxmlformats.org/officeDocument/2006/relationships/hyperlink" Target="http://mgaleg.maryland.gov/" TargetMode="External"/><Relationship Id="rId5" Type="http://schemas.openxmlformats.org/officeDocument/2006/relationships/hyperlink" Target="http://procurement.baltimorecity.gov/" TargetMode="External"/><Relationship Id="rId19" Type="http://schemas.openxmlformats.org/officeDocument/2006/relationships/hyperlink" Target="http://homeless.baltimorecity.gov/" TargetMode="External"/><Relationship Id="rId6" Type="http://schemas.openxmlformats.org/officeDocument/2006/relationships/hyperlink" Target="http://baltimorepolice.org/" TargetMode="External"/><Relationship Id="rId18" Type="http://schemas.openxmlformats.org/officeDocument/2006/relationships/hyperlink" Target="http://moed.baltimorecity.gov/" TargetMode="External"/><Relationship Id="rId7" Type="http://schemas.openxmlformats.org/officeDocument/2006/relationships/hyperlink" Target="http://generalservices.baltimorecity.gov/" TargetMode="External"/><Relationship Id="rId8" Type="http://schemas.openxmlformats.org/officeDocument/2006/relationships/hyperlink" Target="http://dhcd.baltimorecity.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30.43"/>
    <col customWidth="1" min="3" max="3" width="53.43"/>
    <col customWidth="1" min="4" max="4" width="70.29"/>
    <col customWidth="1" min="5" max="5" width="19.29"/>
    <col customWidth="1" min="6" max="6" width="19.57"/>
    <col customWidth="1" min="7" max="7" width="21.29"/>
    <col customWidth="1" min="8" max="8" width="23.57"/>
    <col customWidth="1" min="9" max="22" width="21.29"/>
  </cols>
  <sheetData>
    <row r="1">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ht="31.5" customHeight="1">
      <c r="A2" s="3">
        <v>1.0</v>
      </c>
      <c r="B2" s="4" t="s">
        <v>22</v>
      </c>
      <c r="C2" s="5" t="s">
        <v>23</v>
      </c>
      <c r="D2" s="5" t="s">
        <v>24</v>
      </c>
      <c r="E2" s="5" t="s">
        <v>25</v>
      </c>
      <c r="F2" s="3">
        <v>1.0</v>
      </c>
      <c r="G2" s="6" t="str">
        <f>IFERROR(__xludf.DUMMYFUNCTION("GOOGLETRANSLATE($B2,""en"",""es"")"),"Edificio de Seguridad Pública")</f>
        <v>Edificio de Seguridad Pública</v>
      </c>
      <c r="H2" s="6" t="str">
        <f>IFERROR(__xludf.DUMMYFUNCTION("GOOGLETRANSLATE($C2,""en"",""es"")"),"Crear la Oficina de Seguridad de la Comunidad y el compromiso del Alcalde.")</f>
        <v>Crear la Oficina de Seguridad de la Comunidad y el compromiso del Alcalde.</v>
      </c>
      <c r="I2" s="6" t="str">
        <f>IFERROR(__xludf.DUMMYFUNCTION("GOOGLETRANSLATE($D2,""en"",""es"")"),"Oficina de Seguridad y Barrio de compromiso del Alcalde")</f>
        <v>Oficina de Seguridad y Barrio de compromiso del Alcalde</v>
      </c>
      <c r="J2" s="6" t="str">
        <f>IFERROR(__xludf.DUMMYFUNCTION("GOOGLETRANSLATE($E2,""en"",""es"")"),"Completar")</f>
        <v>Completar</v>
      </c>
      <c r="K2" s="6" t="str">
        <f>IFERROR(__xludf.DUMMYFUNCTION("GOOGLETRANSLATE($B2,""en"",""fr"")"),"Public Safety Building")</f>
        <v>Public Safety Building</v>
      </c>
      <c r="L2" s="6" t="str">
        <f>IFERROR(__xludf.DUMMYFUNCTION("GOOGLETRANSLATE($C2,""en"",""fr"")"),"Créer Bureau de sécurité du quartier et l'engagement du maire.")</f>
        <v>Créer Bureau de sécurité du quartier et l'engagement du maire.</v>
      </c>
      <c r="M2" s="6" t="str">
        <f>IFERROR(__xludf.DUMMYFUNCTION("GOOGLETRANSLATE($D2,""en"",""fr"")"),"Bureau de sécurité du quartier et l'engagement du maire")</f>
        <v>Bureau de sécurité du quartier et l'engagement du maire</v>
      </c>
      <c r="N2" s="6" t="str">
        <f>IFERROR(__xludf.DUMMYFUNCTION("GOOGLETRANSLATE($E2,""en"",""fr"")"),"Achevée")</f>
        <v>Achevée</v>
      </c>
      <c r="O2" s="6" t="str">
        <f>IFERROR(__xludf.DUMMYFUNCTION("GOOGLETRANSLATE($B2,""en"",""ko"")"),"건물 공공 안전")</f>
        <v>건물 공공 안전</v>
      </c>
      <c r="P2" s="6" t="str">
        <f>IFERROR(__xludf.DUMMYFUNCTION("GOOGLETRANSLATE($C2,""en"",""ko"")"),"환경 안전 및 참여의 시장실을 만듭니다.")</f>
        <v>환경 안전 및 참여의 시장실을 만듭니다.</v>
      </c>
      <c r="Q2" s="6" t="str">
        <f>IFERROR(__xludf.DUMMYFUNCTION("GOOGLETRANSLATE($D2,""en"",""ko"")"),"환경 안전 및 참여의 시장실")</f>
        <v>환경 안전 및 참여의 시장실</v>
      </c>
      <c r="R2" s="6" t="str">
        <f>IFERROR(__xludf.DUMMYFUNCTION("GOOGLETRANSLATE($E2,""en"",""ko"")"),"완전한")</f>
        <v>완전한</v>
      </c>
      <c r="S2" s="6" t="str">
        <f>IFERROR(__xludf.DUMMYFUNCTION("GOOGLETRANSLATE($B2,""en"",""zh"")"),"大厦公共安全")</f>
        <v>大厦公共安全</v>
      </c>
      <c r="T2" s="6" t="str">
        <f>IFERROR(__xludf.DUMMYFUNCTION("GOOGLETRANSLATE($C2,""en"",""zh"")"),"创建邻里安全和参与的市长办公室。")</f>
        <v>创建邻里安全和参与的市长办公室。</v>
      </c>
      <c r="U2" s="6" t="str">
        <f>IFERROR(__xludf.DUMMYFUNCTION("GOOGLETRANSLATE($D2,""en"",""zh"")"),"邻里安全和参与的市长办公室")</f>
        <v>邻里安全和参与的市长办公室</v>
      </c>
      <c r="V2" s="6" t="str">
        <f>IFERROR(__xludf.DUMMYFUNCTION("GOOGLETRANSLATE($E2,""en"",""zh"")"),"完成")</f>
        <v>完成</v>
      </c>
    </row>
    <row r="3" ht="31.5" customHeight="1">
      <c r="A3" s="3">
        <v>2.0</v>
      </c>
      <c r="B3" s="4" t="s">
        <v>22</v>
      </c>
      <c r="C3" s="5" t="s">
        <v>26</v>
      </c>
      <c r="D3" s="5" t="s">
        <v>27</v>
      </c>
      <c r="E3" s="5" t="s">
        <v>25</v>
      </c>
      <c r="F3" s="3">
        <v>1.0</v>
      </c>
      <c r="G3" s="6" t="str">
        <f>IFERROR(__xludf.DUMMYFUNCTION("GOOGLETRANSLATE(B3,""en"",""es"")"),"Edificio de Seguridad Pública")</f>
        <v>Edificio de Seguridad Pública</v>
      </c>
      <c r="H3" s="6" t="str">
        <f>IFERROR(__xludf.DUMMYFUNCTION("GOOGLETRANSLATE(C3,""en"",""es"")"),"Establecer reuniones mensuales PoliceStat para construir mayor responsabilidad dentro de la DBP y mejorar la prestación de servicios.")</f>
        <v>Establecer reuniones mensuales PoliceStat para construir mayor responsabilidad dentro de la DBP y mejorar la prestación de servicios.</v>
      </c>
      <c r="I3" s="6" t="str">
        <f>IFERROR(__xludf.DUMMYFUNCTION("GOOGLETRANSLATE(D3,""en"",""es"")"),"Departamento de Policía de Baltimore")</f>
        <v>Departamento de Policía de Baltimore</v>
      </c>
      <c r="J3" s="6" t="str">
        <f>IFERROR(__xludf.DUMMYFUNCTION("GOOGLETRANSLATE(E3,""en"",""es"")"),"Completar")</f>
        <v>Completar</v>
      </c>
      <c r="K3" s="6" t="str">
        <f>IFERROR(__xludf.DUMMYFUNCTION("GOOGLETRANSLATE($B3,""en"",""fr"")"),"Public Safety Building")</f>
        <v>Public Safety Building</v>
      </c>
      <c r="L3" s="6" t="str">
        <f>IFERROR(__xludf.DUMMYFUNCTION("GOOGLETRANSLATE($C3,""en"",""fr"")"),"Mettre en place des réunions mensuelles PoliceStat pour renforcer la responsabilisation plus forte au sein BPD et d'améliorer la prestation des services.")</f>
        <v>Mettre en place des réunions mensuelles PoliceStat pour renforcer la responsabilisation plus forte au sein BPD et d'améliorer la prestation des services.</v>
      </c>
      <c r="M3" s="6" t="str">
        <f>IFERROR(__xludf.DUMMYFUNCTION("GOOGLETRANSLATE($D3,""en"",""fr"")"),"Baltimore Police Department")</f>
        <v>Baltimore Police Department</v>
      </c>
      <c r="N3" s="6" t="str">
        <f>IFERROR(__xludf.DUMMYFUNCTION("GOOGLETRANSLATE($E3,""en"",""fr"")"),"Achevée")</f>
        <v>Achevée</v>
      </c>
      <c r="O3" s="6" t="str">
        <f>IFERROR(__xludf.DUMMYFUNCTION("GOOGLETRANSLATE($B3,""en"",""ko"")"),"건물 공공 안전")</f>
        <v>건물 공공 안전</v>
      </c>
      <c r="P3" s="6" t="str">
        <f>IFERROR(__xludf.DUMMYFUNCTION("GOOGLETRANSLATE($C3,""en"",""ko"")"),"BPD에서 강한 책임을 구축하고 서비스 제공을 개선하기 위해 매월 PoliceStat 미팅을 설정합니다.")</f>
        <v>BPD에서 강한 책임을 구축하고 서비스 제공을 개선하기 위해 매월 PoliceStat 미팅을 설정합니다.</v>
      </c>
      <c r="Q3" s="6" t="str">
        <f>IFERROR(__xludf.DUMMYFUNCTION("GOOGLETRANSLATE($D3,""en"",""ko"")"),"볼티모어 경찰")</f>
        <v>볼티모어 경찰</v>
      </c>
      <c r="R3" s="6" t="str">
        <f>IFERROR(__xludf.DUMMYFUNCTION("GOOGLETRANSLATE($E3,""en"",""ko"")"),"완전한")</f>
        <v>완전한</v>
      </c>
      <c r="S3" s="6" t="str">
        <f>IFERROR(__xludf.DUMMYFUNCTION("GOOGLETRANSLATE($B3,""en"",""zh"")"),"大厦公共安全")</f>
        <v>大厦公共安全</v>
      </c>
      <c r="T3" s="6" t="str">
        <f>IFERROR(__xludf.DUMMYFUNCTION("GOOGLETRANSLATE($C3,""en"",""zh"")"),"建立每月PoliceStat会议中BPD建立更强大的问责制和提高服务质量。")</f>
        <v>建立每月PoliceStat会议中BPD建立更强大的问责制和提高服务质量。</v>
      </c>
      <c r="U3" s="6" t="str">
        <f>IFERROR(__xludf.DUMMYFUNCTION("GOOGLETRANSLATE($D3,""en"",""zh"")"),"巴尔的摩警察局")</f>
        <v>巴尔的摩警察局</v>
      </c>
      <c r="V3" s="6" t="str">
        <f>IFERROR(__xludf.DUMMYFUNCTION("GOOGLETRANSLATE($E3,""en"",""zh"")"),"完成")</f>
        <v>完成</v>
      </c>
    </row>
    <row r="4" ht="31.5" customHeight="1">
      <c r="A4" s="3">
        <v>3.0</v>
      </c>
      <c r="B4" s="4" t="s">
        <v>22</v>
      </c>
      <c r="C4" s="5" t="s">
        <v>28</v>
      </c>
      <c r="D4" s="5" t="s">
        <v>29</v>
      </c>
      <c r="E4" s="5" t="s">
        <v>30</v>
      </c>
      <c r="F4" s="3">
        <v>1.0</v>
      </c>
      <c r="G4" s="6" t="str">
        <f>IFERROR(__xludf.DUMMYFUNCTION("GOOGLETRANSLATE(B4,""en"",""es"")"),"Edificio de Seguridad Pública")</f>
        <v>Edificio de Seguridad Pública</v>
      </c>
      <c r="H4" s="6" t="str">
        <f>IFERROR(__xludf.DUMMYFUNCTION("GOOGLETRANSLATE(C4,""en"",""es"")"),"Establecer, coordinado visión clara de seguridad pública que aborda la violencia hoy en día y las causas.")</f>
        <v>Establecer, coordinado visión clara de seguridad pública que aborda la violencia hoy en día y las causas.</v>
      </c>
      <c r="I4" s="6" t="str">
        <f>IFERROR(__xludf.DUMMYFUNCTION("GOOGLETRANSLATE(D4,""en"",""es"")"),"Oficina del Alcalde, Oficina de Seguridad y Barrio de compromiso del Alcalde, Baltimore Departamento de Salud de la Ciudad, Departamento de Policía de Baltimore")</f>
        <v>Oficina del Alcalde, Oficina de Seguridad y Barrio de compromiso del Alcalde, Baltimore Departamento de Salud de la Ciudad, Departamento de Policía de Baltimore</v>
      </c>
      <c r="J4" s="6" t="str">
        <f>IFERROR(__xludf.DUMMYFUNCTION("GOOGLETRANSLATE(E4,""en"",""es"")"),"Todavía no empezado")</f>
        <v>Todavía no empezado</v>
      </c>
      <c r="K4" s="6" t="str">
        <f>IFERROR(__xludf.DUMMYFUNCTION("GOOGLETRANSLATE($B4,""en"",""fr"")"),"Public Safety Building")</f>
        <v>Public Safety Building</v>
      </c>
      <c r="L4" s="6" t="str">
        <f>IFERROR(__xludf.DUMMYFUNCTION("GOOGLETRANSLATE($C4,""en"",""fr"")"),"Définir la vision de la sécurité publique claire, coordonnée que la violence des adresses aujourd'hui et les causes profondes.")</f>
        <v>Définir la vision de la sécurité publique claire, coordonnée que la violence des adresses aujourd'hui et les causes profondes.</v>
      </c>
      <c r="M4" s="6" t="str">
        <f>IFERROR(__xludf.DUMMYFUNCTION("GOOGLETRANSLATE($D4,""en"",""fr"")"),"Bureau du maire, Bureau de sécurité du quartier et l'engagement du maire, la ville de Baltimore ministère de la Santé, Service de police de Baltimore")</f>
        <v>Bureau du maire, Bureau de sécurité du quartier et l'engagement du maire, la ville de Baltimore ministère de la Santé, Service de police de Baltimore</v>
      </c>
      <c r="N4" s="6" t="str">
        <f>IFERROR(__xludf.DUMMYFUNCTION("GOOGLETRANSLATE($E4,""en"",""fr"")"),"Pas encore commencé")</f>
        <v>Pas encore commencé</v>
      </c>
      <c r="O4" s="6" t="str">
        <f>IFERROR(__xludf.DUMMYFUNCTION("GOOGLETRANSLATE($B4,""en"",""ko"")"),"건물 공공 안전")</f>
        <v>건물 공공 안전</v>
      </c>
      <c r="P4" s="6" t="str">
        <f>IFERROR(__xludf.DUMMYFUNCTION("GOOGLETRANSLATE($C4,""en"",""ko"")"),"설정 명확 조정 공공 안전 비전 주소 폭력 오늘과 근본 원인이.")</f>
        <v>설정 명확 조정 공공 안전 비전 주소 폭력 오늘과 근본 원인이.</v>
      </c>
      <c r="Q4" s="6" t="str">
        <f>IFERROR(__xludf.DUMMYFUNCTION("GOOGLETRANSLATE($D4,""en"",""ko"")"),"시장실, 환경 안전 및 참여의 시장실, 볼티모어시 보건국, 볼티모어 경찰")</f>
        <v>시장실, 환경 안전 및 참여의 시장실, 볼티모어시 보건국, 볼티모어 경찰</v>
      </c>
      <c r="R4" s="6" t="str">
        <f>IFERROR(__xludf.DUMMYFUNCTION("GOOGLETRANSLATE($E4,""en"",""ko"")"),"아직 시작되지")</f>
        <v>아직 시작되지</v>
      </c>
      <c r="S4" s="6" t="str">
        <f>IFERROR(__xludf.DUMMYFUNCTION("GOOGLETRANSLATE($B4,""en"",""zh"")"),"大厦公共安全")</f>
        <v>大厦公共安全</v>
      </c>
      <c r="T4" s="6" t="str">
        <f>IFERROR(__xludf.DUMMYFUNCTION("GOOGLETRANSLATE($C4,""en"",""zh"")"),"设定清晰，协调公共安全愿景地址暴力今天和根本原因。")</f>
        <v>设定清晰，协调公共安全愿景地址暴力今天和根本原因。</v>
      </c>
      <c r="U4" s="6" t="str">
        <f>IFERROR(__xludf.DUMMYFUNCTION("GOOGLETRANSLATE($D4,""en"",""zh"")"),"市长办公室，邻里安全和参与的市长办公室，巴尔的摩市卫生局，巴尔的摩警察局")</f>
        <v>市长办公室，邻里安全和参与的市长办公室，巴尔的摩市卫生局，巴尔的摩警察局</v>
      </c>
      <c r="V4" s="6" t="str">
        <f>IFERROR(__xludf.DUMMYFUNCTION("GOOGLETRANSLATE($E4,""en"",""zh"")"),"还没开始")</f>
        <v>还没开始</v>
      </c>
    </row>
    <row r="5" ht="31.5" customHeight="1">
      <c r="A5" s="3">
        <v>4.0</v>
      </c>
      <c r="B5" s="4" t="s">
        <v>22</v>
      </c>
      <c r="C5" s="5" t="s">
        <v>31</v>
      </c>
      <c r="D5" s="5" t="s">
        <v>24</v>
      </c>
      <c r="E5" s="5" t="s">
        <v>32</v>
      </c>
      <c r="F5" s="3">
        <v>1.0</v>
      </c>
      <c r="G5" s="6" t="str">
        <f>IFERROR(__xludf.DUMMYFUNCTION("GOOGLETRANSLATE(B5,""en"",""es"")"),"Edificio de Seguridad Pública")</f>
        <v>Edificio de Seguridad Pública</v>
      </c>
      <c r="H5" s="6" t="str">
        <f>IFERROR(__xludf.DUMMYFUNCTION("GOOGLETRANSLATE(C5,""en"",""es"")"),"Es tarea Alcalde Oficina de Seguridad de la Comunidad y de compromiso con la coordinación de la estrategia de seguridad pública.")</f>
        <v>Es tarea Alcalde Oficina de Seguridad de la Comunidad y de compromiso con la coordinación de la estrategia de seguridad pública.</v>
      </c>
      <c r="I5" s="6" t="str">
        <f>IFERROR(__xludf.DUMMYFUNCTION("GOOGLETRANSLATE(D5,""en"",""es"")"),"Oficina de Seguridad y Barrio de compromiso del Alcalde")</f>
        <v>Oficina de Seguridad y Barrio de compromiso del Alcalde</v>
      </c>
      <c r="J5" s="6" t="str">
        <f>IFERROR(__xludf.DUMMYFUNCTION("GOOGLETRANSLATE(E5,""en"",""es"")"),"En progreso")</f>
        <v>En progreso</v>
      </c>
      <c r="K5" s="6" t="str">
        <f>IFERROR(__xludf.DUMMYFUNCTION("GOOGLETRANSLATE($B5,""en"",""fr"")"),"Public Safety Building")</f>
        <v>Public Safety Building</v>
      </c>
      <c r="L5" s="6" t="str">
        <f>IFERROR(__xludf.DUMMYFUNCTION("GOOGLETRANSLATE($C5,""en"",""fr"")"),"Bureau du Maire est Groupe de sécurité du quartier et l'engagement de coordonner la stratégie de la sécurité publique.")</f>
        <v>Bureau du Maire est Groupe de sécurité du quartier et l'engagement de coordonner la stratégie de la sécurité publique.</v>
      </c>
      <c r="M5" s="6" t="str">
        <f>IFERROR(__xludf.DUMMYFUNCTION("GOOGLETRANSLATE($D5,""en"",""fr"")"),"Bureau de sécurité du quartier et l'engagement du maire")</f>
        <v>Bureau de sécurité du quartier et l'engagement du maire</v>
      </c>
      <c r="N5" s="6" t="str">
        <f>IFERROR(__xludf.DUMMYFUNCTION("GOOGLETRANSLATE($E5,""en"",""fr"")"),"En cours")</f>
        <v>En cours</v>
      </c>
      <c r="O5" s="6" t="str">
        <f>IFERROR(__xludf.DUMMYFUNCTION("GOOGLETRANSLATE($B5,""en"",""ko"")"),"건물 공공 안전")</f>
        <v>건물 공공 안전</v>
      </c>
      <c r="P5" s="6" t="str">
        <f>IFERROR(__xludf.DUMMYFUNCTION("GOOGLETRANSLATE($C5,""en"",""ko"")"),"작업 시장은 공공 안전 전략을 조정하여 환경 안전 및 참여의 사무실입니다.")</f>
        <v>작업 시장은 공공 안전 전략을 조정하여 환경 안전 및 참여의 사무실입니다.</v>
      </c>
      <c r="Q5" s="6" t="str">
        <f>IFERROR(__xludf.DUMMYFUNCTION("GOOGLETRANSLATE($D5,""en"",""ko"")"),"환경 안전 및 참여의 시장실")</f>
        <v>환경 안전 및 참여의 시장실</v>
      </c>
      <c r="R5" s="6" t="str">
        <f>IFERROR(__xludf.DUMMYFUNCTION("GOOGLETRANSLATE($E5,""en"",""ko"")"),"진행 중")</f>
        <v>진행 중</v>
      </c>
      <c r="S5" s="6" t="str">
        <f>IFERROR(__xludf.DUMMYFUNCTION("GOOGLETRANSLATE($B5,""en"",""zh"")"),"大厦公共安全")</f>
        <v>大厦公共安全</v>
      </c>
      <c r="T5" s="6" t="str">
        <f>IFERROR(__xludf.DUMMYFUNCTION("GOOGLETRANSLATE($C5,""en"",""zh"")"),"任务市长的邻里安全和参与的办公室负责协调公众安全策略。")</f>
        <v>任务市长的邻里安全和参与的办公室负责协调公众安全策略。</v>
      </c>
      <c r="U5" s="6" t="str">
        <f>IFERROR(__xludf.DUMMYFUNCTION("GOOGLETRANSLATE($D5,""en"",""zh"")"),"邻里安全和参与的市长办公室")</f>
        <v>邻里安全和参与的市长办公室</v>
      </c>
      <c r="V5" s="6" t="str">
        <f>IFERROR(__xludf.DUMMYFUNCTION("GOOGLETRANSLATE($E5,""en"",""zh"")"),"进行中")</f>
        <v>进行中</v>
      </c>
    </row>
    <row r="6" ht="31.5" customHeight="1">
      <c r="A6" s="3">
        <v>5.0</v>
      </c>
      <c r="B6" s="4" t="s">
        <v>22</v>
      </c>
      <c r="C6" s="5" t="s">
        <v>33</v>
      </c>
      <c r="D6" s="5" t="s">
        <v>34</v>
      </c>
      <c r="E6" s="5" t="s">
        <v>30</v>
      </c>
      <c r="F6" s="3">
        <v>1.0</v>
      </c>
      <c r="G6" s="6" t="str">
        <f>IFERROR(__xludf.DUMMYFUNCTION("GOOGLETRANSLATE(B6,""en"",""es"")"),"Edificio de Seguridad Pública")</f>
        <v>Edificio de Seguridad Pública</v>
      </c>
      <c r="H6" s="6" t="str">
        <f>IFERROR(__xludf.DUMMYFUNCTION("GOOGLETRANSLATE(C6,""en"",""es"")"),"Introducir programa de vales de vivienda local.")</f>
        <v>Introducir programa de vales de vivienda local.</v>
      </c>
      <c r="I6" s="6" t="str">
        <f>IFERROR(__xludf.DUMMYFUNCTION("GOOGLETRANSLATE(D6,""en"",""es"")"),"Baltimore Departamento de Vivienda y Desarrollo Comunitario de la Ciudad")</f>
        <v>Baltimore Departamento de Vivienda y Desarrollo Comunitario de la Ciudad</v>
      </c>
      <c r="J6" s="6" t="str">
        <f>IFERROR(__xludf.DUMMYFUNCTION("GOOGLETRANSLATE(E6,""en"",""es"")"),"Todavía no empezado")</f>
        <v>Todavía no empezado</v>
      </c>
      <c r="K6" s="6" t="str">
        <f>IFERROR(__xludf.DUMMYFUNCTION("GOOGLETRANSLATE($B6,""en"",""fr"")"),"Public Safety Building")</f>
        <v>Public Safety Building</v>
      </c>
      <c r="L6" s="6" t="str">
        <f>IFERROR(__xludf.DUMMYFUNCTION("GOOGLETRANSLATE($C6,""en"",""fr"")"),"Présentez-programme local de bon de logement.")</f>
        <v>Présentez-programme local de bon de logement.</v>
      </c>
      <c r="M6" s="6" t="str">
        <f>IFERROR(__xludf.DUMMYFUNCTION("GOOGLETRANSLATE($D6,""en"",""fr"")"),"Baltimore ministère du Logement et du développement communautaire")</f>
        <v>Baltimore ministère du Logement et du développement communautaire</v>
      </c>
      <c r="N6" s="6" t="str">
        <f>IFERROR(__xludf.DUMMYFUNCTION("GOOGLETRANSLATE($E6,""en"",""fr"")"),"Pas encore commencé")</f>
        <v>Pas encore commencé</v>
      </c>
      <c r="O6" s="6" t="str">
        <f>IFERROR(__xludf.DUMMYFUNCTION("GOOGLETRANSLATE($B6,""en"",""ko"")"),"건물 공공 안전")</f>
        <v>건물 공공 안전</v>
      </c>
      <c r="P6" s="6" t="str">
        <f>IFERROR(__xludf.DUMMYFUNCTION("GOOGLETRANSLATE($C6,""en"",""ko"")"),"지역 주택 바우처 프로그램을 소개합니다.")</f>
        <v>지역 주택 바우처 프로그램을 소개합니다.</v>
      </c>
      <c r="Q6" s="6" t="str">
        <f>IFERROR(__xludf.DUMMYFUNCTION("GOOGLETRANSLATE($D6,""en"",""ko"")"),"주택 및 지역 사회 개발의 볼티모어시 교육청")</f>
        <v>주택 및 지역 사회 개발의 볼티모어시 교육청</v>
      </c>
      <c r="R6" s="6" t="str">
        <f>IFERROR(__xludf.DUMMYFUNCTION("GOOGLETRANSLATE($E6,""en"",""ko"")"),"아직 시작되지")</f>
        <v>아직 시작되지</v>
      </c>
      <c r="S6" s="6" t="str">
        <f>IFERROR(__xludf.DUMMYFUNCTION("GOOGLETRANSLATE($B6,""en"",""zh"")"),"大厦公共安全")</f>
        <v>大厦公共安全</v>
      </c>
      <c r="T6" s="6" t="str">
        <f>IFERROR(__xludf.DUMMYFUNCTION("GOOGLETRANSLATE($C6,""en"",""zh"")"),"介绍当地住房券方案。")</f>
        <v>介绍当地住房券方案。</v>
      </c>
      <c r="U6" s="6" t="str">
        <f>IFERROR(__xludf.DUMMYFUNCTION("GOOGLETRANSLATE($D6,""en"",""zh"")"),"住房和社区发展的巴尔的摩市教育局")</f>
        <v>住房和社区发展的巴尔的摩市教育局</v>
      </c>
      <c r="V6" s="6" t="str">
        <f>IFERROR(__xludf.DUMMYFUNCTION("GOOGLETRANSLATE($E6,""en"",""zh"")"),"还没开始")</f>
        <v>还没开始</v>
      </c>
    </row>
    <row r="7" ht="31.5" customHeight="1">
      <c r="A7" s="3">
        <v>6.0</v>
      </c>
      <c r="B7" s="4" t="s">
        <v>22</v>
      </c>
      <c r="C7" s="5" t="s">
        <v>35</v>
      </c>
      <c r="D7" s="5" t="s">
        <v>36</v>
      </c>
      <c r="E7" s="5" t="s">
        <v>30</v>
      </c>
      <c r="F7" s="3">
        <v>1.0</v>
      </c>
      <c r="G7" s="6" t="str">
        <f>IFERROR(__xludf.DUMMYFUNCTION("GOOGLETRANSLATE(B7,""en"",""es"")"),"Edificio de Seguridad Pública")</f>
        <v>Edificio de Seguridad Pública</v>
      </c>
      <c r="H7" s="6" t="str">
        <f>IFERROR(__xludf.DUMMYFUNCTION("GOOGLETRANSLATE(C7,""en"",""es"")"),"Adoptar y apoyar Calles Completas aumento manual de la calidad de vida y la movilidad en Baltimore.")</f>
        <v>Adoptar y apoyar Calles Completas aumento manual de la calidad de vida y la movilidad en Baltimore.</v>
      </c>
      <c r="I7" s="6" t="str">
        <f>IFERROR(__xludf.DUMMYFUNCTION("GOOGLETRANSLATE(D7,""en"",""es"")"),"Departamento de Transporte de la ciudad de Baltimore")</f>
        <v>Departamento de Transporte de la ciudad de Baltimore</v>
      </c>
      <c r="J7" s="6" t="str">
        <f>IFERROR(__xludf.DUMMYFUNCTION("GOOGLETRANSLATE(E7,""en"",""es"")"),"Todavía no empezado")</f>
        <v>Todavía no empezado</v>
      </c>
      <c r="K7" s="6" t="str">
        <f>IFERROR(__xludf.DUMMYFUNCTION("GOOGLETRANSLATE($B7,""en"",""fr"")"),"Public Safety Building")</f>
        <v>Public Safety Building</v>
      </c>
      <c r="L7" s="6" t="str">
        <f>IFERROR(__xludf.DUMMYFUNCTION("GOOGLETRANSLATE($C7,""en"",""fr"")"),"Adopter et soutenir les rues complètes d'augmenter la qualité de vie manuelle et la mobilité à Baltimore.")</f>
        <v>Adopter et soutenir les rues complètes d'augmenter la qualité de vie manuelle et la mobilité à Baltimore.</v>
      </c>
      <c r="M7" s="6" t="str">
        <f>IFERROR(__xludf.DUMMYFUNCTION("GOOGLETRANSLATE($D7,""en"",""fr"")"),"Baltimore ministère des Transports")</f>
        <v>Baltimore ministère des Transports</v>
      </c>
      <c r="N7" s="6" t="str">
        <f>IFERROR(__xludf.DUMMYFUNCTION("GOOGLETRANSLATE($E7,""en"",""fr"")"),"Pas encore commencé")</f>
        <v>Pas encore commencé</v>
      </c>
      <c r="O7" s="6" t="str">
        <f>IFERROR(__xludf.DUMMYFUNCTION("GOOGLETRANSLATE($B7,""en"",""ko"")"),"건물 공공 안전")</f>
        <v>건물 공공 안전</v>
      </c>
      <c r="P7" s="6" t="str">
        <f>IFERROR(__xludf.DUMMYFUNCTION("GOOGLETRANSLATE($C7,""en"",""ko"")"),"채택 볼티모어에서 전체 거리를 삶과 이동성을 수동으로 증가 품질을 지원합니다.")</f>
        <v>채택 볼티모어에서 전체 거리를 삶과 이동성을 수동으로 증가 품질을 지원합니다.</v>
      </c>
      <c r="Q7" s="6" t="str">
        <f>IFERROR(__xludf.DUMMYFUNCTION("GOOGLETRANSLATE($D7,""en"",""ko"")"),"교통 볼티모어시 교육청")</f>
        <v>교통 볼티모어시 교육청</v>
      </c>
      <c r="R7" s="6" t="str">
        <f>IFERROR(__xludf.DUMMYFUNCTION("GOOGLETRANSLATE($E7,""en"",""ko"")"),"아직 시작되지")</f>
        <v>아직 시작되지</v>
      </c>
      <c r="S7" s="6" t="str">
        <f>IFERROR(__xludf.DUMMYFUNCTION("GOOGLETRANSLATE($B7,""en"",""zh"")"),"大厦公共安全")</f>
        <v>大厦公共安全</v>
      </c>
      <c r="T7" s="6" t="str">
        <f>IFERROR(__xludf.DUMMYFUNCTION("GOOGLETRANSLATE($C7,""en"",""zh"")"),"采用并支持完整街道生活和流动性的手动提高质量在巴尔的摩。")</f>
        <v>采用并支持完整街道生活和流动性的手动提高质量在巴尔的摩。</v>
      </c>
      <c r="U7" s="6" t="str">
        <f>IFERROR(__xludf.DUMMYFUNCTION("GOOGLETRANSLATE($D7,""en"",""zh"")"),"运输的巴尔的摩市交通局")</f>
        <v>运输的巴尔的摩市交通局</v>
      </c>
      <c r="V7" s="6" t="str">
        <f>IFERROR(__xludf.DUMMYFUNCTION("GOOGLETRANSLATE($E7,""en"",""zh"")"),"还没开始")</f>
        <v>还没开始</v>
      </c>
    </row>
    <row r="8" ht="31.5" customHeight="1">
      <c r="A8" s="3">
        <v>7.0</v>
      </c>
      <c r="B8" s="6" t="s">
        <v>22</v>
      </c>
      <c r="C8" s="5" t="s">
        <v>37</v>
      </c>
      <c r="D8" s="5" t="s">
        <v>38</v>
      </c>
      <c r="E8" s="5" t="s">
        <v>32</v>
      </c>
      <c r="F8" s="3">
        <v>1.0</v>
      </c>
      <c r="G8" s="6" t="str">
        <f>IFERROR(__xludf.DUMMYFUNCTION("GOOGLETRANSLATE(B8,""en"",""es"")"),"Edificio de Seguridad Pública")</f>
        <v>Edificio de Seguridad Pública</v>
      </c>
      <c r="H8" s="6" t="str">
        <f>IFERROR(__xludf.DUMMYFUNCTION("GOOGLETRANSLATE(C8,""en"",""es"")"),"Empezar a aplicar una estrategia de lucha contra la violencia de grupo.")</f>
        <v>Empezar a aplicar una estrategia de lucha contra la violencia de grupo.</v>
      </c>
      <c r="I8" s="6" t="str">
        <f>IFERROR(__xludf.DUMMYFUNCTION("GOOGLETRANSLATE(D8,""en"",""es"")"),"Departamento de Policía de Baltimore, Oficina de Seguridad y Barrio de compromiso del Alcalde")</f>
        <v>Departamento de Policía de Baltimore, Oficina de Seguridad y Barrio de compromiso del Alcalde</v>
      </c>
      <c r="J8" s="6" t="str">
        <f>IFERROR(__xludf.DUMMYFUNCTION("GOOGLETRANSLATE(E8,""en"",""es"")"),"En progreso")</f>
        <v>En progreso</v>
      </c>
      <c r="K8" s="6" t="str">
        <f>IFERROR(__xludf.DUMMYFUNCTION("GOOGLETRANSLATE($B8,""en"",""fr"")"),"Public Safety Building")</f>
        <v>Public Safety Building</v>
      </c>
      <c r="L8" s="6" t="str">
        <f>IFERROR(__xludf.DUMMYFUNCTION("GOOGLETRANSLATE($C8,""en"",""fr"")"),"Commencez la mise en œuvre d'une stratégie de réduction de la violence du groupe.")</f>
        <v>Commencez la mise en œuvre d'une stratégie de réduction de la violence du groupe.</v>
      </c>
      <c r="M8" s="6" t="str">
        <f>IFERROR(__xludf.DUMMYFUNCTION("GOOGLETRANSLATE($D8,""en"",""fr"")"),"Baltimore Police Department, Bureau de la sécurité du quartier et l'engagement du maire")</f>
        <v>Baltimore Police Department, Bureau de la sécurité du quartier et l'engagement du maire</v>
      </c>
      <c r="N8" s="6" t="str">
        <f>IFERROR(__xludf.DUMMYFUNCTION("GOOGLETRANSLATE($E8,""en"",""fr"")"),"En cours")</f>
        <v>En cours</v>
      </c>
      <c r="O8" s="6" t="str">
        <f>IFERROR(__xludf.DUMMYFUNCTION("GOOGLETRANSLATE($B8,""en"",""ko"")"),"건물 공공 안전")</f>
        <v>건물 공공 안전</v>
      </c>
      <c r="P8" s="6" t="str">
        <f>IFERROR(__xludf.DUMMYFUNCTION("GOOGLETRANSLATE($C8,""en"",""ko"")"),"그룹 폭력 감소 전략을 구현하기 시작합니다.")</f>
        <v>그룹 폭력 감소 전략을 구현하기 시작합니다.</v>
      </c>
      <c r="Q8" s="6" t="str">
        <f>IFERROR(__xludf.DUMMYFUNCTION("GOOGLETRANSLATE($D8,""en"",""ko"")"),"볼티모어 경찰, 환경 안전 및 참여의 시장실")</f>
        <v>볼티모어 경찰, 환경 안전 및 참여의 시장실</v>
      </c>
      <c r="R8" s="6" t="str">
        <f>IFERROR(__xludf.DUMMYFUNCTION("GOOGLETRANSLATE($E8,""en"",""ko"")"),"진행 중")</f>
        <v>진행 중</v>
      </c>
      <c r="S8" s="6" t="str">
        <f>IFERROR(__xludf.DUMMYFUNCTION("GOOGLETRANSLATE($B8,""en"",""zh"")"),"大厦公共安全")</f>
        <v>大厦公共安全</v>
      </c>
      <c r="T8" s="6" t="str">
        <f>IFERROR(__xludf.DUMMYFUNCTION("GOOGLETRANSLATE($C8,""en"",""zh"")"),"开始实施集团减少暴力战略。")</f>
        <v>开始实施集团减少暴力战略。</v>
      </c>
      <c r="U8" s="6" t="str">
        <f>IFERROR(__xludf.DUMMYFUNCTION("GOOGLETRANSLATE($D8,""en"",""zh"")"),"巴尔的摩警察局，邻里安全和参与的市长办公室")</f>
        <v>巴尔的摩警察局，邻里安全和参与的市长办公室</v>
      </c>
      <c r="V8" s="6" t="str">
        <f>IFERROR(__xludf.DUMMYFUNCTION("GOOGLETRANSLATE($E8,""en"",""zh"")"),"进行中")</f>
        <v>进行中</v>
      </c>
    </row>
    <row r="9" ht="31.5" customHeight="1">
      <c r="A9" s="3">
        <v>8.0</v>
      </c>
      <c r="B9" s="6" t="s">
        <v>22</v>
      </c>
      <c r="C9" s="5" t="s">
        <v>39</v>
      </c>
      <c r="D9" s="5" t="s">
        <v>40</v>
      </c>
      <c r="E9" s="5" t="s">
        <v>30</v>
      </c>
      <c r="F9" s="3">
        <v>1.0</v>
      </c>
      <c r="G9" s="6" t="str">
        <f>IFERROR(__xludf.DUMMYFUNCTION("GOOGLETRANSLATE(B9,""en"",""es"")"),"Edificio de Seguridad Pública")</f>
        <v>Edificio de Seguridad Pública</v>
      </c>
      <c r="H9" s="6" t="str">
        <f>IFERROR(__xludf.DUMMYFUNCTION("GOOGLETRANSLATE(C9,""en"",""es"")"),"Proactivamente implementar organismos municipales para abordar las preocupaciones ambientales que contribuyen a la seguridad del vecindario.")</f>
        <v>Proactivamente implementar organismos municipales para abordar las preocupaciones ambientales que contribuyen a la seguridad del vecindario.</v>
      </c>
      <c r="I9" s="6" t="str">
        <f>IFERROR(__xludf.DUMMYFUNCTION("GOOGLETRANSLATE(D9,""en"",""es"")"),"Departamento de Policía de Baltimore, Oficina del Barrio de Seguridad y Participación, Baltimore Departamento de Obras Públicas de la ciudad, Baltimore Departamento de Vivienda y Desarrollo Comunitario de la Ciudad, Baltimore Departamento de Salud de la C"&amp;"iudad de Alcalde")</f>
        <v>Departamento de Policía de Baltimore, Oficina del Barrio de Seguridad y Participación, Baltimore Departamento de Obras Públicas de la ciudad, Baltimore Departamento de Vivienda y Desarrollo Comunitario de la Ciudad, Baltimore Departamento de Salud de la Ciudad de Alcalde</v>
      </c>
      <c r="J9" s="6" t="str">
        <f>IFERROR(__xludf.DUMMYFUNCTION("GOOGLETRANSLATE(E9,""en"",""es"")"),"Todavía no empezado")</f>
        <v>Todavía no empezado</v>
      </c>
      <c r="K9" s="6" t="str">
        <f>IFERROR(__xludf.DUMMYFUNCTION("GOOGLETRANSLATE($B9,""en"",""fr"")"),"Public Safety Building")</f>
        <v>Public Safety Building</v>
      </c>
      <c r="L9" s="6" t="str">
        <f>IFERROR(__xludf.DUMMYFUNCTION("GOOGLETRANSLATE($C9,""en"",""fr"")"),"déployer proactivement agences Ville pour répondre aux préoccupations environnementales qui contribuent à la sécurité du quartier.")</f>
        <v>déployer proactivement agences Ville pour répondre aux préoccupations environnementales qui contribuent à la sécurité du quartier.</v>
      </c>
      <c r="M9" s="6" t="str">
        <f>IFERROR(__xludf.DUMMYFUNCTION("GOOGLETRANSLATE($D9,""en"",""fr"")"),"Baltimore Police Department, Bureau de la sécurité du quartier et l'engagement du maire, Baltimore Département des Travaux publics Ville, Baltimore ministère du Logement et du Développement communautaire, Baltimore Département de la santé")</f>
        <v>Baltimore Police Department, Bureau de la sécurité du quartier et l'engagement du maire, Baltimore Département des Travaux publics Ville, Baltimore ministère du Logement et du Développement communautaire, Baltimore Département de la santé</v>
      </c>
      <c r="N9" s="6" t="str">
        <f>IFERROR(__xludf.DUMMYFUNCTION("GOOGLETRANSLATE($E9,""en"",""fr"")"),"Pas encore commencé")</f>
        <v>Pas encore commencé</v>
      </c>
      <c r="O9" s="6" t="str">
        <f>IFERROR(__xludf.DUMMYFUNCTION("GOOGLETRANSLATE($B9,""en"",""ko"")"),"건물 공공 안전")</f>
        <v>건물 공공 안전</v>
      </c>
      <c r="P9" s="6" t="str">
        <f>IFERROR(__xludf.DUMMYFUNCTION("GOOGLETRANSLATE($C9,""en"",""ko"")"),"사전에 이웃의 안전에 기여하는 환경 문제를 해결 시내 기관에 배포합니다.")</f>
        <v>사전에 이웃의 안전에 기여하는 환경 문제를 해결 시내 기관에 배포합니다.</v>
      </c>
      <c r="Q9" s="6" t="str">
        <f>IFERROR(__xludf.DUMMYFUNCTION("GOOGLETRANSLATE($D9,""en"",""ko"")"),"볼티모어 경찰, 환경 안전 및 참여, 공공의 볼티모어시 교육청, 주택 및 지역 사회 개발의 볼티모어시 교육청, 볼티모어시 보건국의 시장실")</f>
        <v>볼티모어 경찰, 환경 안전 및 참여, 공공의 볼티모어시 교육청, 주택 및 지역 사회 개발의 볼티모어시 교육청, 볼티모어시 보건국의 시장실</v>
      </c>
      <c r="R9" s="6" t="str">
        <f>IFERROR(__xludf.DUMMYFUNCTION("GOOGLETRANSLATE($E9,""en"",""ko"")"),"아직 시작되지")</f>
        <v>아직 시작되지</v>
      </c>
      <c r="S9" s="6" t="str">
        <f>IFERROR(__xludf.DUMMYFUNCTION("GOOGLETRANSLATE($B9,""en"",""zh"")"),"大厦公共安全")</f>
        <v>大厦公共安全</v>
      </c>
      <c r="T9" s="6" t="str">
        <f>IFERROR(__xludf.DUMMYFUNCTION("GOOGLETRANSLATE($C9,""en"",""zh"")"),"积极部署市机构有助于邻里安全解决环境问题。")</f>
        <v>积极部署市机构有助于邻里安全解决环境问题。</v>
      </c>
      <c r="U9" s="6" t="str">
        <f>IFERROR(__xludf.DUMMYFUNCTION("GOOGLETRANSLATE($D9,""en"",""zh"")"),"巴尔的摩警察局，邻里安全与参与，公共工程的巴尔的摩市教育局，住房和社区发展的巴尔的摩市教育局，巴尔的摩市卫生局的市长办公室")</f>
        <v>巴尔的摩警察局，邻里安全与参与，公共工程的巴尔的摩市教育局，住房和社区发展的巴尔的摩市教育局，巴尔的摩市卫生局的市长办公室</v>
      </c>
      <c r="V9" s="6" t="str">
        <f>IFERROR(__xludf.DUMMYFUNCTION("GOOGLETRANSLATE($E9,""en"",""zh"")"),"还没开始")</f>
        <v>还没开始</v>
      </c>
    </row>
    <row r="10" ht="31.5" customHeight="1">
      <c r="A10" s="3">
        <v>9.0</v>
      </c>
      <c r="B10" s="6" t="s">
        <v>22</v>
      </c>
      <c r="C10" s="5" t="s">
        <v>41</v>
      </c>
      <c r="D10" s="5" t="s">
        <v>42</v>
      </c>
      <c r="E10" s="5" t="s">
        <v>30</v>
      </c>
      <c r="F10" s="3">
        <v>1.0</v>
      </c>
      <c r="G10" s="6" t="str">
        <f>IFERROR(__xludf.DUMMYFUNCTION("GOOGLETRANSLATE(B10,""en"",""es"")"),"Edificio de Seguridad Pública")</f>
        <v>Edificio de Seguridad Pública</v>
      </c>
      <c r="H10" s="6" t="str">
        <f>IFERROR(__xludf.DUMMYFUNCTION("GOOGLETRANSLATE(C10,""en"",""es"")"),"Se reúnen con líderes de la comunidad y los residentes en torno a una visión compartida para la seguridad pública.")</f>
        <v>Se reúnen con líderes de la comunidad y los residentes en torno a una visión compartida para la seguridad pública.</v>
      </c>
      <c r="I10" s="6" t="str">
        <f>IFERROR(__xludf.DUMMYFUNCTION("GOOGLETRANSLATE(D10,""en"",""es"")"),"Oficina del Alcalde, Oficina de Seguridad y Barrio de compromiso del Alcalde")</f>
        <v>Oficina del Alcalde, Oficina de Seguridad y Barrio de compromiso del Alcalde</v>
      </c>
      <c r="J10" s="6" t="str">
        <f>IFERROR(__xludf.DUMMYFUNCTION("GOOGLETRANSLATE(E10,""en"",""es"")"),"Todavía no empezado")</f>
        <v>Todavía no empezado</v>
      </c>
      <c r="K10" s="6" t="str">
        <f>IFERROR(__xludf.DUMMYFUNCTION("GOOGLETRANSLATE($B10,""en"",""fr"")"),"Public Safety Building")</f>
        <v>Public Safety Building</v>
      </c>
      <c r="L10" s="6" t="str">
        <f>IFERROR(__xludf.DUMMYFUNCTION("GOOGLETRANSLATE($C10,""en"",""fr"")"),"Rencontre avec les dirigeants communautaires et les résidents autour d'une vision commune de la sécurité publique.")</f>
        <v>Rencontre avec les dirigeants communautaires et les résidents autour d'une vision commune de la sécurité publique.</v>
      </c>
      <c r="M10" s="6" t="str">
        <f>IFERROR(__xludf.DUMMYFUNCTION("GOOGLETRANSLATE($D10,""en"",""fr"")"),"Bureau du maire, Bureau de sécurité du quartier et l'engagement du maire")</f>
        <v>Bureau du maire, Bureau de sécurité du quartier et l'engagement du maire</v>
      </c>
      <c r="N10" s="6" t="str">
        <f>IFERROR(__xludf.DUMMYFUNCTION("GOOGLETRANSLATE($E10,""en"",""fr"")"),"Pas encore commencé")</f>
        <v>Pas encore commencé</v>
      </c>
      <c r="O10" s="6" t="str">
        <f>IFERROR(__xludf.DUMMYFUNCTION("GOOGLETRANSLATE($B10,""en"",""ko"")"),"건물 공공 안전")</f>
        <v>건물 공공 안전</v>
      </c>
      <c r="P10" s="6" t="str">
        <f>IFERROR(__xludf.DUMMYFUNCTION("GOOGLETRANSLATE($C10,""en"",""ko"")"),"공공 안전을위한 비전을 공유 주변 지역 사회 지도자 및 주민들과 만나.")</f>
        <v>공공 안전을위한 비전을 공유 주변 지역 사회 지도자 및 주민들과 만나.</v>
      </c>
      <c r="Q10" s="6" t="str">
        <f>IFERROR(__xludf.DUMMYFUNCTION("GOOGLETRANSLATE($D10,""en"",""ko"")"),"시장실, 환경 안전 및 참여의 시장실")</f>
        <v>시장실, 환경 안전 및 참여의 시장실</v>
      </c>
      <c r="R10" s="6" t="str">
        <f>IFERROR(__xludf.DUMMYFUNCTION("GOOGLETRANSLATE($E10,""en"",""ko"")"),"아직 시작되지")</f>
        <v>아직 시작되지</v>
      </c>
      <c r="S10" s="6" t="str">
        <f>IFERROR(__xludf.DUMMYFUNCTION("GOOGLETRANSLATE($B10,""en"",""zh"")"),"大厦公共安全")</f>
        <v>大厦公共安全</v>
      </c>
      <c r="T10" s="6" t="str">
        <f>IFERROR(__xludf.DUMMYFUNCTION("GOOGLETRANSLATE($C10,""en"",""zh"")"),"会见各地对公共安全的共同愿景社区领导和居民。")</f>
        <v>会见各地对公共安全的共同愿景社区领导和居民。</v>
      </c>
      <c r="U10" s="6" t="str">
        <f>IFERROR(__xludf.DUMMYFUNCTION("GOOGLETRANSLATE($D10,""en"",""zh"")"),"市长办公室，邻里安全和参与的市长办公室")</f>
        <v>市长办公室，邻里安全和参与的市长办公室</v>
      </c>
      <c r="V10" s="6" t="str">
        <f>IFERROR(__xludf.DUMMYFUNCTION("GOOGLETRANSLATE($E10,""en"",""zh"")"),"还没开始")</f>
        <v>还没开始</v>
      </c>
    </row>
    <row r="11" ht="31.5" customHeight="1">
      <c r="A11" s="3">
        <v>10.0</v>
      </c>
      <c r="B11" s="6" t="s">
        <v>22</v>
      </c>
      <c r="C11" s="5" t="s">
        <v>43</v>
      </c>
      <c r="D11" s="5" t="s">
        <v>44</v>
      </c>
      <c r="E11" s="5" t="s">
        <v>30</v>
      </c>
      <c r="F11" s="3">
        <v>1.0</v>
      </c>
      <c r="G11" s="6" t="str">
        <f>IFERROR(__xludf.DUMMYFUNCTION("GOOGLETRANSLATE(B11,""en"",""es"")"),"Edificio de Seguridad Pública")</f>
        <v>Edificio de Seguridad Pública</v>
      </c>
      <c r="H11" s="6" t="str">
        <f>IFERROR(__xludf.DUMMYFUNCTION("GOOGLETRANSLATE(C11,""en"",""es"")"),"Convocar la primera reunión de la Comisión Asesora de Seguridad Pública.")</f>
        <v>Convocar la primera reunión de la Comisión Asesora de Seguridad Pública.</v>
      </c>
      <c r="I11" s="6" t="str">
        <f>IFERROR(__xludf.DUMMYFUNCTION("GOOGLETRANSLATE(D11,""en"",""es"")"),"La oficina del alcalde")</f>
        <v>La oficina del alcalde</v>
      </c>
      <c r="J11" s="6" t="str">
        <f>IFERROR(__xludf.DUMMYFUNCTION("GOOGLETRANSLATE(E11,""en"",""es"")"),"Todavía no empezado")</f>
        <v>Todavía no empezado</v>
      </c>
      <c r="K11" s="6" t="str">
        <f>IFERROR(__xludf.DUMMYFUNCTION("GOOGLETRANSLATE($B11,""en"",""fr"")"),"Public Safety Building")</f>
        <v>Public Safety Building</v>
      </c>
      <c r="L11" s="6" t="str">
        <f>IFERROR(__xludf.DUMMYFUNCTION("GOOGLETRANSLATE($C11,""en"",""fr"")"),"Convoquer la première réunion de la Commission consultative de la sécurité publique.")</f>
        <v>Convoquer la première réunion de la Commission consultative de la sécurité publique.</v>
      </c>
      <c r="M11" s="6" t="str">
        <f>IFERROR(__xludf.DUMMYFUNCTION("GOOGLETRANSLATE($D11,""en"",""fr"")"),"Le bureau du maire")</f>
        <v>Le bureau du maire</v>
      </c>
      <c r="N11" s="6" t="str">
        <f>IFERROR(__xludf.DUMMYFUNCTION("GOOGLETRANSLATE($E11,""en"",""fr"")"),"Pas encore commencé")</f>
        <v>Pas encore commencé</v>
      </c>
      <c r="O11" s="6" t="str">
        <f>IFERROR(__xludf.DUMMYFUNCTION("GOOGLETRANSLATE($B11,""en"",""ko"")"),"건물 공공 안전")</f>
        <v>건물 공공 안전</v>
      </c>
      <c r="P11" s="6" t="str">
        <f>IFERROR(__xludf.DUMMYFUNCTION("GOOGLETRANSLATE($C11,""en"",""ko"")"),"공공 안전 자문위원회 제 1 차 회의를 소집.")</f>
        <v>공공 안전 자문위원회 제 1 차 회의를 소집.</v>
      </c>
      <c r="Q11" s="6" t="str">
        <f>IFERROR(__xludf.DUMMYFUNCTION("GOOGLETRANSLATE($D11,""en"",""ko"")"),"시장실")</f>
        <v>시장실</v>
      </c>
      <c r="R11" s="6" t="str">
        <f>IFERROR(__xludf.DUMMYFUNCTION("GOOGLETRANSLATE($E11,""en"",""ko"")"),"아직 시작되지")</f>
        <v>아직 시작되지</v>
      </c>
      <c r="S11" s="6" t="str">
        <f>IFERROR(__xludf.DUMMYFUNCTION("GOOGLETRANSLATE($B11,""en"",""zh"")"),"大厦公共安全")</f>
        <v>大厦公共安全</v>
      </c>
      <c r="T11" s="6" t="str">
        <f>IFERROR(__xludf.DUMMYFUNCTION("GOOGLETRANSLATE($C11,""en"",""zh"")"),"召开公共安全顾问委员会的第一次会议。")</f>
        <v>召开公共安全顾问委员会的第一次会议。</v>
      </c>
      <c r="U11" s="6" t="str">
        <f>IFERROR(__xludf.DUMMYFUNCTION("GOOGLETRANSLATE($D11,""en"",""zh"")"),"市长办公室")</f>
        <v>市长办公室</v>
      </c>
      <c r="V11" s="6" t="str">
        <f>IFERROR(__xludf.DUMMYFUNCTION("GOOGLETRANSLATE($E11,""en"",""zh"")"),"还没开始")</f>
        <v>还没开始</v>
      </c>
    </row>
    <row r="12" ht="31.5" customHeight="1">
      <c r="A12" s="3">
        <v>11.0</v>
      </c>
      <c r="B12" s="6" t="s">
        <v>45</v>
      </c>
      <c r="C12" s="5" t="s">
        <v>46</v>
      </c>
      <c r="D12" s="5" t="s">
        <v>47</v>
      </c>
      <c r="E12" s="5" t="s">
        <v>25</v>
      </c>
      <c r="F12" s="3">
        <v>1.0</v>
      </c>
      <c r="G12" s="6" t="str">
        <f>IFERROR(__xludf.DUMMYFUNCTION("GOOGLETRANSLATE(B12,""en"",""es"")"),"Haciendo Baltimore equitativa")</f>
        <v>Haciendo Baltimore equitativa</v>
      </c>
      <c r="H12" s="6" t="str">
        <f>IFERROR(__xludf.DUMMYFUNCTION("GOOGLETRANSLATE(C12,""en"",""es"")"),"Contratar primer director de la equidad de Baltimore.")</f>
        <v>Contratar primer director de la equidad de Baltimore.</v>
      </c>
      <c r="I12" s="6" t="str">
        <f>IFERROR(__xludf.DUMMYFUNCTION("GOOGLETRANSLATE(D12,""en"",""es"")"),"Oficina del Alcalde, Baltimore Oficina de la Ciudad de acciones y derechos civiles")</f>
        <v>Oficina del Alcalde, Baltimore Oficina de la Ciudad de acciones y derechos civiles</v>
      </c>
      <c r="J12" s="6" t="str">
        <f>IFERROR(__xludf.DUMMYFUNCTION("GOOGLETRANSLATE(E12,""en"",""es"")"),"Completar")</f>
        <v>Completar</v>
      </c>
      <c r="K12" s="6" t="str">
        <f>IFERROR(__xludf.DUMMYFUNCTION("GOOGLETRANSLATE($B12,""en"",""fr"")"),"Faire Baltimore équitable")</f>
        <v>Faire Baltimore équitable</v>
      </c>
      <c r="L12" s="6" t="str">
        <f>IFERROR(__xludf.DUMMYFUNCTION("GOOGLETRANSLATE($C12,""en"",""fr"")"),"Recrutez premier administrateur en chef de Baltimore Equity.")</f>
        <v>Recrutez premier administrateur en chef de Baltimore Equity.</v>
      </c>
      <c r="M12" s="6" t="str">
        <f>IFERROR(__xludf.DUMMYFUNCTION("GOOGLETRANSLATE($D12,""en"",""fr"")"),"Bureau du maire, Ville de Baltimore Bureau de l'équité et des droits civils")</f>
        <v>Bureau du maire, Ville de Baltimore Bureau de l'équité et des droits civils</v>
      </c>
      <c r="N12" s="6" t="str">
        <f>IFERROR(__xludf.DUMMYFUNCTION("GOOGLETRANSLATE($E12,""en"",""fr"")"),"Achevée")</f>
        <v>Achevée</v>
      </c>
      <c r="O12" s="6" t="str">
        <f>IFERROR(__xludf.DUMMYFUNCTION("GOOGLETRANSLATE($B12,""en"",""ko"")"),"볼티모어 공평한 만들기")</f>
        <v>볼티모어 공평한 만들기</v>
      </c>
      <c r="P12" s="6" t="str">
        <f>IFERROR(__xludf.DUMMYFUNCTION("GOOGLETRANSLATE($C12,""en"",""ko"")"),"볼티모어의 첫 번째 최고 주식 책임자를 고용.")</f>
        <v>볼티모어의 첫 번째 최고 주식 책임자를 고용.</v>
      </c>
      <c r="Q12" s="6" t="str">
        <f>IFERROR(__xludf.DUMMYFUNCTION("GOOGLETRANSLATE($D12,""en"",""ko"")"),"시장의 사무실, 자본 및 시민의 권리의 볼티모어 시청")</f>
        <v>시장의 사무실, 자본 및 시민의 권리의 볼티모어 시청</v>
      </c>
      <c r="R12" s="6" t="str">
        <f>IFERROR(__xludf.DUMMYFUNCTION("GOOGLETRANSLATE($E12,""en"",""ko"")"),"완전한")</f>
        <v>완전한</v>
      </c>
      <c r="S12" s="6" t="str">
        <f>IFERROR(__xludf.DUMMYFUNCTION("GOOGLETRANSLATE($B12,""en"",""zh"")"),"制作巴尔的摩公平")</f>
        <v>制作巴尔的摩公平</v>
      </c>
      <c r="T12" s="6" t="str">
        <f>IFERROR(__xludf.DUMMYFUNCTION("GOOGLETRANSLATE($C12,""en"",""zh"")"),"聘请巴尔的摩的第一位首席股权官。")</f>
        <v>聘请巴尔的摩的第一位首席股权官。</v>
      </c>
      <c r="U12" s="6" t="str">
        <f>IFERROR(__xludf.DUMMYFUNCTION("GOOGLETRANSLATE($D12,""en"",""zh"")"),"市长办公室，股权和民权的巴尔的摩市办事处")</f>
        <v>市长办公室，股权和民权的巴尔的摩市办事处</v>
      </c>
      <c r="V12" s="6" t="str">
        <f>IFERROR(__xludf.DUMMYFUNCTION("GOOGLETRANSLATE($E12,""en"",""zh"")"),"完成")</f>
        <v>完成</v>
      </c>
    </row>
    <row r="13" ht="31.5" customHeight="1">
      <c r="A13" s="3">
        <v>12.0</v>
      </c>
      <c r="B13" s="6" t="s">
        <v>45</v>
      </c>
      <c r="C13" s="5" t="s">
        <v>48</v>
      </c>
      <c r="D13" s="5" t="s">
        <v>44</v>
      </c>
      <c r="E13" s="5" t="s">
        <v>30</v>
      </c>
      <c r="F13" s="3">
        <v>1.0</v>
      </c>
      <c r="G13" s="6" t="str">
        <f>IFERROR(__xludf.DUMMYFUNCTION("GOOGLETRANSLATE(B13,""en"",""es"")"),"Haciendo Baltimore equitativa")</f>
        <v>Haciendo Baltimore equitativa</v>
      </c>
      <c r="H13" s="6" t="str">
        <f>IFERROR(__xludf.DUMMYFUNCTION("GOOGLETRANSLATE(C13,""en"",""es"")"),"Contratar a un Director de equidad digital.")</f>
        <v>Contratar a un Director de equidad digital.</v>
      </c>
      <c r="I13" s="6" t="str">
        <f>IFERROR(__xludf.DUMMYFUNCTION("GOOGLETRANSLATE(D13,""en"",""es"")"),"La oficina del alcalde")</f>
        <v>La oficina del alcalde</v>
      </c>
      <c r="J13" s="6" t="str">
        <f>IFERROR(__xludf.DUMMYFUNCTION("GOOGLETRANSLATE(E13,""en"",""es"")"),"Todavía no empezado")</f>
        <v>Todavía no empezado</v>
      </c>
      <c r="K13" s="6" t="str">
        <f>IFERROR(__xludf.DUMMYFUNCTION("GOOGLETRANSLATE($B13,""en"",""fr"")"),"Faire Baltimore équitable")</f>
        <v>Faire Baltimore équitable</v>
      </c>
      <c r="L13" s="6" t="str">
        <f>IFERROR(__xludf.DUMMYFUNCTION("GOOGLETRANSLATE($C13,""en"",""fr"")"),"Embaucher un directeur numérique Equity.")</f>
        <v>Embaucher un directeur numérique Equity.</v>
      </c>
      <c r="M13" s="6" t="str">
        <f>IFERROR(__xludf.DUMMYFUNCTION("GOOGLETRANSLATE($D13,""en"",""fr"")"),"Le bureau du maire")</f>
        <v>Le bureau du maire</v>
      </c>
      <c r="N13" s="6" t="str">
        <f>IFERROR(__xludf.DUMMYFUNCTION("GOOGLETRANSLATE($E13,""en"",""fr"")"),"Pas encore commencé")</f>
        <v>Pas encore commencé</v>
      </c>
      <c r="O13" s="6" t="str">
        <f>IFERROR(__xludf.DUMMYFUNCTION("GOOGLETRANSLATE($B13,""en"",""ko"")"),"볼티모어 공평한 만들기")</f>
        <v>볼티모어 공평한 만들기</v>
      </c>
      <c r="P13" s="6" t="str">
        <f>IFERROR(__xludf.DUMMYFUNCTION("GOOGLETRANSLATE($C13,""en"",""ko"")"),"디지털 자본 이사 대여.")</f>
        <v>디지털 자본 이사 대여.</v>
      </c>
      <c r="Q13" s="6" t="str">
        <f>IFERROR(__xludf.DUMMYFUNCTION("GOOGLETRANSLATE($D13,""en"",""ko"")"),"시장실")</f>
        <v>시장실</v>
      </c>
      <c r="R13" s="6" t="str">
        <f>IFERROR(__xludf.DUMMYFUNCTION("GOOGLETRANSLATE($E13,""en"",""ko"")"),"아직 시작되지")</f>
        <v>아직 시작되지</v>
      </c>
      <c r="S13" s="6" t="str">
        <f>IFERROR(__xludf.DUMMYFUNCTION("GOOGLETRANSLATE($B13,""en"",""zh"")"),"制作巴尔的摩公平")</f>
        <v>制作巴尔的摩公平</v>
      </c>
      <c r="T13" s="6" t="str">
        <f>IFERROR(__xludf.DUMMYFUNCTION("GOOGLETRANSLATE($C13,""en"",""zh"")"),"聘请一个数字股权董事。")</f>
        <v>聘请一个数字股权董事。</v>
      </c>
      <c r="U13" s="6" t="str">
        <f>IFERROR(__xludf.DUMMYFUNCTION("GOOGLETRANSLATE($D13,""en"",""zh"")"),"市长办公室")</f>
        <v>市长办公室</v>
      </c>
      <c r="V13" s="6" t="str">
        <f>IFERROR(__xludf.DUMMYFUNCTION("GOOGLETRANSLATE($E13,""en"",""zh"")"),"还没开始")</f>
        <v>还没开始</v>
      </c>
    </row>
    <row r="14" ht="31.5" customHeight="1">
      <c r="A14" s="3">
        <v>13.0</v>
      </c>
      <c r="B14" s="6" t="s">
        <v>45</v>
      </c>
      <c r="C14" s="5" t="s">
        <v>49</v>
      </c>
      <c r="D14" s="5" t="s">
        <v>44</v>
      </c>
      <c r="E14" s="5" t="s">
        <v>30</v>
      </c>
      <c r="F14" s="3">
        <v>1.0</v>
      </c>
      <c r="G14" s="6" t="str">
        <f>IFERROR(__xludf.DUMMYFUNCTION("GOOGLETRANSLATE(B14,""en"",""es"")"),"Haciendo Baltimore equitativa")</f>
        <v>Haciendo Baltimore equitativa</v>
      </c>
      <c r="H14" s="6" t="str">
        <f>IFERROR(__xludf.DUMMYFUNCTION("GOOGLETRANSLATE(C14,""en"",""es"")"),"Identificar un alto funcionario en cada agencia que es responsable de la equidad y la acción sostenible.")</f>
        <v>Identificar un alto funcionario en cada agencia que es responsable de la equidad y la acción sostenible.</v>
      </c>
      <c r="I14" s="6" t="str">
        <f>IFERROR(__xludf.DUMMYFUNCTION("GOOGLETRANSLATE(D14,""en"",""es"")"),"La oficina del alcalde")</f>
        <v>La oficina del alcalde</v>
      </c>
      <c r="J14" s="6" t="str">
        <f>IFERROR(__xludf.DUMMYFUNCTION("GOOGLETRANSLATE(E14,""en"",""es"")"),"Todavía no empezado")</f>
        <v>Todavía no empezado</v>
      </c>
      <c r="K14" s="6" t="str">
        <f>IFERROR(__xludf.DUMMYFUNCTION("GOOGLETRANSLATE($B14,""en"",""fr"")"),"Faire Baltimore équitable")</f>
        <v>Faire Baltimore équitable</v>
      </c>
      <c r="L14" s="6" t="str">
        <f>IFERROR(__xludf.DUMMYFUNCTION("GOOGLETRANSLATE($C14,""en"",""fr"")"),"Identifier un haut responsable de chaque organisme pour être responsable de l'équité et de l'action durable.")</f>
        <v>Identifier un haut responsable de chaque organisme pour être responsable de l'équité et de l'action durable.</v>
      </c>
      <c r="M14" s="6" t="str">
        <f>IFERROR(__xludf.DUMMYFUNCTION("GOOGLETRANSLATE($D14,""en"",""fr"")"),"Le bureau du maire")</f>
        <v>Le bureau du maire</v>
      </c>
      <c r="N14" s="6" t="str">
        <f>IFERROR(__xludf.DUMMYFUNCTION("GOOGLETRANSLATE($E14,""en"",""fr"")"),"Pas encore commencé")</f>
        <v>Pas encore commencé</v>
      </c>
      <c r="O14" s="6" t="str">
        <f>IFERROR(__xludf.DUMMYFUNCTION("GOOGLETRANSLATE($B14,""en"",""ko"")"),"볼티모어 공평한 만들기")</f>
        <v>볼티모어 공평한 만들기</v>
      </c>
      <c r="P14" s="6" t="str">
        <f>IFERROR(__xludf.DUMMYFUNCTION("GOOGLETRANSLATE($C14,""en"",""ko"")"),"평등과 지속 가능한 행동에 대한 책임을 각 기관에서 고위 관리를 식별합니다.")</f>
        <v>평등과 지속 가능한 행동에 대한 책임을 각 기관에서 고위 관리를 식별합니다.</v>
      </c>
      <c r="Q14" s="6" t="str">
        <f>IFERROR(__xludf.DUMMYFUNCTION("GOOGLETRANSLATE($D14,""en"",""ko"")"),"시장실")</f>
        <v>시장실</v>
      </c>
      <c r="R14" s="6" t="str">
        <f>IFERROR(__xludf.DUMMYFUNCTION("GOOGLETRANSLATE($E14,""en"",""ko"")"),"아직 시작되지")</f>
        <v>아직 시작되지</v>
      </c>
      <c r="S14" s="6" t="str">
        <f>IFERROR(__xludf.DUMMYFUNCTION("GOOGLETRANSLATE($B14,""en"",""zh"")"),"制作巴尔的摩公平")</f>
        <v>制作巴尔的摩公平</v>
      </c>
      <c r="T14" s="6" t="str">
        <f>IFERROR(__xludf.DUMMYFUNCTION("GOOGLETRANSLATE($C14,""en"",""zh"")"),"确定每个机构的一名高级官员负责公平和可持续的行动。")</f>
        <v>确定每个机构的一名高级官员负责公平和可持续的行动。</v>
      </c>
      <c r="U14" s="6" t="str">
        <f>IFERROR(__xludf.DUMMYFUNCTION("GOOGLETRANSLATE($D14,""en"",""zh"")"),"市长办公室")</f>
        <v>市长办公室</v>
      </c>
      <c r="V14" s="6" t="str">
        <f>IFERROR(__xludf.DUMMYFUNCTION("GOOGLETRANSLATE($E14,""en"",""zh"")"),"还没开始")</f>
        <v>还没开始</v>
      </c>
    </row>
    <row r="15" ht="31.5" customHeight="1">
      <c r="A15" s="3">
        <v>14.0</v>
      </c>
      <c r="B15" s="6" t="s">
        <v>45</v>
      </c>
      <c r="C15" s="5" t="s">
        <v>50</v>
      </c>
      <c r="D15" s="5" t="s">
        <v>51</v>
      </c>
      <c r="E15" s="5" t="s">
        <v>30</v>
      </c>
      <c r="F15" s="3">
        <v>1.0</v>
      </c>
      <c r="G15" s="6" t="str">
        <f>IFERROR(__xludf.DUMMYFUNCTION("GOOGLETRANSLATE(B15,""en"",""es"")"),"Haciendo Baltimore equitativa")</f>
        <v>Haciendo Baltimore equitativa</v>
      </c>
      <c r="H15" s="6" t="str">
        <f>IFERROR(__xludf.DUMMYFUNCTION("GOOGLETRANSLATE(C15,""en"",""es"")"),"Comprometerse con los objetivos de desecho de Baltimore cero y comenzar los cambios hacia una ciudad más sostenible.")</f>
        <v>Comprometerse con los objetivos de desecho de Baltimore cero y comenzar los cambios hacia una ciudad más sostenible.</v>
      </c>
      <c r="I15" s="6" t="str">
        <f>IFERROR(__xludf.DUMMYFUNCTION("GOOGLETRANSLATE(D15,""en"",""es"")"),"Oficina del Alcalde, Departamento de Planificación de la ciudad de Baltimore")</f>
        <v>Oficina del Alcalde, Departamento de Planificación de la ciudad de Baltimore</v>
      </c>
      <c r="J15" s="6" t="str">
        <f>IFERROR(__xludf.DUMMYFUNCTION("GOOGLETRANSLATE(E15,""en"",""es"")"),"Todavía no empezado")</f>
        <v>Todavía no empezado</v>
      </c>
      <c r="K15" s="6" t="str">
        <f>IFERROR(__xludf.DUMMYFUNCTION("GOOGLETRANSLATE($B15,""en"",""fr"")"),"Faire Baltimore équitable")</f>
        <v>Faire Baltimore équitable</v>
      </c>
      <c r="L15" s="6" t="str">
        <f>IFERROR(__xludf.DUMMYFUNCTION("GOOGLETRANSLATE($C15,""en"",""fr"")"),"Engagez-vous à zéro les objectifs de déchets de Baltimore et de commencer vers des changements une ville plus durable.")</f>
        <v>Engagez-vous à zéro les objectifs de déchets de Baltimore et de commencer vers des changements une ville plus durable.</v>
      </c>
      <c r="M15" s="6" t="str">
        <f>IFERROR(__xludf.DUMMYFUNCTION("GOOGLETRANSLATE($D15,""en"",""fr"")"),"Bureau du maire, Département de la planification Baltimore")</f>
        <v>Bureau du maire, Département de la planification Baltimore</v>
      </c>
      <c r="N15" s="6" t="str">
        <f>IFERROR(__xludf.DUMMYFUNCTION("GOOGLETRANSLATE($E15,""en"",""fr"")"),"Pas encore commencé")</f>
        <v>Pas encore commencé</v>
      </c>
      <c r="O15" s="6" t="str">
        <f>IFERROR(__xludf.DUMMYFUNCTION("GOOGLETRANSLATE($B15,""en"",""ko"")"),"볼티모어 공평한 만들기")</f>
        <v>볼티모어 공평한 만들기</v>
      </c>
      <c r="P15" s="6" t="str">
        <f>IFERROR(__xludf.DUMMYFUNCTION("GOOGLETRANSLATE($C15,""en"",""ko"")"),"볼티모어의 폐기물 제로 목표에 커밋하고보다 지속 가능한 도시를 향해 이동을 시작합니다.")</f>
        <v>볼티모어의 폐기물 제로 목표에 커밋하고보다 지속 가능한 도시를 향해 이동을 시작합니다.</v>
      </c>
      <c r="Q15" s="6" t="str">
        <f>IFERROR(__xludf.DUMMYFUNCTION("GOOGLETRANSLATE($D15,""en"",""ko"")"),"시장실 계획의 볼티모어시 교육청")</f>
        <v>시장실 계획의 볼티모어시 교육청</v>
      </c>
      <c r="R15" s="6" t="str">
        <f>IFERROR(__xludf.DUMMYFUNCTION("GOOGLETRANSLATE($E15,""en"",""ko"")"),"아직 시작되지")</f>
        <v>아직 시작되지</v>
      </c>
      <c r="S15" s="6" t="str">
        <f>IFERROR(__xludf.DUMMYFUNCTION("GOOGLETRANSLATE($B15,""en"",""zh"")"),"制作巴尔的摩公平")</f>
        <v>制作巴尔的摩公平</v>
      </c>
      <c r="T15" s="6" t="str">
        <f>IFERROR(__xludf.DUMMYFUNCTION("GOOGLETRANSLATE($C15,""en"",""zh"")"),"提交到巴尔的摩的零倍浪费的目标，并开始移向可持续发展的城市。")</f>
        <v>提交到巴尔的摩的零倍浪费的目标，并开始移向可持续发展的城市。</v>
      </c>
      <c r="U15" s="6" t="str">
        <f>IFERROR(__xludf.DUMMYFUNCTION("GOOGLETRANSLATE($D15,""en"",""zh"")"),"市长办公室，规划的巴尔的摩市教育局")</f>
        <v>市长办公室，规划的巴尔的摩市教育局</v>
      </c>
      <c r="V15" s="6" t="str">
        <f>IFERROR(__xludf.DUMMYFUNCTION("GOOGLETRANSLATE($E15,""en"",""zh"")"),"还没开始")</f>
        <v>还没开始</v>
      </c>
    </row>
    <row r="16" ht="31.5" customHeight="1">
      <c r="A16" s="3">
        <v>15.0</v>
      </c>
      <c r="B16" s="6" t="s">
        <v>45</v>
      </c>
      <c r="C16" s="5" t="s">
        <v>52</v>
      </c>
      <c r="D16" s="5" t="s">
        <v>51</v>
      </c>
      <c r="E16" s="5" t="s">
        <v>30</v>
      </c>
      <c r="F16" s="3">
        <v>1.0</v>
      </c>
      <c r="G16" s="6" t="str">
        <f>IFERROR(__xludf.DUMMYFUNCTION("GOOGLETRANSLATE(B16,""en"",""es"")"),"Haciendo Baltimore equitativa")</f>
        <v>Haciendo Baltimore equitativa</v>
      </c>
      <c r="H16" s="6" t="str">
        <f>IFERROR(__xludf.DUMMYFUNCTION("GOOGLETRANSLATE(C16,""en"",""es"")"),"Directora de Sostenibilidad Elevar a una posición a nivel de gabinete.")</f>
        <v>Directora de Sostenibilidad Elevar a una posición a nivel de gabinete.</v>
      </c>
      <c r="I16" s="6" t="str">
        <f>IFERROR(__xludf.DUMMYFUNCTION("GOOGLETRANSLATE(D16,""en"",""es"")"),"Oficina del Alcalde, Departamento de Planificación de la ciudad de Baltimore")</f>
        <v>Oficina del Alcalde, Departamento de Planificación de la ciudad de Baltimore</v>
      </c>
      <c r="J16" s="6" t="str">
        <f>IFERROR(__xludf.DUMMYFUNCTION("GOOGLETRANSLATE(E16,""en"",""es"")"),"Todavía no empezado")</f>
        <v>Todavía no empezado</v>
      </c>
      <c r="K16" s="6" t="str">
        <f>IFERROR(__xludf.DUMMYFUNCTION("GOOGLETRANSLATE($B16,""en"",""fr"")"),"Faire Baltimore équitable")</f>
        <v>Faire Baltimore équitable</v>
      </c>
      <c r="L16" s="6" t="str">
        <f>IFERROR(__xludf.DUMMYFUNCTION("GOOGLETRANSLATE($C16,""en"",""fr"")"),"Elevate Directeur Développement Durable à un poste de niveau ministériel.")</f>
        <v>Elevate Directeur Développement Durable à un poste de niveau ministériel.</v>
      </c>
      <c r="M16" s="6" t="str">
        <f>IFERROR(__xludf.DUMMYFUNCTION("GOOGLETRANSLATE($D16,""en"",""fr"")"),"Bureau du maire, Département de la planification Baltimore")</f>
        <v>Bureau du maire, Département de la planification Baltimore</v>
      </c>
      <c r="N16" s="6" t="str">
        <f>IFERROR(__xludf.DUMMYFUNCTION("GOOGLETRANSLATE($E16,""en"",""fr"")"),"Pas encore commencé")</f>
        <v>Pas encore commencé</v>
      </c>
      <c r="O16" s="6" t="str">
        <f>IFERROR(__xludf.DUMMYFUNCTION("GOOGLETRANSLATE($B16,""en"",""ko"")"),"볼티모어 공평한 만들기")</f>
        <v>볼티모어 공평한 만들기</v>
      </c>
      <c r="P16" s="6" t="str">
        <f>IFERROR(__xludf.DUMMYFUNCTION("GOOGLETRANSLATE($C16,""en"",""ko"")"),"캐비닛 수준의 위치를 ​​올립니다 지속 가능성 이사.")</f>
        <v>캐비닛 수준의 위치를 ​​올립니다 지속 가능성 이사.</v>
      </c>
      <c r="Q16" s="6" t="str">
        <f>IFERROR(__xludf.DUMMYFUNCTION("GOOGLETRANSLATE($D16,""en"",""ko"")"),"시장실 계획의 볼티모어시 교육청")</f>
        <v>시장실 계획의 볼티모어시 교육청</v>
      </c>
      <c r="R16" s="6" t="str">
        <f>IFERROR(__xludf.DUMMYFUNCTION("GOOGLETRANSLATE($E16,""en"",""ko"")"),"아직 시작되지")</f>
        <v>아직 시작되지</v>
      </c>
      <c r="S16" s="6" t="str">
        <f>IFERROR(__xludf.DUMMYFUNCTION("GOOGLETRANSLATE($B16,""en"",""zh"")"),"制作巴尔的摩公平")</f>
        <v>制作巴尔的摩公平</v>
      </c>
      <c r="T16" s="6" t="str">
        <f>IFERROR(__xludf.DUMMYFUNCTION("GOOGLETRANSLATE($C16,""en"",""zh"")"),"提升可持续发展总监的内阁级地位。")</f>
        <v>提升可持续发展总监的内阁级地位。</v>
      </c>
      <c r="U16" s="6" t="str">
        <f>IFERROR(__xludf.DUMMYFUNCTION("GOOGLETRANSLATE($D16,""en"",""zh"")"),"市长办公室，规划的巴尔的摩市教育局")</f>
        <v>市长办公室，规划的巴尔的摩市教育局</v>
      </c>
      <c r="V16" s="6" t="str">
        <f>IFERROR(__xludf.DUMMYFUNCTION("GOOGLETRANSLATE($E16,""en"",""zh"")"),"还没开始")</f>
        <v>还没开始</v>
      </c>
    </row>
    <row r="17" ht="31.5" customHeight="1">
      <c r="A17" s="3">
        <v>16.0</v>
      </c>
      <c r="B17" s="6" t="s">
        <v>45</v>
      </c>
      <c r="C17" s="5" t="s">
        <v>53</v>
      </c>
      <c r="D17" s="5" t="s">
        <v>54</v>
      </c>
      <c r="E17" s="5" t="s">
        <v>30</v>
      </c>
      <c r="F17" s="3">
        <v>1.0</v>
      </c>
      <c r="G17" s="6" t="str">
        <f>IFERROR(__xludf.DUMMYFUNCTION("GOOGLETRANSLATE(B17,""en"",""es"")"),"Haciendo Baltimore equitativa")</f>
        <v>Haciendo Baltimore equitativa</v>
      </c>
      <c r="H17" s="6" t="str">
        <f>IFERROR(__xludf.DUMMYFUNCTION("GOOGLETRANSLATE(C17,""en"",""es"")"),"Retire los residentes más vulnerables de la venta de impuestos.")</f>
        <v>Retire los residentes más vulnerables de la venta de impuestos.</v>
      </c>
      <c r="I17" s="6" t="str">
        <f>IFERROR(__xludf.DUMMYFUNCTION("GOOGLETRANSLATE(D17,""en"",""es"")"),"Departamento de Finanzas de la Ciudad de Baltimore")</f>
        <v>Departamento de Finanzas de la Ciudad de Baltimore</v>
      </c>
      <c r="J17" s="6" t="str">
        <f>IFERROR(__xludf.DUMMYFUNCTION("GOOGLETRANSLATE(E17,""en"",""es"")"),"Todavía no empezado")</f>
        <v>Todavía no empezado</v>
      </c>
      <c r="K17" s="6" t="str">
        <f>IFERROR(__xludf.DUMMYFUNCTION("GOOGLETRANSLATE($B17,""en"",""fr"")"),"Faire Baltimore équitable")</f>
        <v>Faire Baltimore équitable</v>
      </c>
      <c r="L17" s="6" t="str">
        <f>IFERROR(__xludf.DUMMYFUNCTION("GOOGLETRANSLATE($C17,""en"",""fr"")"),"Retirer les plus vulnérables résidents de la vente d'impôt.")</f>
        <v>Retirer les plus vulnérables résidents de la vente d'impôt.</v>
      </c>
      <c r="M17" s="6" t="str">
        <f>IFERROR(__xludf.DUMMYFUNCTION("GOOGLETRANSLATE($D17,""en"",""fr"")"),"Baltimore ministère des Finances")</f>
        <v>Baltimore ministère des Finances</v>
      </c>
      <c r="N17" s="6" t="str">
        <f>IFERROR(__xludf.DUMMYFUNCTION("GOOGLETRANSLATE($E17,""en"",""fr"")"),"Pas encore commencé")</f>
        <v>Pas encore commencé</v>
      </c>
      <c r="O17" s="6" t="str">
        <f>IFERROR(__xludf.DUMMYFUNCTION("GOOGLETRANSLATE($B17,""en"",""ko"")"),"볼티모어 공평한 만들기")</f>
        <v>볼티모어 공평한 만들기</v>
      </c>
      <c r="P17" s="6" t="str">
        <f>IFERROR(__xludf.DUMMYFUNCTION("GOOGLETRANSLATE($C17,""en"",""ko"")"),"세금 판매에서 가장 취약한 주민들을 제거합니다.")</f>
        <v>세금 판매에서 가장 취약한 주민들을 제거합니다.</v>
      </c>
      <c r="Q17" s="6" t="str">
        <f>IFERROR(__xludf.DUMMYFUNCTION("GOOGLETRANSLATE($D17,""en"",""ko"")"),"금융의 볼티모어시 교육청")</f>
        <v>금융의 볼티모어시 교육청</v>
      </c>
      <c r="R17" s="6" t="str">
        <f>IFERROR(__xludf.DUMMYFUNCTION("GOOGLETRANSLATE($E17,""en"",""ko"")"),"아직 시작되지")</f>
        <v>아직 시작되지</v>
      </c>
      <c r="S17" s="6" t="str">
        <f>IFERROR(__xludf.DUMMYFUNCTION("GOOGLETRANSLATE($B17,""en"",""zh"")"),"制作巴尔的摩公平")</f>
        <v>制作巴尔的摩公平</v>
      </c>
      <c r="T17" s="6" t="str">
        <f>IFERROR(__xludf.DUMMYFUNCTION("GOOGLETRANSLATE($C17,""en"",""zh"")"),"从销售税中取出最脆弱的居民。")</f>
        <v>从销售税中取出最脆弱的居民。</v>
      </c>
      <c r="U17" s="6" t="str">
        <f>IFERROR(__xludf.DUMMYFUNCTION("GOOGLETRANSLATE($D17,""en"",""zh"")"),"财政巴尔的摩市教育局")</f>
        <v>财政巴尔的摩市教育局</v>
      </c>
      <c r="V17" s="6" t="str">
        <f>IFERROR(__xludf.DUMMYFUNCTION("GOOGLETRANSLATE($E17,""en"",""zh"")"),"还没开始")</f>
        <v>还没开始</v>
      </c>
    </row>
    <row r="18" ht="31.5" customHeight="1">
      <c r="A18" s="3">
        <v>17.0</v>
      </c>
      <c r="B18" s="6" t="s">
        <v>45</v>
      </c>
      <c r="C18" s="5" t="s">
        <v>55</v>
      </c>
      <c r="D18" s="5" t="s">
        <v>56</v>
      </c>
      <c r="E18" s="5" t="s">
        <v>30</v>
      </c>
      <c r="F18" s="3">
        <v>1.0</v>
      </c>
      <c r="G18" s="6" t="str">
        <f>IFERROR(__xludf.DUMMYFUNCTION("GOOGLETRANSLATE(B18,""en"",""es"")"),"Haciendo Baltimore equitativa")</f>
        <v>Haciendo Baltimore equitativa</v>
      </c>
      <c r="H18" s="6" t="str">
        <f>IFERROR(__xludf.DUMMYFUNCTION("GOOGLETRANSLATE(C18,""en"",""es"")"),"Anunciar una estrategia de desarrollo comunitario volver a lo básico de que la entrada de la comunidad centros.")</f>
        <v>Anunciar una estrategia de desarrollo comunitario volver a lo básico de que la entrada de la comunidad centros.</v>
      </c>
      <c r="I18" s="6" t="str">
        <f>IFERROR(__xludf.DUMMYFUNCTION("GOOGLETRANSLATE(D18,""en"",""es"")"),"Oficina del Alcalde, Baltimore Departamento de Vivienda y Desarrollo Comunitario de la Ciudad")</f>
        <v>Oficina del Alcalde, Baltimore Departamento de Vivienda y Desarrollo Comunitario de la Ciudad</v>
      </c>
      <c r="J18" s="6" t="str">
        <f>IFERROR(__xludf.DUMMYFUNCTION("GOOGLETRANSLATE(E18,""en"",""es"")"),"Todavía no empezado")</f>
        <v>Todavía no empezado</v>
      </c>
      <c r="K18" s="6" t="str">
        <f>IFERROR(__xludf.DUMMYFUNCTION("GOOGLETRANSLATE($B18,""en"",""fr"")"),"Faire Baltimore équitable")</f>
        <v>Faire Baltimore équitable</v>
      </c>
      <c r="L18" s="6" t="str">
        <f>IFERROR(__xludf.DUMMYFUNCTION("GOOGLETRANSLATE($C18,""en"",""fr"")"),"Annoncer un retour à la stratégie de base de développement communautaire que les centres d'entrée communautaire.")</f>
        <v>Annoncer un retour à la stratégie de base de développement communautaire que les centres d'entrée communautaire.</v>
      </c>
      <c r="M18" s="6" t="str">
        <f>IFERROR(__xludf.DUMMYFUNCTION("GOOGLETRANSLATE($D18,""en"",""fr"")"),"Bureau du maire, Ville de Baltimore ministère du Logement et du développement communautaire")</f>
        <v>Bureau du maire, Ville de Baltimore ministère du Logement et du développement communautaire</v>
      </c>
      <c r="N18" s="6" t="str">
        <f>IFERROR(__xludf.DUMMYFUNCTION("GOOGLETRANSLATE($E18,""en"",""fr"")"),"Pas encore commencé")</f>
        <v>Pas encore commencé</v>
      </c>
      <c r="O18" s="6" t="str">
        <f>IFERROR(__xludf.DUMMYFUNCTION("GOOGLETRANSLATE($B18,""en"",""ko"")"),"볼티모어 공평한 만들기")</f>
        <v>볼티모어 공평한 만들기</v>
      </c>
      <c r="P18" s="6" t="str">
        <f>IFERROR(__xludf.DUMMYFUNCTION("GOOGLETRANSLATE($C18,""en"",""ko"")"),"센터 커뮤니티 입력이 백 - 투 - 기초 지역 사회 개발 전략을 발표.")</f>
        <v>센터 커뮤니티 입력이 백 - 투 - 기초 지역 사회 개발 전략을 발표.</v>
      </c>
      <c r="Q18" s="6" t="str">
        <f>IFERROR(__xludf.DUMMYFUNCTION("GOOGLETRANSLATE($D18,""en"",""ko"")"),"시장의 사무실, 주택 및 지역 사회 개발의 볼티모어시 교육청")</f>
        <v>시장의 사무실, 주택 및 지역 사회 개발의 볼티모어시 교육청</v>
      </c>
      <c r="R18" s="6" t="str">
        <f>IFERROR(__xludf.DUMMYFUNCTION("GOOGLETRANSLATE($E18,""en"",""ko"")"),"아직 시작되지")</f>
        <v>아직 시작되지</v>
      </c>
      <c r="S18" s="6" t="str">
        <f>IFERROR(__xludf.DUMMYFUNCTION("GOOGLETRANSLATE($B18,""en"",""zh"")"),"制作巴尔的摩公平")</f>
        <v>制作巴尔的摩公平</v>
      </c>
      <c r="T18" s="6" t="str">
        <f>IFERROR(__xludf.DUMMYFUNCTION("GOOGLETRANSLATE($C18,""en"",""zh"")"),"宣布背到基本社会发展战略，中心社区输入。")</f>
        <v>宣布背到基本社会发展战略，中心社区输入。</v>
      </c>
      <c r="U18" s="6" t="str">
        <f>IFERROR(__xludf.DUMMYFUNCTION("GOOGLETRANSLATE($D18,""en"",""zh"")"),"市长办公室，住房和社区发展的巴尔的摩市教育局")</f>
        <v>市长办公室，住房和社区发展的巴尔的摩市教育局</v>
      </c>
      <c r="V18" s="6" t="str">
        <f>IFERROR(__xludf.DUMMYFUNCTION("GOOGLETRANSLATE($E18,""en"",""zh"")"),"还没开始")</f>
        <v>还没开始</v>
      </c>
    </row>
    <row r="19" ht="31.5" customHeight="1">
      <c r="A19" s="3">
        <v>18.0</v>
      </c>
      <c r="B19" s="6" t="s">
        <v>45</v>
      </c>
      <c r="C19" s="5" t="s">
        <v>57</v>
      </c>
      <c r="D19" s="5" t="s">
        <v>58</v>
      </c>
      <c r="E19" s="5" t="s">
        <v>30</v>
      </c>
      <c r="F19" s="3">
        <v>1.0</v>
      </c>
      <c r="G19" s="6" t="str">
        <f>IFERROR(__xludf.DUMMYFUNCTION("GOOGLETRANSLATE(B19,""en"",""es"")"),"Haciendo Baltimore equitativa")</f>
        <v>Haciendo Baltimore equitativa</v>
      </c>
      <c r="H19" s="6" t="str">
        <f>IFERROR(__xludf.DUMMYFUNCTION("GOOGLETRANSLATE(C19,""en"",""es"")"),"Crear un Stat Barrio pista al progreso en la retención, atracción, y el crecimiento en los barrios.")</f>
        <v>Crear un Stat Barrio pista al progreso en la retención, atracción, y el crecimiento en los barrios.</v>
      </c>
      <c r="I19" s="6" t="str">
        <f>IFERROR(__xludf.DUMMYFUNCTION("GOOGLETRANSLATE(D19,""en"",""es"")"),"Baltimore Departamento de Vivienda y Desarrollo Comunitario, Oficina de Evaluación de la Innovación y del Alcalde de la ciudad")</f>
        <v>Baltimore Departamento de Vivienda y Desarrollo Comunitario, Oficina de Evaluación de la Innovación y del Alcalde de la ciudad</v>
      </c>
      <c r="J19" s="6" t="str">
        <f>IFERROR(__xludf.DUMMYFUNCTION("GOOGLETRANSLATE(E19,""en"",""es"")"),"Todavía no empezado")</f>
        <v>Todavía no empezado</v>
      </c>
      <c r="K19" s="6" t="str">
        <f>IFERROR(__xludf.DUMMYFUNCTION("GOOGLETRANSLATE($B19,""en"",""fr"")"),"Faire Baltimore équitable")</f>
        <v>Faire Baltimore équitable</v>
      </c>
      <c r="L19" s="6" t="str">
        <f>IFERROR(__xludf.DUMMYFUNCTION("GOOGLETRANSLATE($C19,""en"",""fr"")"),"Créer un quartier Stat au progrès de la piste sur la rétention, l'attraction et la croissance dans les quartiers.")</f>
        <v>Créer un quartier Stat au progrès de la piste sur la rétention, l'attraction et la croissance dans les quartiers.</v>
      </c>
      <c r="M19" s="6" t="str">
        <f>IFERROR(__xludf.DUMMYFUNCTION("GOOGLETRANSLATE($D19,""en"",""fr"")"),"Baltimore ministère du Logement et du Développement communautaire, Bureau du maire de la performance et l'innovation")</f>
        <v>Baltimore ministère du Logement et du Développement communautaire, Bureau du maire de la performance et l'innovation</v>
      </c>
      <c r="N19" s="6" t="str">
        <f>IFERROR(__xludf.DUMMYFUNCTION("GOOGLETRANSLATE($E19,""en"",""fr"")"),"Pas encore commencé")</f>
        <v>Pas encore commencé</v>
      </c>
      <c r="O19" s="6" t="str">
        <f>IFERROR(__xludf.DUMMYFUNCTION("GOOGLETRANSLATE($B19,""en"",""ko"")"),"볼티모어 공평한 만들기")</f>
        <v>볼티모어 공평한 만들기</v>
      </c>
      <c r="P19" s="6" t="str">
        <f>IFERROR(__xludf.DUMMYFUNCTION("GOOGLETRANSLATE($C19,""en"",""ko"")"),"지역의 유지, 매력, 성장에 트랙 진행에 환경 통계를 작성합니다.")</f>
        <v>지역의 유지, 매력, 성장에 트랙 진행에 환경 통계를 작성합니다.</v>
      </c>
      <c r="Q19" s="6" t="str">
        <f>IFERROR(__xludf.DUMMYFUNCTION("GOOGLETRANSLATE($D19,""en"",""ko"")"),"주택 및 지역 사회 개발, 성능 및 혁신의 시장의 사무실의 볼티모어시 교육청")</f>
        <v>주택 및 지역 사회 개발, 성능 및 혁신의 시장의 사무실의 볼티모어시 교육청</v>
      </c>
      <c r="R19" s="6" t="str">
        <f>IFERROR(__xludf.DUMMYFUNCTION("GOOGLETRANSLATE($E19,""en"",""ko"")"),"아직 시작되지")</f>
        <v>아직 시작되지</v>
      </c>
      <c r="S19" s="6" t="str">
        <f>IFERROR(__xludf.DUMMYFUNCTION("GOOGLETRANSLATE($B19,""en"",""zh"")"),"制作巴尔的摩公平")</f>
        <v>制作巴尔的摩公平</v>
      </c>
      <c r="T19" s="6" t="str">
        <f>IFERROR(__xludf.DUMMYFUNCTION("GOOGLETRANSLATE($C19,""en"",""zh"")"),"创建一个邻居Stat公司对保留的吸引力，并在社区增长的轨道上前进。")</f>
        <v>创建一个邻居Stat公司对保留的吸引力，并在社区增长的轨道上前进。</v>
      </c>
      <c r="U19" s="6" t="str">
        <f>IFERROR(__xludf.DUMMYFUNCTION("GOOGLETRANSLATE($D19,""en"",""zh"")"),"住房和社区发展，性能和创新的市长办公室的巴尔的摩市教育局")</f>
        <v>住房和社区发展，性能和创新的市长办公室的巴尔的摩市教育局</v>
      </c>
      <c r="V19" s="6" t="str">
        <f>IFERROR(__xludf.DUMMYFUNCTION("GOOGLETRANSLATE($E19,""en"",""zh"")"),"还没开始")</f>
        <v>还没开始</v>
      </c>
    </row>
    <row r="20" ht="31.5" customHeight="1">
      <c r="A20" s="3">
        <v>19.0</v>
      </c>
      <c r="B20" s="6" t="s">
        <v>45</v>
      </c>
      <c r="C20" s="5" t="s">
        <v>59</v>
      </c>
      <c r="D20" s="5" t="s">
        <v>60</v>
      </c>
      <c r="E20" s="5" t="s">
        <v>30</v>
      </c>
      <c r="F20" s="3">
        <v>1.0</v>
      </c>
      <c r="G20" s="6" t="str">
        <f>IFERROR(__xludf.DUMMYFUNCTION("GOOGLETRANSLATE(B20,""en"",""es"")"),"Haciendo Baltimore equitativa")</f>
        <v>Haciendo Baltimore equitativa</v>
      </c>
      <c r="H20" s="6" t="str">
        <f>IFERROR(__xludf.DUMMYFUNCTION("GOOGLETRANSLATE(C20,""en"",""es"")"),"Comience arriba a abajo revisión del proceso de adquisición.")</f>
        <v>Comience arriba a abajo revisión del proceso de adquisición.</v>
      </c>
      <c r="I20" s="6" t="str">
        <f>IFERROR(__xludf.DUMMYFUNCTION("GOOGLETRANSLATE(D20,""en"",""es"")"),"Baltimore Departamento de Finanzas de la Ciudad, Oficina de la ciudad de Baltimore de Contratación")</f>
        <v>Baltimore Departamento de Finanzas de la Ciudad, Oficina de la ciudad de Baltimore de Contratación</v>
      </c>
      <c r="J20" s="6" t="str">
        <f>IFERROR(__xludf.DUMMYFUNCTION("GOOGLETRANSLATE(E20,""en"",""es"")"),"Todavía no empezado")</f>
        <v>Todavía no empezado</v>
      </c>
      <c r="K20" s="6" t="str">
        <f>IFERROR(__xludf.DUMMYFUNCTION("GOOGLETRANSLATE($B20,""en"",""fr"")"),"Faire Baltimore équitable")</f>
        <v>Faire Baltimore équitable</v>
      </c>
      <c r="L20" s="6" t="str">
        <f>IFERROR(__xludf.DUMMYFUNCTION("GOOGLETRANSLATE($C20,""en"",""fr"")"),"Début de haut en bas examen du processus d'approvisionnement.")</f>
        <v>Début de haut en bas examen du processus d'approvisionnement.</v>
      </c>
      <c r="M20" s="6" t="str">
        <f>IFERROR(__xludf.DUMMYFUNCTION("GOOGLETRANSLATE($D20,""en"",""fr"")"),"Baltimore ministère des Finances, la ville de Baltimore Bureau des marchés")</f>
        <v>Baltimore ministère des Finances, la ville de Baltimore Bureau des marchés</v>
      </c>
      <c r="N20" s="6" t="str">
        <f>IFERROR(__xludf.DUMMYFUNCTION("GOOGLETRANSLATE($E20,""en"",""fr"")"),"Pas encore commencé")</f>
        <v>Pas encore commencé</v>
      </c>
      <c r="O20" s="6" t="str">
        <f>IFERROR(__xludf.DUMMYFUNCTION("GOOGLETRANSLATE($B20,""en"",""ko"")"),"볼티모어 공평한 만들기")</f>
        <v>볼티모어 공평한 만들기</v>
      </c>
      <c r="P20" s="6" t="str">
        <f>IFERROR(__xludf.DUMMYFUNCTION("GOOGLETRANSLATE($C20,""en"",""ko"")"),"위에서 아래로 조달 과정의 검토를 시작합니다.")</f>
        <v>위에서 아래로 조달 과정의 검토를 시작합니다.</v>
      </c>
      <c r="Q20" s="6" t="str">
        <f>IFERROR(__xludf.DUMMYFUNCTION("GOOGLETRANSLATE($D20,""en"",""ko"")"),"금융의 볼티모어시 교육청, 조달의 볼티모어시 국")</f>
        <v>금융의 볼티모어시 교육청, 조달의 볼티모어시 국</v>
      </c>
      <c r="R20" s="6" t="str">
        <f>IFERROR(__xludf.DUMMYFUNCTION("GOOGLETRANSLATE($E20,""en"",""ko"")"),"아직 시작되지")</f>
        <v>아직 시작되지</v>
      </c>
      <c r="S20" s="6" t="str">
        <f>IFERROR(__xludf.DUMMYFUNCTION("GOOGLETRANSLATE($B20,""en"",""zh"")"),"制作巴尔的摩公平")</f>
        <v>制作巴尔的摩公平</v>
      </c>
      <c r="T20" s="6" t="str">
        <f>IFERROR(__xludf.DUMMYFUNCTION("GOOGLETRANSLATE($C20,""en"",""zh"")"),"开始顶部到底部的采购过程的审查。")</f>
        <v>开始顶部到底部的采购过程的审查。</v>
      </c>
      <c r="U20" s="6" t="str">
        <f>IFERROR(__xludf.DUMMYFUNCTION("GOOGLETRANSLATE($D20,""en"",""zh"")"),"财政巴尔的摩市教育局，采购的巴尔的摩市教育局")</f>
        <v>财政巴尔的摩市教育局，采购的巴尔的摩市教育局</v>
      </c>
      <c r="V20" s="6" t="str">
        <f>IFERROR(__xludf.DUMMYFUNCTION("GOOGLETRANSLATE($E20,""en"",""zh"")"),"还没开始")</f>
        <v>还没开始</v>
      </c>
    </row>
    <row r="21" ht="31.5" customHeight="1">
      <c r="A21" s="3">
        <v>20.0</v>
      </c>
      <c r="B21" s="6" t="s">
        <v>45</v>
      </c>
      <c r="C21" s="5" t="s">
        <v>61</v>
      </c>
      <c r="D21" s="5" t="s">
        <v>60</v>
      </c>
      <c r="E21" s="5" t="s">
        <v>30</v>
      </c>
      <c r="F21" s="3">
        <v>1.0</v>
      </c>
      <c r="G21" s="6" t="str">
        <f>IFERROR(__xludf.DUMMYFUNCTION("GOOGLETRANSLATE(B21,""en"",""es"")"),"Haciendo Baltimore equitativa")</f>
        <v>Haciendo Baltimore equitativa</v>
      </c>
      <c r="H21" s="6" t="str">
        <f>IFERROR(__xludf.DUMMYFUNCTION("GOOGLETRANSLATE(C21,""en"",""es"")"),"Activar la preferencia pequeñas y locales de negocios en el proceso de adquisición.")</f>
        <v>Activar la preferencia pequeñas y locales de negocios en el proceso de adquisición.</v>
      </c>
      <c r="I21" s="6" t="str">
        <f>IFERROR(__xludf.DUMMYFUNCTION("GOOGLETRANSLATE(D21,""en"",""es"")"),"Baltimore Departamento de Finanzas de la Ciudad, Oficina de la ciudad de Baltimore de Contratación")</f>
        <v>Baltimore Departamento de Finanzas de la Ciudad, Oficina de la ciudad de Baltimore de Contratación</v>
      </c>
      <c r="J21" s="6" t="str">
        <f>IFERROR(__xludf.DUMMYFUNCTION("GOOGLETRANSLATE(E21,""en"",""es"")"),"Todavía no empezado")</f>
        <v>Todavía no empezado</v>
      </c>
      <c r="K21" s="6" t="str">
        <f>IFERROR(__xludf.DUMMYFUNCTION("GOOGLETRANSLATE($B21,""en"",""fr"")"),"Faire Baltimore équitable")</f>
        <v>Faire Baltimore équitable</v>
      </c>
      <c r="L21" s="6" t="str">
        <f>IFERROR(__xludf.DUMMYFUNCTION("GOOGLETRANSLATE($C21,""en"",""fr"")"),"Activer petite et la préférence des entreprises locales dans le processus d'approvisionnement.")</f>
        <v>Activer petite et la préférence des entreprises locales dans le processus d'approvisionnement.</v>
      </c>
      <c r="M21" s="6" t="str">
        <f>IFERROR(__xludf.DUMMYFUNCTION("GOOGLETRANSLATE($D21,""en"",""fr"")"),"Baltimore ministère des Finances, la ville de Baltimore Bureau des marchés")</f>
        <v>Baltimore ministère des Finances, la ville de Baltimore Bureau des marchés</v>
      </c>
      <c r="N21" s="6" t="str">
        <f>IFERROR(__xludf.DUMMYFUNCTION("GOOGLETRANSLATE($E21,""en"",""fr"")"),"Pas encore commencé")</f>
        <v>Pas encore commencé</v>
      </c>
      <c r="O21" s="6" t="str">
        <f>IFERROR(__xludf.DUMMYFUNCTION("GOOGLETRANSLATE($B21,""en"",""ko"")"),"볼티모어 공평한 만들기")</f>
        <v>볼티모어 공평한 만들기</v>
      </c>
      <c r="P21" s="6" t="str">
        <f>IFERROR(__xludf.DUMMYFUNCTION("GOOGLETRANSLATE($C21,""en"",""ko"")"),"조달 과정에서 작은 지역 비즈니스 환경을 활성화합니다.")</f>
        <v>조달 과정에서 작은 지역 비즈니스 환경을 활성화합니다.</v>
      </c>
      <c r="Q21" s="6" t="str">
        <f>IFERROR(__xludf.DUMMYFUNCTION("GOOGLETRANSLATE($D21,""en"",""ko"")"),"금융의 볼티모어시 교육청, 조달의 볼티모어시 국")</f>
        <v>금융의 볼티모어시 교육청, 조달의 볼티모어시 국</v>
      </c>
      <c r="R21" s="6" t="str">
        <f>IFERROR(__xludf.DUMMYFUNCTION("GOOGLETRANSLATE($E21,""en"",""ko"")"),"아직 시작되지")</f>
        <v>아직 시작되지</v>
      </c>
      <c r="S21" s="6" t="str">
        <f>IFERROR(__xludf.DUMMYFUNCTION("GOOGLETRANSLATE($B21,""en"",""zh"")"),"制作巴尔的摩公平")</f>
        <v>制作巴尔的摩公平</v>
      </c>
      <c r="T21" s="6" t="str">
        <f>IFERROR(__xludf.DUMMYFUNCTION("GOOGLETRANSLATE($C21,""en"",""zh"")"),"激活在采购过程中的小，本地企业优先。")</f>
        <v>激活在采购过程中的小，本地企业优先。</v>
      </c>
      <c r="U21" s="6" t="str">
        <f>IFERROR(__xludf.DUMMYFUNCTION("GOOGLETRANSLATE($D21,""en"",""zh"")"),"财政巴尔的摩市教育局，采购的巴尔的摩市教育局")</f>
        <v>财政巴尔的摩市教育局，采购的巴尔的摩市教育局</v>
      </c>
      <c r="V21" s="6" t="str">
        <f>IFERROR(__xludf.DUMMYFUNCTION("GOOGLETRANSLATE($E21,""en"",""zh"")"),"还没开始")</f>
        <v>还没开始</v>
      </c>
    </row>
    <row r="22" ht="31.5" customHeight="1">
      <c r="A22" s="3">
        <v>21.0</v>
      </c>
      <c r="B22" s="6" t="s">
        <v>45</v>
      </c>
      <c r="C22" s="5" t="s">
        <v>62</v>
      </c>
      <c r="D22" s="5" t="s">
        <v>63</v>
      </c>
      <c r="E22" s="5" t="s">
        <v>30</v>
      </c>
      <c r="F22" s="3">
        <v>1.0</v>
      </c>
      <c r="G22" s="6" t="str">
        <f>IFERROR(__xludf.DUMMYFUNCTION("GOOGLETRANSLATE(B22,""en"",""es"")"),"Haciendo Baltimore equitativa")</f>
        <v>Haciendo Baltimore equitativa</v>
      </c>
      <c r="H22" s="6" t="str">
        <f>IFERROR(__xludf.DUMMYFUNCTION("GOOGLETRANSLATE(C22,""en"",""es"")"),"Dar prioridad a los datos de seguimiento de la evolución de la ciudad y los proyectos que reciben TIF alrededor de la contratación local y el desarrollo del personal.")</f>
        <v>Dar prioridad a los datos de seguimiento de la evolución de la ciudad y los proyectos que reciben TIF alrededor de la contratación local y el desarrollo del personal.</v>
      </c>
      <c r="I22" s="6" t="str">
        <f>IFERROR(__xludf.DUMMYFUNCTION("GOOGLETRANSLATE(D22,""en"",""es"")"),"Development Corporation de Baltimore")</f>
        <v>Development Corporation de Baltimore</v>
      </c>
      <c r="J22" s="6" t="str">
        <f>IFERROR(__xludf.DUMMYFUNCTION("GOOGLETRANSLATE(E22,""en"",""es"")"),"Todavía no empezado")</f>
        <v>Todavía no empezado</v>
      </c>
      <c r="K22" s="6" t="str">
        <f>IFERROR(__xludf.DUMMYFUNCTION("GOOGLETRANSLATE($B22,""en"",""fr"")"),"Faire Baltimore équitable")</f>
        <v>Faire Baltimore équitable</v>
      </c>
      <c r="L22" s="6" t="str">
        <f>IFERROR(__xludf.DUMMYFUNCTION("GOOGLETRANSLATE($C22,""en"",""fr"")"),"Les données de suivi Prioriser pour les développements sur la ville et les projets qui reçoivent TIF autour de l'emploi local et le développement de la main-d'œuvre.")</f>
        <v>Les données de suivi Prioriser pour les développements sur la ville et les projets qui reçoivent TIF autour de l'emploi local et le développement de la main-d'œuvre.</v>
      </c>
      <c r="M22" s="6" t="str">
        <f>IFERROR(__xludf.DUMMYFUNCTION("GOOGLETRANSLATE($D22,""en"",""fr"")"),"Société de développement Baltimore")</f>
        <v>Société de développement Baltimore</v>
      </c>
      <c r="N22" s="6" t="str">
        <f>IFERROR(__xludf.DUMMYFUNCTION("GOOGLETRANSLATE($E22,""en"",""fr"")"),"Pas encore commencé")</f>
        <v>Pas encore commencé</v>
      </c>
      <c r="O22" s="6" t="str">
        <f>IFERROR(__xludf.DUMMYFUNCTION("GOOGLETRANSLATE($B22,""en"",""ko"")"),"볼티모어 공평한 만들기")</f>
        <v>볼티모어 공평한 만들기</v>
      </c>
      <c r="P22" s="6" t="str">
        <f>IFERROR(__xludf.DUMMYFUNCTION("GOOGLETRANSLATE($C22,""en"",""ko"")"),"지역 고용 및 인력 개발 주위 TIFs을받는 도시 개발 프로젝트에 대한 우선 순위 지정 추적 데이터.")</f>
        <v>지역 고용 및 인력 개발 주위 TIFs을받는 도시 개발 프로젝트에 대한 우선 순위 지정 추적 데이터.</v>
      </c>
      <c r="Q22" s="6" t="str">
        <f>IFERROR(__xludf.DUMMYFUNCTION("GOOGLETRANSLATE($D22,""en"",""ko"")"),"볼티모어 개발 공사")</f>
        <v>볼티모어 개발 공사</v>
      </c>
      <c r="R22" s="6" t="str">
        <f>IFERROR(__xludf.DUMMYFUNCTION("GOOGLETRANSLATE($E22,""en"",""ko"")"),"아직 시작되지")</f>
        <v>아직 시작되지</v>
      </c>
      <c r="S22" s="6" t="str">
        <f>IFERROR(__xludf.DUMMYFUNCTION("GOOGLETRANSLATE($B22,""en"",""zh"")"),"制作巴尔的摩公平")</f>
        <v>制作巴尔的摩公平</v>
      </c>
      <c r="T22" s="6" t="str">
        <f>IFERROR(__xludf.DUMMYFUNCTION("GOOGLETRANSLATE($C22,""en"",""zh"")"),"为城市的发展和项目，收到各地雇佣当地员工和劳动力发展TIFS优先化跟踪数据。")</f>
        <v>为城市的发展和项目，收到各地雇佣当地员工和劳动力发展TIFS优先化跟踪数据。</v>
      </c>
      <c r="U22" s="6" t="str">
        <f>IFERROR(__xludf.DUMMYFUNCTION("GOOGLETRANSLATE($D22,""en"",""zh"")"),"巴尔的摩开发公司")</f>
        <v>巴尔的摩开发公司</v>
      </c>
      <c r="V22" s="6" t="str">
        <f>IFERROR(__xludf.DUMMYFUNCTION("GOOGLETRANSLATE($E22,""en"",""zh"")"),"还没开始")</f>
        <v>还没开始</v>
      </c>
    </row>
    <row r="23" ht="31.5" customHeight="1">
      <c r="A23" s="3">
        <v>22.0</v>
      </c>
      <c r="B23" s="6" t="s">
        <v>45</v>
      </c>
      <c r="C23" s="5" t="s">
        <v>64</v>
      </c>
      <c r="D23" s="5" t="s">
        <v>65</v>
      </c>
      <c r="E23" s="5" t="s">
        <v>30</v>
      </c>
      <c r="F23" s="3">
        <v>1.0</v>
      </c>
      <c r="G23" s="6" t="str">
        <f>IFERROR(__xludf.DUMMYFUNCTION("GOOGLETRANSLATE(B23,""en"",""es"")"),"Haciendo Baltimore equitativa")</f>
        <v>Haciendo Baltimore equitativa</v>
      </c>
      <c r="H23" s="6" t="str">
        <f>IFERROR(__xludf.DUMMYFUNCTION("GOOGLETRANSLATE(C23,""en"",""es"")"),"Establecer un Grupo de Trabajo Contratación para revisar las prácticas de recursos humanos, las intervenciones políticas, mejores prácticas, y las barreras a través de una lente de las necesidades de capital y mano de obra se encuentran.")</f>
        <v>Establecer un Grupo de Trabajo Contratación para revisar las prácticas de recursos humanos, las intervenciones políticas, mejores prácticas, y las barreras a través de una lente de las necesidades de capital y mano de obra se encuentran.</v>
      </c>
      <c r="I23" s="6" t="str">
        <f>IFERROR(__xludf.DUMMYFUNCTION("GOOGLETRANSLATE(D23,""en"",""es"")"),"Baltimore Departamento de Recursos Humanos de la Ciudad")</f>
        <v>Baltimore Departamento de Recursos Humanos de la Ciudad</v>
      </c>
      <c r="J23" s="6" t="str">
        <f>IFERROR(__xludf.DUMMYFUNCTION("GOOGLETRANSLATE(E23,""en"",""es"")"),"Todavía no empezado")</f>
        <v>Todavía no empezado</v>
      </c>
      <c r="K23" s="6" t="str">
        <f>IFERROR(__xludf.DUMMYFUNCTION("GOOGLETRANSLATE($B23,""en"",""fr"")"),"Faire Baltimore équitable")</f>
        <v>Faire Baltimore équitable</v>
      </c>
      <c r="L23" s="6" t="str">
        <f>IFERROR(__xludf.DUMMYFUNCTION("GOOGLETRANSLATE($C23,""en"",""fr"")"),"Mettre en place une embauche Groupe de travail pour examiner les pratiques des ressources humaines, les interventions politiques, les meilleures pratiques et les obstacles à travers une lentille des besoins en main-d'œuvre et l'équité de la compétition.")</f>
        <v>Mettre en place une embauche Groupe de travail pour examiner les pratiques des ressources humaines, les interventions politiques, les meilleures pratiques et les obstacles à travers une lentille des besoins en main-d'œuvre et l'équité de la compétition.</v>
      </c>
      <c r="M23" s="6" t="str">
        <f>IFERROR(__xludf.DUMMYFUNCTION("GOOGLETRANSLATE($D23,""en"",""fr"")"),"Baltimore ministère des Ressources humaines Ville")</f>
        <v>Baltimore ministère des Ressources humaines Ville</v>
      </c>
      <c r="N23" s="6" t="str">
        <f>IFERROR(__xludf.DUMMYFUNCTION("GOOGLETRANSLATE($E23,""en"",""fr"")"),"Pas encore commencé")</f>
        <v>Pas encore commencé</v>
      </c>
      <c r="O23" s="6" t="str">
        <f>IFERROR(__xludf.DUMMYFUNCTION("GOOGLETRANSLATE($B23,""en"",""ko"")"),"볼티모어 공평한 만들기")</f>
        <v>볼티모어 공평한 만들기</v>
      </c>
      <c r="P23" s="6" t="str">
        <f>IFERROR(__xludf.DUMMYFUNCTION("GOOGLETRANSLATE($C23,""en"",""ko"")"),"주식 및 충족 인력 수요의 렌즈를 통해 검토 HR 관행, 정책 개입, 모범 사례 및 장벽에 채용 태스크 포스를 설정합니다.")</f>
        <v>주식 및 충족 인력 수요의 렌즈를 통해 검토 HR 관행, 정책 개입, 모범 사례 및 장벽에 채용 태스크 포스를 설정합니다.</v>
      </c>
      <c r="Q23" s="6" t="str">
        <f>IFERROR(__xludf.DUMMYFUNCTION("GOOGLETRANSLATE($D23,""en"",""ko"")"),"인적 자원의 볼티모어시 교육청")</f>
        <v>인적 자원의 볼티모어시 교육청</v>
      </c>
      <c r="R23" s="6" t="str">
        <f>IFERROR(__xludf.DUMMYFUNCTION("GOOGLETRANSLATE($E23,""en"",""ko"")"),"아직 시작되지")</f>
        <v>아직 시작되지</v>
      </c>
      <c r="S23" s="6" t="str">
        <f>IFERROR(__xludf.DUMMYFUNCTION("GOOGLETRANSLATE($B23,""en"",""zh"")"),"制作巴尔的摩公平")</f>
        <v>制作巴尔的摩公平</v>
      </c>
      <c r="T23" s="6" t="str">
        <f>IFERROR(__xludf.DUMMYFUNCTION("GOOGLETRANSLATE($C23,""en"",""zh"")"),"通过公平和满足劳动力的需求镜头建立一个招聘专责小组检讨人力资源的做法，政策干预，最佳实践和障碍。")</f>
        <v>通过公平和满足劳动力的需求镜头建立一个招聘专责小组检讨人力资源的做法，政策干预，最佳实践和障碍。</v>
      </c>
      <c r="U23" s="6" t="str">
        <f>IFERROR(__xludf.DUMMYFUNCTION("GOOGLETRANSLATE($D23,""en"",""zh"")"),"人力资源的巴尔的摩市教育局")</f>
        <v>人力资源的巴尔的摩市教育局</v>
      </c>
      <c r="V23" s="6" t="str">
        <f>IFERROR(__xludf.DUMMYFUNCTION("GOOGLETRANSLATE($E23,""en"",""zh"")"),"还没开始")</f>
        <v>还没开始</v>
      </c>
    </row>
    <row r="24" ht="31.5" customHeight="1">
      <c r="A24" s="3">
        <v>23.0</v>
      </c>
      <c r="B24" s="6" t="s">
        <v>45</v>
      </c>
      <c r="C24" s="5" t="s">
        <v>66</v>
      </c>
      <c r="D24" s="5" t="s">
        <v>65</v>
      </c>
      <c r="E24" s="5" t="s">
        <v>30</v>
      </c>
      <c r="F24" s="3">
        <v>1.0</v>
      </c>
      <c r="G24" s="6" t="str">
        <f>IFERROR(__xludf.DUMMYFUNCTION("GOOGLETRANSLATE(B24,""en"",""es"")"),"Haciendo Baltimore equitativa")</f>
        <v>Haciendo Baltimore equitativa</v>
      </c>
      <c r="H24" s="6" t="str">
        <f>IFERROR(__xludf.DUMMYFUNCTION("GOOGLETRANSLATE(C24,""en"",""es"")"),"Establecer un programa de preferencias residente de trabajos de la ciudad.")</f>
        <v>Establecer un programa de preferencias residente de trabajos de la ciudad.</v>
      </c>
      <c r="I24" s="6" t="str">
        <f>IFERROR(__xludf.DUMMYFUNCTION("GOOGLETRANSLATE(D24,""en"",""es"")"),"Baltimore Departamento de Recursos Humanos de la Ciudad")</f>
        <v>Baltimore Departamento de Recursos Humanos de la Ciudad</v>
      </c>
      <c r="J24" s="6" t="str">
        <f>IFERROR(__xludf.DUMMYFUNCTION("GOOGLETRANSLATE(E24,""en"",""es"")"),"Todavía no empezado")</f>
        <v>Todavía no empezado</v>
      </c>
      <c r="K24" s="6" t="str">
        <f>IFERROR(__xludf.DUMMYFUNCTION("GOOGLETRANSLATE($B24,""en"",""fr"")"),"Faire Baltimore équitable")</f>
        <v>Faire Baltimore équitable</v>
      </c>
      <c r="L24" s="6" t="str">
        <f>IFERROR(__xludf.DUMMYFUNCTION("GOOGLETRANSLATE($C24,""en"",""fr"")"),"Mettre en place un programme de préférence résident pour les emplois City.")</f>
        <v>Mettre en place un programme de préférence résident pour les emplois City.</v>
      </c>
      <c r="M24" s="6" t="str">
        <f>IFERROR(__xludf.DUMMYFUNCTION("GOOGLETRANSLATE($D24,""en"",""fr"")"),"Baltimore ministère des Ressources humaines Ville")</f>
        <v>Baltimore ministère des Ressources humaines Ville</v>
      </c>
      <c r="N24" s="6" t="str">
        <f>IFERROR(__xludf.DUMMYFUNCTION("GOOGLETRANSLATE($E24,""en"",""fr"")"),"Pas encore commencé")</f>
        <v>Pas encore commencé</v>
      </c>
      <c r="O24" s="6" t="str">
        <f>IFERROR(__xludf.DUMMYFUNCTION("GOOGLETRANSLATE($B24,""en"",""ko"")"),"볼티모어 공평한 만들기")</f>
        <v>볼티모어 공평한 만들기</v>
      </c>
      <c r="P24" s="6" t="str">
        <f>IFERROR(__xludf.DUMMYFUNCTION("GOOGLETRANSLATE($C24,""en"",""ko"")"),"도시의 작업에 대한 거주자 우선 프로그램을 설정합니다.")</f>
        <v>도시의 작업에 대한 거주자 우선 프로그램을 설정합니다.</v>
      </c>
      <c r="Q24" s="6" t="str">
        <f>IFERROR(__xludf.DUMMYFUNCTION("GOOGLETRANSLATE($D24,""en"",""ko"")"),"인적 자원의 볼티모어시 교육청")</f>
        <v>인적 자원의 볼티모어시 교육청</v>
      </c>
      <c r="R24" s="6" t="str">
        <f>IFERROR(__xludf.DUMMYFUNCTION("GOOGLETRANSLATE($E24,""en"",""ko"")"),"아직 시작되지")</f>
        <v>아직 시작되지</v>
      </c>
      <c r="S24" s="6" t="str">
        <f>IFERROR(__xludf.DUMMYFUNCTION("GOOGLETRANSLATE($B24,""en"",""zh"")"),"制作巴尔的摩公平")</f>
        <v>制作巴尔的摩公平</v>
      </c>
      <c r="T24" s="6" t="str">
        <f>IFERROR(__xludf.DUMMYFUNCTION("GOOGLETRANSLATE($C24,""en"",""zh"")"),"建立城市工作的居民偏好程序。")</f>
        <v>建立城市工作的居民偏好程序。</v>
      </c>
      <c r="U24" s="6" t="str">
        <f>IFERROR(__xludf.DUMMYFUNCTION("GOOGLETRANSLATE($D24,""en"",""zh"")"),"人力资源的巴尔的摩市教育局")</f>
        <v>人力资源的巴尔的摩市教育局</v>
      </c>
      <c r="V24" s="6" t="str">
        <f>IFERROR(__xludf.DUMMYFUNCTION("GOOGLETRANSLATE($E24,""en"",""zh"")"),"还没开始")</f>
        <v>还没开始</v>
      </c>
    </row>
    <row r="25" ht="31.5" customHeight="1">
      <c r="A25" s="3">
        <v>24.0</v>
      </c>
      <c r="B25" s="6" t="s">
        <v>45</v>
      </c>
      <c r="C25" s="5" t="s">
        <v>67</v>
      </c>
      <c r="D25" s="5" t="s">
        <v>68</v>
      </c>
      <c r="E25" s="5" t="s">
        <v>30</v>
      </c>
      <c r="F25" s="3">
        <v>1.0</v>
      </c>
      <c r="G25" s="6" t="str">
        <f>IFERROR(__xludf.DUMMYFUNCTION("GOOGLETRANSLATE(B25,""en"",""es"")"),"Haciendo Baltimore equitativa")</f>
        <v>Haciendo Baltimore equitativa</v>
      </c>
      <c r="H25" s="6" t="str">
        <f>IFERROR(__xludf.DUMMYFUNCTION("GOOGLETRANSLATE(C25,""en"",""es"")"),"Dar prioridad a la Red de Senderos Baltimore Greenway.")</f>
        <v>Dar prioridad a la Red de Senderos Baltimore Greenway.</v>
      </c>
      <c r="I25" s="6" t="str">
        <f>IFERROR(__xludf.DUMMYFUNCTION("GOOGLETRANSLATE(D25,""en"",""es"")"),"Baltimore City Departamento de Planificación, Departamento de Transporte de Baltimore City, Baltimore Departamento de Parques y Recreación de la Ciudad")</f>
        <v>Baltimore City Departamento de Planificación, Departamento de Transporte de Baltimore City, Baltimore Departamento de Parques y Recreación de la Ciudad</v>
      </c>
      <c r="J25" s="6" t="str">
        <f>IFERROR(__xludf.DUMMYFUNCTION("GOOGLETRANSLATE(E25,""en"",""es"")"),"Todavía no empezado")</f>
        <v>Todavía no empezado</v>
      </c>
      <c r="K25" s="6" t="str">
        <f>IFERROR(__xludf.DUMMYFUNCTION("GOOGLETRANSLATE($B25,""en"",""fr"")"),"Faire Baltimore équitable")</f>
        <v>Faire Baltimore équitable</v>
      </c>
      <c r="L25" s="6" t="str">
        <f>IFERROR(__xludf.DUMMYFUNCTION("GOOGLETRANSLATE($C25,""en"",""fr"")"),"Le Réseau des établir des priorités sentiers Greenway Baltimore.")</f>
        <v>Le Réseau des établir des priorités sentiers Greenway Baltimore.</v>
      </c>
      <c r="M25" s="6" t="str">
        <f>IFERROR(__xludf.DUMMYFUNCTION("GOOGLETRANSLATE($D25,""en"",""fr"")"),"Baltimore Département de la planification, la ville de Baltimore ministère des Transports, la ville de Baltimore Département des loisirs et des parcs")</f>
        <v>Baltimore Département de la planification, la ville de Baltimore ministère des Transports, la ville de Baltimore Département des loisirs et des parcs</v>
      </c>
      <c r="N25" s="6" t="str">
        <f>IFERROR(__xludf.DUMMYFUNCTION("GOOGLETRANSLATE($E25,""en"",""fr"")"),"Pas encore commencé")</f>
        <v>Pas encore commencé</v>
      </c>
      <c r="O25" s="6" t="str">
        <f>IFERROR(__xludf.DUMMYFUNCTION("GOOGLETRANSLATE($B25,""en"",""ko"")"),"볼티모어 공평한 만들기")</f>
        <v>볼티모어 공평한 만들기</v>
      </c>
      <c r="P25" s="6" t="str">
        <f>IFERROR(__xludf.DUMMYFUNCTION("GOOGLETRANSLATE($C25,""en"",""ko"")"),"볼티모어 그린 웨이 트레일 네트워크의 우선 순위.")</f>
        <v>볼티모어 그린 웨이 트레일 네트워크의 우선 순위.</v>
      </c>
      <c r="Q25" s="6" t="str">
        <f>IFERROR(__xludf.DUMMYFUNCTION("GOOGLETRANSLATE($D25,""en"",""ko"")"),"계획의 볼티모어시 교육청, 교통 볼티모어시 교육청, 레크리에이션 및 공원의 볼티모어시 교육청")</f>
        <v>계획의 볼티모어시 교육청, 교통 볼티모어시 교육청, 레크리에이션 및 공원의 볼티모어시 교육청</v>
      </c>
      <c r="R25" s="6" t="str">
        <f>IFERROR(__xludf.DUMMYFUNCTION("GOOGLETRANSLATE($E25,""en"",""ko"")"),"아직 시작되지")</f>
        <v>아직 시작되지</v>
      </c>
      <c r="S25" s="6" t="str">
        <f>IFERROR(__xludf.DUMMYFUNCTION("GOOGLETRANSLATE($B25,""en"",""zh"")"),"制作巴尔的摩公平")</f>
        <v>制作巴尔的摩公平</v>
      </c>
      <c r="T25" s="6" t="str">
        <f>IFERROR(__xludf.DUMMYFUNCTION("GOOGLETRANSLATE($C25,""en"",""zh"")"),"优先巴尔的摩林荫道路线网络。")</f>
        <v>优先巴尔的摩林荫道路线网络。</v>
      </c>
      <c r="U25" s="6" t="str">
        <f>IFERROR(__xludf.DUMMYFUNCTION("GOOGLETRANSLATE($D25,""en"",""zh"")"),"规划的巴尔的摩市部，运输巴尔的摩市交通局，娱乐与公园的巴尔的摩市教育局")</f>
        <v>规划的巴尔的摩市部，运输巴尔的摩市交通局，娱乐与公园的巴尔的摩市教育局</v>
      </c>
      <c r="V25" s="6" t="str">
        <f>IFERROR(__xludf.DUMMYFUNCTION("GOOGLETRANSLATE($E25,""en"",""zh"")"),"还没开始")</f>
        <v>还没开始</v>
      </c>
    </row>
    <row r="26" ht="31.5" customHeight="1">
      <c r="A26" s="3">
        <v>25.0</v>
      </c>
      <c r="B26" s="6" t="s">
        <v>45</v>
      </c>
      <c r="C26" s="5" t="s">
        <v>69</v>
      </c>
      <c r="D26" s="5" t="s">
        <v>70</v>
      </c>
      <c r="E26" s="5" t="s">
        <v>25</v>
      </c>
      <c r="F26" s="3">
        <v>1.0</v>
      </c>
      <c r="G26" s="6" t="str">
        <f>IFERROR(__xludf.DUMMYFUNCTION("GOOGLETRANSLATE(B26,""en"",""es"")"),"Haciendo Baltimore equitativa")</f>
        <v>Haciendo Baltimore equitativa</v>
      </c>
      <c r="H26" s="6" t="str">
        <f>IFERROR(__xludf.DUMMYFUNCTION("GOOGLETRANSLATE(C26,""en"",""es"")"),"Unirse a Alcaldes Clima en apoyar el espíritu y los objetivos del Acuerdo Climático París.")</f>
        <v>Unirse a Alcaldes Clima en apoyar el espíritu y los objetivos del Acuerdo Climático París.</v>
      </c>
      <c r="I26" s="6" t="str">
        <f>IFERROR(__xludf.DUMMYFUNCTION("GOOGLETRANSLATE(D26,""en"",""es"")"),"Departamento de Planificación de la ciudad de Baltimore")</f>
        <v>Departamento de Planificación de la ciudad de Baltimore</v>
      </c>
      <c r="J26" s="6" t="str">
        <f>IFERROR(__xludf.DUMMYFUNCTION("GOOGLETRANSLATE(E26,""en"",""es"")"),"Completar")</f>
        <v>Completar</v>
      </c>
      <c r="K26" s="6" t="str">
        <f>IFERROR(__xludf.DUMMYFUNCTION("GOOGLETRANSLATE($B26,""en"",""fr"")"),"Faire Baltimore équitable")</f>
        <v>Faire Baltimore équitable</v>
      </c>
      <c r="L26" s="6" t="str">
        <f>IFERROR(__xludf.DUMMYFUNCTION("GOOGLETRANSLATE($C26,""en"",""fr"")"),"Joignez-vous à des maires du climat pour soutenir l'esprit et les objectifs de l'accord climatique Paris.")</f>
        <v>Joignez-vous à des maires du climat pour soutenir l'esprit et les objectifs de l'accord climatique Paris.</v>
      </c>
      <c r="M26" s="6" t="str">
        <f>IFERROR(__xludf.DUMMYFUNCTION("GOOGLETRANSLATE($D26,""en"",""fr"")"),"Baltimore Département de la planification")</f>
        <v>Baltimore Département de la planification</v>
      </c>
      <c r="N26" s="6" t="str">
        <f>IFERROR(__xludf.DUMMYFUNCTION("GOOGLETRANSLATE($E26,""en"",""fr"")"),"Achevée")</f>
        <v>Achevée</v>
      </c>
      <c r="O26" s="6" t="str">
        <f>IFERROR(__xludf.DUMMYFUNCTION("GOOGLETRANSLATE($B26,""en"",""ko"")"),"볼티모어 공평한 만들기")</f>
        <v>볼티모어 공평한 만들기</v>
      </c>
      <c r="P26" s="6" t="str">
        <f>IFERROR(__xludf.DUMMYFUNCTION("GOOGLETRANSLATE($C26,""en"",""ko"")"),"정신과 파리 기후 협정의 목표를 지원하는 기후 지자체에 가입하세요.")</f>
        <v>정신과 파리 기후 협정의 목표를 지원하는 기후 지자체에 가입하세요.</v>
      </c>
      <c r="Q26" s="6" t="str">
        <f>IFERROR(__xludf.DUMMYFUNCTION("GOOGLETRANSLATE($D26,""en"",""ko"")"),"계획의 볼티모어시 교육청")</f>
        <v>계획의 볼티모어시 교육청</v>
      </c>
      <c r="R26" s="6" t="str">
        <f>IFERROR(__xludf.DUMMYFUNCTION("GOOGLETRANSLATE($E26,""en"",""ko"")"),"완전한")</f>
        <v>완전한</v>
      </c>
      <c r="S26" s="6" t="str">
        <f>IFERROR(__xludf.DUMMYFUNCTION("GOOGLETRANSLATE($B26,""en"",""zh"")"),"制作巴尔的摩公平")</f>
        <v>制作巴尔的摩公平</v>
      </c>
      <c r="T26" s="6" t="str">
        <f>IFERROR(__xludf.DUMMYFUNCTION("GOOGLETRANSLATE($C26,""en"",""zh"")"),"加入支持精神和巴黎的气候协议的目标气候市长。")</f>
        <v>加入支持精神和巴黎的气候协议的目标气候市长。</v>
      </c>
      <c r="U26" s="6" t="str">
        <f>IFERROR(__xludf.DUMMYFUNCTION("GOOGLETRANSLATE($D26,""en"",""zh"")"),"规划的巴尔的摩市教育局")</f>
        <v>规划的巴尔的摩市教育局</v>
      </c>
      <c r="V26" s="6" t="str">
        <f>IFERROR(__xludf.DUMMYFUNCTION("GOOGLETRANSLATE($E26,""en"",""zh"")"),"完成")</f>
        <v>完成</v>
      </c>
    </row>
    <row r="27" ht="31.5" customHeight="1">
      <c r="A27" s="3">
        <v>26.0</v>
      </c>
      <c r="B27" s="6" t="s">
        <v>71</v>
      </c>
      <c r="C27" s="5" t="s">
        <v>72</v>
      </c>
      <c r="D27" s="5" t="s">
        <v>73</v>
      </c>
      <c r="E27" s="5" t="s">
        <v>32</v>
      </c>
      <c r="F27" s="3">
        <v>1.0</v>
      </c>
      <c r="G27" s="6" t="str">
        <f>IFERROR(__xludf.DUMMYFUNCTION("GOOGLETRANSLATE(B27,""en"",""es"")"),"Priorización de nuestra juventud")</f>
        <v>Priorización de nuestra juventud</v>
      </c>
      <c r="H27" s="6" t="str">
        <f>IFERROR(__xludf.DUMMYFUNCTION("GOOGLETRANSLATE(C27,""en"",""es"")"),"Apoyar las sustituciones del Plan para el Futuro de Maryland y construido para aprender.")</f>
        <v>Apoyar las sustituciones del Plan para el Futuro de Maryland y construido para aprender.</v>
      </c>
      <c r="I27" s="6" t="str">
        <f>IFERROR(__xludf.DUMMYFUNCTION("GOOGLETRANSLATE(D27,""en"",""es"")"),"Oficina del Alcalde, Asamblea General de Maryland")</f>
        <v>Oficina del Alcalde, Asamblea General de Maryland</v>
      </c>
      <c r="J27" s="6" t="str">
        <f>IFERROR(__xludf.DUMMYFUNCTION("GOOGLETRANSLATE(E27,""en"",""es"")"),"En progreso")</f>
        <v>En progreso</v>
      </c>
      <c r="K27" s="6" t="str">
        <f>IFERROR(__xludf.DUMMYFUNCTION("GOOGLETRANSLATE($B27,""en"",""fr"")"),"Prioriser Notre jeunesse")</f>
        <v>Prioriser Notre jeunesse</v>
      </c>
      <c r="L27" s="6" t="str">
        <f>IFERROR(__xludf.DUMMYFUNCTION("GOOGLETRANSLATE($C27,""en"",""fr"")"),"Soutenir les remplacements du Plan directeur pour l'avenir du Maryland et construit pour savoir.")</f>
        <v>Soutenir les remplacements du Plan directeur pour l'avenir du Maryland et construit pour savoir.</v>
      </c>
      <c r="M27" s="6" t="str">
        <f>IFERROR(__xludf.DUMMYFUNCTION("GOOGLETRANSLATE($D27,""en"",""fr"")"),"Bureau du maire, Maryland Assemblée générale")</f>
        <v>Bureau du maire, Maryland Assemblée générale</v>
      </c>
      <c r="N27" s="6" t="str">
        <f>IFERROR(__xludf.DUMMYFUNCTION("GOOGLETRANSLATE($E27,""en"",""fr"")"),"En cours")</f>
        <v>En cours</v>
      </c>
      <c r="O27" s="6" t="str">
        <f>IFERROR(__xludf.DUMMYFUNCTION("GOOGLETRANSLATE($B27,""en"",""ko"")"),"우선 순위 우리의 청소년")</f>
        <v>우선 순위 우리의 청소년</v>
      </c>
      <c r="P27" s="6" t="str">
        <f>IFERROR(__xludf.DUMMYFUNCTION("GOOGLETRANSLATE($C27,""en"",""ko"")"),"메릴랜드의 미래에 대한 청사진의 재정의를 지원하고 알아보기 위해 내장.")</f>
        <v>메릴랜드의 미래에 대한 청사진의 재정의를 지원하고 알아보기 위해 내장.</v>
      </c>
      <c r="Q27" s="6" t="str">
        <f>IFERROR(__xludf.DUMMYFUNCTION("GOOGLETRANSLATE($D27,""en"",""ko"")"),"시장의 사무실, 메릴랜드 총회")</f>
        <v>시장의 사무실, 메릴랜드 총회</v>
      </c>
      <c r="R27" s="6" t="str">
        <f>IFERROR(__xludf.DUMMYFUNCTION("GOOGLETRANSLATE($E27,""en"",""ko"")"),"진행 중")</f>
        <v>진행 중</v>
      </c>
      <c r="S27" s="6" t="str">
        <f>IFERROR(__xludf.DUMMYFUNCTION("GOOGLETRANSLATE($B27,""en"",""zh"")"),"优先青少年参与")</f>
        <v>优先青少年参与</v>
      </c>
      <c r="T27" s="6" t="str">
        <f>IFERROR(__xludf.DUMMYFUNCTION("GOOGLETRANSLATE($C27,""en"",""zh"")"),"支持蓝图的覆盖马里兰州的未来和内置学习。")</f>
        <v>支持蓝图的覆盖马里兰州的未来和内置学习。</v>
      </c>
      <c r="U27" s="6" t="str">
        <f>IFERROR(__xludf.DUMMYFUNCTION("GOOGLETRANSLATE($D27,""en"",""zh"")"),"市长办公室，马里兰州议会")</f>
        <v>市长办公室，马里兰州议会</v>
      </c>
      <c r="V27" s="6" t="str">
        <f>IFERROR(__xludf.DUMMYFUNCTION("GOOGLETRANSLATE($E27,""en"",""zh"")"),"进行中")</f>
        <v>进行中</v>
      </c>
    </row>
    <row r="28" ht="31.5" customHeight="1">
      <c r="A28" s="3">
        <v>27.0</v>
      </c>
      <c r="B28" s="6" t="s">
        <v>71</v>
      </c>
      <c r="C28" s="5" t="s">
        <v>74</v>
      </c>
      <c r="D28" s="5" t="s">
        <v>75</v>
      </c>
      <c r="E28" s="5" t="s">
        <v>32</v>
      </c>
      <c r="F28" s="3">
        <v>1.0</v>
      </c>
      <c r="G28" s="6" t="str">
        <f>IFERROR(__xludf.DUMMYFUNCTION("GOOGLETRANSLATE(B28,""en"",""es"")"),"Priorización de nuestra juventud")</f>
        <v>Priorización de nuestra juventud</v>
      </c>
      <c r="H28" s="6" t="str">
        <f>IFERROR(__xludf.DUMMYFUNCTION("GOOGLETRANSLATE(C28,""en"",""es"")"),"Prepárese para aumentar significativamente la capacidad de YouthWorks virtuales en 2021.")</f>
        <v>Prepárese para aumentar significativamente la capacidad de YouthWorks virtuales en 2021.</v>
      </c>
      <c r="I28" s="6" t="str">
        <f>IFERROR(__xludf.DUMMYFUNCTION("GOOGLETRANSLATE(D28,""en"",""es"")"),"Oficina de Desarrollo de Empleo del Alcalde")</f>
        <v>Oficina de Desarrollo de Empleo del Alcalde</v>
      </c>
      <c r="J28" s="6" t="str">
        <f>IFERROR(__xludf.DUMMYFUNCTION("GOOGLETRANSLATE(E28,""en"",""es"")"),"En progreso")</f>
        <v>En progreso</v>
      </c>
      <c r="K28" s="6" t="str">
        <f>IFERROR(__xludf.DUMMYFUNCTION("GOOGLETRANSLATE($B28,""en"",""fr"")"),"Prioriser Notre jeunesse")</f>
        <v>Prioriser Notre jeunesse</v>
      </c>
      <c r="L28" s="6" t="str">
        <f>IFERROR(__xludf.DUMMYFUNCTION("GOOGLETRANSLATE($C28,""en"",""fr"")"),"Préparez-vous à augmenter de manière significative la capacité de YouthWorks virtuelles en 2021.")</f>
        <v>Préparez-vous à augmenter de manière significative la capacité de YouthWorks virtuelles en 2021.</v>
      </c>
      <c r="M28" s="6" t="str">
        <f>IFERROR(__xludf.DUMMYFUNCTION("GOOGLETRANSLATE($D28,""en"",""fr"")"),"Bureau du Développement de l'emploi du maire")</f>
        <v>Bureau du Développement de l'emploi du maire</v>
      </c>
      <c r="N28" s="6" t="str">
        <f>IFERROR(__xludf.DUMMYFUNCTION("GOOGLETRANSLATE($E28,""en"",""fr"")"),"En cours")</f>
        <v>En cours</v>
      </c>
      <c r="O28" s="6" t="str">
        <f>IFERROR(__xludf.DUMMYFUNCTION("GOOGLETRANSLATE($B28,""en"",""ko"")"),"우선 순위 우리의 청소년")</f>
        <v>우선 순위 우리의 청소년</v>
      </c>
      <c r="P28" s="6" t="str">
        <f>IFERROR(__xludf.DUMMYFUNCTION("GOOGLETRANSLATE($C28,""en"",""ko"")"),"크게 2021에서 가상 YouthWorks의 용량을 증가하기 위해 준비합니다.")</f>
        <v>크게 2021에서 가상 YouthWorks의 용량을 증가하기 위해 준비합니다.</v>
      </c>
      <c r="Q28" s="6" t="str">
        <f>IFERROR(__xludf.DUMMYFUNCTION("GOOGLETRANSLATE($D28,""en"",""ko"")"),"고용 개발의 시장실")</f>
        <v>고용 개발의 시장실</v>
      </c>
      <c r="R28" s="6" t="str">
        <f>IFERROR(__xludf.DUMMYFUNCTION("GOOGLETRANSLATE($E28,""en"",""ko"")"),"진행 중")</f>
        <v>진행 중</v>
      </c>
      <c r="S28" s="6" t="str">
        <f>IFERROR(__xludf.DUMMYFUNCTION("GOOGLETRANSLATE($B28,""en"",""zh"")"),"优先青少年参与")</f>
        <v>优先青少年参与</v>
      </c>
      <c r="T28" s="6" t="str">
        <f>IFERROR(__xludf.DUMMYFUNCTION("GOOGLETRANSLATE($C28,""en"",""zh"")"),"准备显著增加虚拟YouthWorks的容量在2021年。")</f>
        <v>准备显著增加虚拟YouthWorks的容量在2021年。</v>
      </c>
      <c r="U28" s="6" t="str">
        <f>IFERROR(__xludf.DUMMYFUNCTION("GOOGLETRANSLATE($D28,""en"",""zh"")"),"就业发展的市长办公室")</f>
        <v>就业发展的市长办公室</v>
      </c>
      <c r="V28" s="6" t="str">
        <f>IFERROR(__xludf.DUMMYFUNCTION("GOOGLETRANSLATE($E28,""en"",""zh"")"),"进行中")</f>
        <v>进行中</v>
      </c>
    </row>
    <row r="29" ht="31.5" customHeight="1">
      <c r="A29" s="3">
        <v>28.0</v>
      </c>
      <c r="B29" s="6" t="s">
        <v>71</v>
      </c>
      <c r="C29" s="5" t="s">
        <v>76</v>
      </c>
      <c r="D29" s="5" t="s">
        <v>77</v>
      </c>
      <c r="E29" s="5" t="s">
        <v>32</v>
      </c>
      <c r="F29" s="3">
        <v>1.0</v>
      </c>
      <c r="G29" s="6" t="str">
        <f>IFERROR(__xludf.DUMMYFUNCTION("GOOGLETRANSLATE(B29,""en"",""es"")"),"Priorización de nuestra juventud")</f>
        <v>Priorización de nuestra juventud</v>
      </c>
      <c r="H29" s="6" t="str">
        <f>IFERROR(__xludf.DUMMYFUNCTION("GOOGLETRANSLATE(C29,""en"",""es"")"),"Iniciar la aplicación de la Ley de la Ciudad de Elijah Cummings curación para garantizar la práctica trauma informado en todo el gobierno de la ciudad.")</f>
        <v>Iniciar la aplicación de la Ley de la Ciudad de Elijah Cummings curación para garantizar la práctica trauma informado en todo el gobierno de la ciudad.</v>
      </c>
      <c r="I29" s="6" t="str">
        <f>IFERROR(__xludf.DUMMYFUNCTION("GOOGLETRANSLATE(D29,""en"",""es"")"),"Baltimore Departamento de Salud de la Ciudad, Oficina de Seguridad y Barrio de compromiso del Alcalde")</f>
        <v>Baltimore Departamento de Salud de la Ciudad, Oficina de Seguridad y Barrio de compromiso del Alcalde</v>
      </c>
      <c r="J29" s="6" t="str">
        <f>IFERROR(__xludf.DUMMYFUNCTION("GOOGLETRANSLATE(E29,""en"",""es"")"),"En progreso")</f>
        <v>En progreso</v>
      </c>
      <c r="K29" s="6" t="str">
        <f>IFERROR(__xludf.DUMMYFUNCTION("GOOGLETRANSLATE($B29,""en"",""fr"")"),"Prioriser Notre jeunesse")</f>
        <v>Prioriser Notre jeunesse</v>
      </c>
      <c r="L29" s="6" t="str">
        <f>IFERROR(__xludf.DUMMYFUNCTION("GOOGLETRANSLATE($C29,""en"",""fr"")"),"Commencez la mise en œuvre de la ville de guérison Cummings Elijah Loi visant à assurer la pratique compte des traumatismes au sein du gouvernement de la ville.")</f>
        <v>Commencez la mise en œuvre de la ville de guérison Cummings Elijah Loi visant à assurer la pratique compte des traumatismes au sein du gouvernement de la ville.</v>
      </c>
      <c r="M29" s="6" t="str">
        <f>IFERROR(__xludf.DUMMYFUNCTION("GOOGLETRANSLATE($D29,""en"",""fr"")"),"Baltimore Département de la santé, Bureau de sécurité du quartier et l'engagement du maire")</f>
        <v>Baltimore Département de la santé, Bureau de sécurité du quartier et l'engagement du maire</v>
      </c>
      <c r="N29" s="6" t="str">
        <f>IFERROR(__xludf.DUMMYFUNCTION("GOOGLETRANSLATE($E29,""en"",""fr"")"),"En cours")</f>
        <v>En cours</v>
      </c>
      <c r="O29" s="6" t="str">
        <f>IFERROR(__xludf.DUMMYFUNCTION("GOOGLETRANSLATE($B29,""en"",""ko"")"),"우선 순위 우리의 청소년")</f>
        <v>우선 순위 우리의 청소년</v>
      </c>
      <c r="P29" s="6" t="str">
        <f>IFERROR(__xludf.DUMMYFUNCTION("GOOGLETRANSLATE($C29,""en"",""ko"")"),"시 정부에서 외상 정보에 연습을 보장하기 위해 엘리야 커밍스 치유 도시 법의 구현을 시작합니다.")</f>
        <v>시 정부에서 외상 정보에 연습을 보장하기 위해 엘리야 커밍스 치유 도시 법의 구현을 시작합니다.</v>
      </c>
      <c r="Q29" s="6" t="str">
        <f>IFERROR(__xludf.DUMMYFUNCTION("GOOGLETRANSLATE($D29,""en"",""ko"")"),"볼티모어시 보건국, 환경 안전 및 참여의 시장실")</f>
        <v>볼티모어시 보건국, 환경 안전 및 참여의 시장실</v>
      </c>
      <c r="R29" s="6" t="str">
        <f>IFERROR(__xludf.DUMMYFUNCTION("GOOGLETRANSLATE($E29,""en"",""ko"")"),"진행 중")</f>
        <v>진행 중</v>
      </c>
      <c r="S29" s="6" t="str">
        <f>IFERROR(__xludf.DUMMYFUNCTION("GOOGLETRANSLATE($B29,""en"",""zh"")"),"优先青少年参与")</f>
        <v>优先青少年参与</v>
      </c>
      <c r="T29" s="6" t="str">
        <f>IFERROR(__xludf.DUMMYFUNCTION("GOOGLETRANSLATE($C29,""en"",""zh"")"),"开始实施以利亚卡明斯愈合市法案，以确保在市政府创伤明智的做法。")</f>
        <v>开始实施以利亚卡明斯愈合市法案，以确保在市政府创伤明智的做法。</v>
      </c>
      <c r="U29" s="6" t="str">
        <f>IFERROR(__xludf.DUMMYFUNCTION("GOOGLETRANSLATE($D29,""en"",""zh"")"),"巴尔的摩市卫生局，邻里安全和参与的市长办公室")</f>
        <v>巴尔的摩市卫生局，邻里安全和参与的市长办公室</v>
      </c>
      <c r="V29" s="6" t="str">
        <f>IFERROR(__xludf.DUMMYFUNCTION("GOOGLETRANSLATE($E29,""en"",""zh"")"),"进行中")</f>
        <v>进行中</v>
      </c>
    </row>
    <row r="30" ht="31.5" customHeight="1">
      <c r="A30" s="3">
        <v>29.0</v>
      </c>
      <c r="B30" s="6" t="s">
        <v>71</v>
      </c>
      <c r="C30" s="5" t="s">
        <v>78</v>
      </c>
      <c r="D30" s="5" t="s">
        <v>79</v>
      </c>
      <c r="E30" s="5" t="s">
        <v>30</v>
      </c>
      <c r="F30" s="3">
        <v>1.0</v>
      </c>
      <c r="G30" s="6" t="str">
        <f>IFERROR(__xludf.DUMMYFUNCTION("GOOGLETRANSLATE(B30,""en"",""es"")"),"Priorización de nuestra juventud")</f>
        <v>Priorización de nuestra juventud</v>
      </c>
      <c r="H30" s="6" t="str">
        <f>IFERROR(__xludf.DUMMYFUNCTION("GOOGLETRANSLATE(C30,""en"",""es"")"),"Desarrollar un plan para el acceso equitativo y apropiado para la edad en asociación con los deportes, las artes y las instituciones culturales que crean los servicios de esparcimiento durante esta pandemia sin precedentes.")</f>
        <v>Desarrollar un plan para el acceso equitativo y apropiado para la edad en asociación con los deportes, las artes y las instituciones culturales que crean los servicios de esparcimiento durante esta pandemia sin precedentes.</v>
      </c>
      <c r="I30" s="6" t="str">
        <f>IFERROR(__xludf.DUMMYFUNCTION("GOOGLETRANSLATE(D30,""en"",""es"")"),"Baltimore Departamento de Parques y Recreación de la Ciudad")</f>
        <v>Baltimore Departamento de Parques y Recreación de la Ciudad</v>
      </c>
      <c r="J30" s="6" t="str">
        <f>IFERROR(__xludf.DUMMYFUNCTION("GOOGLETRANSLATE(E30,""en"",""es"")"),"Todavía no empezado")</f>
        <v>Todavía no empezado</v>
      </c>
      <c r="K30" s="6" t="str">
        <f>IFERROR(__xludf.DUMMYFUNCTION("GOOGLETRANSLATE($B30,""en"",""fr"")"),"Prioriser Notre jeunesse")</f>
        <v>Prioriser Notre jeunesse</v>
      </c>
      <c r="L30" s="6" t="str">
        <f>IFERROR(__xludf.DUMMYFUNCTION("GOOGLETRANSLATE($C30,""en"",""fr"")"),"Élaborer un plan d'accès équitable et adapté à l'âge, en partenariat avec le sport, les arts et les institutions culturelles qui créent des services de loisirs au cours de cette pandémie sans précédent.")</f>
        <v>Élaborer un plan d'accès équitable et adapté à l'âge, en partenariat avec le sport, les arts et les institutions culturelles qui créent des services de loisirs au cours de cette pandémie sans précédent.</v>
      </c>
      <c r="M30" s="6" t="str">
        <f>IFERROR(__xludf.DUMMYFUNCTION("GOOGLETRANSLATE($D30,""en"",""fr"")"),"Baltimore Département des loisirs et des parcs")</f>
        <v>Baltimore Département des loisirs et des parcs</v>
      </c>
      <c r="N30" s="6" t="str">
        <f>IFERROR(__xludf.DUMMYFUNCTION("GOOGLETRANSLATE($E30,""en"",""fr"")"),"Pas encore commencé")</f>
        <v>Pas encore commencé</v>
      </c>
      <c r="O30" s="6" t="str">
        <f>IFERROR(__xludf.DUMMYFUNCTION("GOOGLETRANSLATE($B30,""en"",""ko"")"),"우선 순위 우리의 청소년")</f>
        <v>우선 순위 우리의 청소년</v>
      </c>
      <c r="P30" s="6" t="str">
        <f>IFERROR(__xludf.DUMMYFUNCTION("GOOGLETRANSLATE($C30,""en"",""ko"")"),"스포츠, 예술,이 전례없는 대유행 동안 레크레이션 서비스를 창출, 문화 기관과 협력하여 공정하고 연령에 적합한 액세스를위한 계획을 개발한다.")</f>
        <v>스포츠, 예술,이 전례없는 대유행 동안 레크레이션 서비스를 창출, 문화 기관과 협력하여 공정하고 연령에 적합한 액세스를위한 계획을 개발한다.</v>
      </c>
      <c r="Q30" s="6" t="str">
        <f>IFERROR(__xludf.DUMMYFUNCTION("GOOGLETRANSLATE($D30,""en"",""ko"")"),"레크리에이션 및 공원의 볼티모어시 교육청")</f>
        <v>레크리에이션 및 공원의 볼티모어시 교육청</v>
      </c>
      <c r="R30" s="6" t="str">
        <f>IFERROR(__xludf.DUMMYFUNCTION("GOOGLETRANSLATE($E30,""en"",""ko"")"),"아직 시작되지")</f>
        <v>아직 시작되지</v>
      </c>
      <c r="S30" s="6" t="str">
        <f>IFERROR(__xludf.DUMMYFUNCTION("GOOGLETRANSLATE($B30,""en"",""zh"")"),"优先青少年参与")</f>
        <v>优先青少年参与</v>
      </c>
      <c r="T30" s="6" t="str">
        <f>IFERROR(__xludf.DUMMYFUNCTION("GOOGLETRANSLATE($C30,""en"",""zh"")"),"在合作公平和年龄适当的访问与体育，艺术，而这一史无前例的大流行期间创建娱乐服务的文化机构发展规划。")</f>
        <v>在合作公平和年龄适当的访问与体育，艺术，而这一史无前例的大流行期间创建娱乐服务的文化机构发展规划。</v>
      </c>
      <c r="U30" s="6" t="str">
        <f>IFERROR(__xludf.DUMMYFUNCTION("GOOGLETRANSLATE($D30,""en"",""zh"")"),"娱乐与公园的巴尔的摩市教育局")</f>
        <v>娱乐与公园的巴尔的摩市教育局</v>
      </c>
      <c r="V30" s="6" t="str">
        <f>IFERROR(__xludf.DUMMYFUNCTION("GOOGLETRANSLATE($E30,""en"",""zh"")"),"还没开始")</f>
        <v>还没开始</v>
      </c>
    </row>
    <row r="31" ht="31.5" customHeight="1">
      <c r="A31" s="3">
        <v>30.0</v>
      </c>
      <c r="B31" s="6" t="s">
        <v>80</v>
      </c>
      <c r="C31" s="5" t="s">
        <v>81</v>
      </c>
      <c r="D31" s="5" t="s">
        <v>44</v>
      </c>
      <c r="E31" s="5" t="s">
        <v>25</v>
      </c>
      <c r="F31" s="3">
        <v>1.0</v>
      </c>
      <c r="G31" s="6" t="str">
        <f>IFERROR(__xludf.DUMMYFUNCTION("GOOGLETRANSLATE(B31,""en"",""es"")"),"Fomento de la confianza pública")</f>
        <v>Fomento de la confianza pública</v>
      </c>
      <c r="H31" s="6" t="str">
        <f>IFERROR(__xludf.DUMMYFUNCTION("GOOGLETRANSLATE(C31,""en"",""es"")"),"Contratar primer jefe administrativo de Baltimore.")</f>
        <v>Contratar primer jefe administrativo de Baltimore.</v>
      </c>
      <c r="I31" s="6" t="str">
        <f>IFERROR(__xludf.DUMMYFUNCTION("GOOGLETRANSLATE(D31,""en"",""es"")"),"La oficina del alcalde")</f>
        <v>La oficina del alcalde</v>
      </c>
      <c r="J31" s="6" t="str">
        <f>IFERROR(__xludf.DUMMYFUNCTION("GOOGLETRANSLATE(E31,""en"",""es"")"),"Completar")</f>
        <v>Completar</v>
      </c>
      <c r="K31" s="6" t="str">
        <f>IFERROR(__xludf.DUMMYFUNCTION("GOOGLETRANSLATE($B31,""en"",""fr"")"),"Public Trust Building")</f>
        <v>Public Trust Building</v>
      </c>
      <c r="L31" s="6" t="str">
        <f>IFERROR(__xludf.DUMMYFUNCTION("GOOGLETRANSLATE($C31,""en"",""fr"")"),"Recrutez premier chef de l'administration de Baltimore.")</f>
        <v>Recrutez premier chef de l'administration de Baltimore.</v>
      </c>
      <c r="M31" s="6" t="str">
        <f>IFERROR(__xludf.DUMMYFUNCTION("GOOGLETRANSLATE($D31,""en"",""fr"")"),"Le bureau du maire")</f>
        <v>Le bureau du maire</v>
      </c>
      <c r="N31" s="6" t="str">
        <f>IFERROR(__xludf.DUMMYFUNCTION("GOOGLETRANSLATE($E31,""en"",""fr"")"),"Achevée")</f>
        <v>Achevée</v>
      </c>
      <c r="O31" s="6" t="str">
        <f>IFERROR(__xludf.DUMMYFUNCTION("GOOGLETRANSLATE($B31,""en"",""ko"")"),"건물 대중의 신뢰")</f>
        <v>건물 대중의 신뢰</v>
      </c>
      <c r="P31" s="6" t="str">
        <f>IFERROR(__xludf.DUMMYFUNCTION("GOOGLETRANSLATE($C31,""en"",""ko"")"),"볼티모어 최초의 최고 행정 책임자를 고용.")</f>
        <v>볼티모어 최초의 최고 행정 책임자를 고용.</v>
      </c>
      <c r="Q31" s="6" t="str">
        <f>IFERROR(__xludf.DUMMYFUNCTION("GOOGLETRANSLATE($D31,""en"",""ko"")"),"시장실")</f>
        <v>시장실</v>
      </c>
      <c r="R31" s="6" t="str">
        <f>IFERROR(__xludf.DUMMYFUNCTION("GOOGLETRANSLATE($E31,""en"",""ko"")"),"완전한")</f>
        <v>완전한</v>
      </c>
      <c r="S31" s="6" t="str">
        <f>IFERROR(__xludf.DUMMYFUNCTION("GOOGLETRANSLATE($B31,""en"",""zh"")"),"建立公众信任")</f>
        <v>建立公众信任</v>
      </c>
      <c r="T31" s="6" t="str">
        <f>IFERROR(__xludf.DUMMYFUNCTION("GOOGLETRANSLATE($C31,""en"",""zh"")"),"聘请巴尔的摩的第一位首席行政官。")</f>
        <v>聘请巴尔的摩的第一位首席行政官。</v>
      </c>
      <c r="U31" s="6" t="str">
        <f>IFERROR(__xludf.DUMMYFUNCTION("GOOGLETRANSLATE($D31,""en"",""zh"")"),"市长办公室")</f>
        <v>市长办公室</v>
      </c>
      <c r="V31" s="6" t="str">
        <f>IFERROR(__xludf.DUMMYFUNCTION("GOOGLETRANSLATE($E31,""en"",""zh"")"),"完成")</f>
        <v>完成</v>
      </c>
    </row>
    <row r="32" ht="31.5" customHeight="1">
      <c r="A32" s="3">
        <v>31.0</v>
      </c>
      <c r="B32" s="6" t="s">
        <v>80</v>
      </c>
      <c r="C32" s="5" t="s">
        <v>82</v>
      </c>
      <c r="D32" s="5" t="s">
        <v>44</v>
      </c>
      <c r="E32" s="5" t="s">
        <v>30</v>
      </c>
      <c r="F32" s="3">
        <v>1.0</v>
      </c>
      <c r="G32" s="6" t="str">
        <f>IFERROR(__xludf.DUMMYFUNCTION("GOOGLETRANSLATE(B32,""en"",""es"")"),"Fomento de la confianza pública")</f>
        <v>Fomento de la confianza pública</v>
      </c>
      <c r="H32" s="6" t="str">
        <f>IFERROR(__xludf.DUMMYFUNCTION("GOOGLETRANSLATE(C32,""en"",""es"")"),"Kick off plan de participación comunitaria para introducir Gerente de Administración y otros funcionarios de alto nivel para el público.")</f>
        <v>Kick off plan de participación comunitaria para introducir Gerente de Administración y otros funcionarios de alto nivel para el público.</v>
      </c>
      <c r="I32" s="6" t="str">
        <f>IFERROR(__xludf.DUMMYFUNCTION("GOOGLETRANSLATE(D32,""en"",""es"")"),"La oficina del alcalde")</f>
        <v>La oficina del alcalde</v>
      </c>
      <c r="J32" s="6" t="str">
        <f>IFERROR(__xludf.DUMMYFUNCTION("GOOGLETRANSLATE(E32,""en"",""es"")"),"Todavía no empezado")</f>
        <v>Todavía no empezado</v>
      </c>
      <c r="K32" s="6" t="str">
        <f>IFERROR(__xludf.DUMMYFUNCTION("GOOGLETRANSLATE($B32,""en"",""fr"")"),"Public Trust Building")</f>
        <v>Public Trust Building</v>
      </c>
      <c r="L32" s="6" t="str">
        <f>IFERROR(__xludf.DUMMYFUNCTION("GOOGLETRANSLATE($C32,""en"",""fr"")"),"Coup d'envoi plan d'engagement communautaire à présenter le chef de l'administration et d'autres hauts fonctionnaires au public.")</f>
        <v>Coup d'envoi plan d'engagement communautaire à présenter le chef de l'administration et d'autres hauts fonctionnaires au public.</v>
      </c>
      <c r="M32" s="6" t="str">
        <f>IFERROR(__xludf.DUMMYFUNCTION("GOOGLETRANSLATE($D32,""en"",""fr"")"),"Le bureau du maire")</f>
        <v>Le bureau du maire</v>
      </c>
      <c r="N32" s="6" t="str">
        <f>IFERROR(__xludf.DUMMYFUNCTION("GOOGLETRANSLATE($E32,""en"",""fr"")"),"Pas encore commencé")</f>
        <v>Pas encore commencé</v>
      </c>
      <c r="O32" s="6" t="str">
        <f>IFERROR(__xludf.DUMMYFUNCTION("GOOGLETRANSLATE($B32,""en"",""ko"")"),"건물 대중의 신뢰")</f>
        <v>건물 대중의 신뢰</v>
      </c>
      <c r="P32" s="6" t="str">
        <f>IFERROR(__xludf.DUMMYFUNCTION("GOOGLETRANSLATE($C32,""en"",""ko"")"),"사회 참여 계획 킥오프는 대중에게 최고 행정 책임자 및 고위 공무원을 소개합니다.")</f>
        <v>사회 참여 계획 킥오프는 대중에게 최고 행정 책임자 및 고위 공무원을 소개합니다.</v>
      </c>
      <c r="Q32" s="6" t="str">
        <f>IFERROR(__xludf.DUMMYFUNCTION("GOOGLETRANSLATE($D32,""en"",""ko"")"),"시장실")</f>
        <v>시장실</v>
      </c>
      <c r="R32" s="6" t="str">
        <f>IFERROR(__xludf.DUMMYFUNCTION("GOOGLETRANSLATE($E32,""en"",""ko"")"),"아직 시작되지")</f>
        <v>아직 시작되지</v>
      </c>
      <c r="S32" s="6" t="str">
        <f>IFERROR(__xludf.DUMMYFUNCTION("GOOGLETRANSLATE($B32,""en"",""zh"")"),"建立公众信任")</f>
        <v>建立公众信任</v>
      </c>
      <c r="T32" s="6" t="str">
        <f>IFERROR(__xludf.DUMMYFUNCTION("GOOGLETRANSLATE($C32,""en"",""zh"")"),"开球社区参与计划引入行政主任和其他高级官员公开。")</f>
        <v>开球社区参与计划引入行政主任和其他高级官员公开。</v>
      </c>
      <c r="U32" s="6" t="str">
        <f>IFERROR(__xludf.DUMMYFUNCTION("GOOGLETRANSLATE($D32,""en"",""zh"")"),"市长办公室")</f>
        <v>市长办公室</v>
      </c>
      <c r="V32" s="6" t="str">
        <f>IFERROR(__xludf.DUMMYFUNCTION("GOOGLETRANSLATE($E32,""en"",""zh"")"),"还没开始")</f>
        <v>还没开始</v>
      </c>
    </row>
    <row r="33" ht="31.5" customHeight="1">
      <c r="A33" s="3">
        <v>32.0</v>
      </c>
      <c r="B33" s="6" t="s">
        <v>80</v>
      </c>
      <c r="C33" s="5" t="s">
        <v>83</v>
      </c>
      <c r="D33" s="5" t="s">
        <v>84</v>
      </c>
      <c r="E33" s="5" t="s">
        <v>32</v>
      </c>
      <c r="F33" s="3">
        <v>1.0</v>
      </c>
      <c r="G33" s="6" t="str">
        <f>IFERROR(__xludf.DUMMYFUNCTION("GOOGLETRANSLATE(B33,""en"",""es"")"),"Fomento de la confianza pública")</f>
        <v>Fomento de la confianza pública</v>
      </c>
      <c r="H33" s="6" t="str">
        <f>IFERROR(__xludf.DUMMYFUNCTION("GOOGLETRANSLATE(C33,""en"",""es"")"),"Establecer un programa regular de estadísticas para asegurar una mayor responsabilidad y la prestación de servicios más equitativa en todo el gobierno de la ciudad.")</f>
        <v>Establecer un programa regular de estadísticas para asegurar una mayor responsabilidad y la prestación de servicios más equitativa en todo el gobierno de la ciudad.</v>
      </c>
      <c r="I33" s="6" t="str">
        <f>IFERROR(__xludf.DUMMYFUNCTION("GOOGLETRANSLATE(D33,""en"",""es"")"),"Oficina de Evaluación de la Innovación y del Alcalde")</f>
        <v>Oficina de Evaluación de la Innovación y del Alcalde</v>
      </c>
      <c r="J33" s="6" t="str">
        <f>IFERROR(__xludf.DUMMYFUNCTION("GOOGLETRANSLATE(E33,""en"",""es"")"),"En progreso")</f>
        <v>En progreso</v>
      </c>
      <c r="K33" s="6" t="str">
        <f>IFERROR(__xludf.DUMMYFUNCTION("GOOGLETRANSLATE($B33,""en"",""fr"")"),"Public Trust Building")</f>
        <v>Public Trust Building</v>
      </c>
      <c r="L33" s="6" t="str">
        <f>IFERROR(__xludf.DUMMYFUNCTION("GOOGLETRANSLATE($C33,""en"",""fr"")"),"Mettre en place un programme régulier Stat pour assurer une plus grande responsabilisation et une prestation de services équitable au sein du gouvernement municipal.")</f>
        <v>Mettre en place un programme régulier Stat pour assurer une plus grande responsabilisation et une prestation de services équitable au sein du gouvernement municipal.</v>
      </c>
      <c r="M33" s="6" t="str">
        <f>IFERROR(__xludf.DUMMYFUNCTION("GOOGLETRANSLATE($D33,""en"",""fr"")"),"Bureau de la performance et l'innovation du maire")</f>
        <v>Bureau de la performance et l'innovation du maire</v>
      </c>
      <c r="N33" s="6" t="str">
        <f>IFERROR(__xludf.DUMMYFUNCTION("GOOGLETRANSLATE($E33,""en"",""fr"")"),"En cours")</f>
        <v>En cours</v>
      </c>
      <c r="O33" s="6" t="str">
        <f>IFERROR(__xludf.DUMMYFUNCTION("GOOGLETRANSLATE($B33,""en"",""ko"")"),"건물 대중의 신뢰")</f>
        <v>건물 대중의 신뢰</v>
      </c>
      <c r="P33" s="6" t="str">
        <f>IFERROR(__xludf.DUMMYFUNCTION("GOOGLETRANSLATE($C33,""en"",""ko"")"),"더 큰 책임과시 정부에서 더 평등 한 서비스 제공을 보장하기 위해 정기적 인 통계 프로그램을 설정합니다.")</f>
        <v>더 큰 책임과시 정부에서 더 평등 한 서비스 제공을 보장하기 위해 정기적 인 통계 프로그램을 설정합니다.</v>
      </c>
      <c r="Q33" s="6" t="str">
        <f>IFERROR(__xludf.DUMMYFUNCTION("GOOGLETRANSLATE($D33,""en"",""ko"")"),"성능 및 혁신의 시장실")</f>
        <v>성능 및 혁신의 시장실</v>
      </c>
      <c r="R33" s="6" t="str">
        <f>IFERROR(__xludf.DUMMYFUNCTION("GOOGLETRANSLATE($E33,""en"",""ko"")"),"진행 중")</f>
        <v>진행 중</v>
      </c>
      <c r="S33" s="6" t="str">
        <f>IFERROR(__xludf.DUMMYFUNCTION("GOOGLETRANSLATE($B33,""en"",""zh"")"),"建立公众信任")</f>
        <v>建立公众信任</v>
      </c>
      <c r="T33" s="6" t="str">
        <f>IFERROR(__xludf.DUMMYFUNCTION("GOOGLETRANSLATE($C33,""en"",""zh"")"),"建立定期统计方案，以确保更大的责任感和整个城市的政府更公平的服务交付。")</f>
        <v>建立定期统计方案，以确保更大的责任感和整个城市的政府更公平的服务交付。</v>
      </c>
      <c r="U33" s="6" t="str">
        <f>IFERROR(__xludf.DUMMYFUNCTION("GOOGLETRANSLATE($D33,""en"",""zh"")"),"性能和创新的市长办公室")</f>
        <v>性能和创新的市长办公室</v>
      </c>
      <c r="V33" s="6" t="str">
        <f>IFERROR(__xludf.DUMMYFUNCTION("GOOGLETRANSLATE($E33,""en"",""zh"")"),"进行中")</f>
        <v>进行中</v>
      </c>
    </row>
    <row r="34" ht="31.5" customHeight="1">
      <c r="A34" s="3">
        <v>33.0</v>
      </c>
      <c r="B34" s="6" t="s">
        <v>80</v>
      </c>
      <c r="C34" s="5" t="s">
        <v>85</v>
      </c>
      <c r="D34" s="5" t="s">
        <v>86</v>
      </c>
      <c r="E34" s="5" t="s">
        <v>25</v>
      </c>
      <c r="F34" s="3">
        <v>1.0</v>
      </c>
      <c r="G34" s="6" t="str">
        <f>IFERROR(__xludf.DUMMYFUNCTION("GOOGLETRANSLATE(B34,""en"",""es"")"),"Fomento de la confianza pública")</f>
        <v>Fomento de la confianza pública</v>
      </c>
      <c r="H34" s="6" t="str">
        <f>IFERROR(__xludf.DUMMYFUNCTION("GOOGLETRANSLATE(C34,""en"",""es"")"),"Restaurar servicios de reciclaje, que fueron suspendidas debido a COVID-19.")</f>
        <v>Restaurar servicios de reciclaje, que fueron suspendidas debido a COVID-19.</v>
      </c>
      <c r="I34" s="6" t="str">
        <f>IFERROR(__xludf.DUMMYFUNCTION("GOOGLETRANSLATE(D34,""en"",""es"")"),"Baltimore Departamento de Obras Públicas de la ciudad")</f>
        <v>Baltimore Departamento de Obras Públicas de la ciudad</v>
      </c>
      <c r="J34" s="6" t="str">
        <f>IFERROR(__xludf.DUMMYFUNCTION("GOOGLETRANSLATE(E34,""en"",""es"")"),"Completar")</f>
        <v>Completar</v>
      </c>
      <c r="K34" s="6" t="str">
        <f>IFERROR(__xludf.DUMMYFUNCTION("GOOGLETRANSLATE($B34,""en"",""fr"")"),"Public Trust Building")</f>
        <v>Public Trust Building</v>
      </c>
      <c r="L34" s="6" t="str">
        <f>IFERROR(__xludf.DUMMYFUNCTION("GOOGLETRANSLATE($C34,""en"",""fr"")"),"La restauration des services de recyclage, qui ont été suspendues en raison de Covid-19.")</f>
        <v>La restauration des services de recyclage, qui ont été suspendues en raison de Covid-19.</v>
      </c>
      <c r="M34" s="6" t="str">
        <f>IFERROR(__xludf.DUMMYFUNCTION("GOOGLETRANSLATE($D34,""en"",""fr"")"),"Baltimore ministère des Travaux publics Ville")</f>
        <v>Baltimore ministère des Travaux publics Ville</v>
      </c>
      <c r="N34" s="6" t="str">
        <f>IFERROR(__xludf.DUMMYFUNCTION("GOOGLETRANSLATE($E34,""en"",""fr"")"),"Achevée")</f>
        <v>Achevée</v>
      </c>
      <c r="O34" s="6" t="str">
        <f>IFERROR(__xludf.DUMMYFUNCTION("GOOGLETRANSLATE($B34,""en"",""ko"")"),"건물 대중의 신뢰")</f>
        <v>건물 대중의 신뢰</v>
      </c>
      <c r="P34" s="6" t="str">
        <f>IFERROR(__xludf.DUMMYFUNCTION("GOOGLETRANSLATE($C34,""en"",""ko"")"),"COVID-19로 인해 중단 된 재활용 서비스를 복원합니다.")</f>
        <v>COVID-19로 인해 중단 된 재활용 서비스를 복원합니다.</v>
      </c>
      <c r="Q34" s="6" t="str">
        <f>IFERROR(__xludf.DUMMYFUNCTION("GOOGLETRANSLATE($D34,""en"",""ko"")"),"공공의 볼티모어시 교육청")</f>
        <v>공공의 볼티모어시 교육청</v>
      </c>
      <c r="R34" s="6" t="str">
        <f>IFERROR(__xludf.DUMMYFUNCTION("GOOGLETRANSLATE($E34,""en"",""ko"")"),"완전한")</f>
        <v>완전한</v>
      </c>
      <c r="S34" s="6" t="str">
        <f>IFERROR(__xludf.DUMMYFUNCTION("GOOGLETRANSLATE($B34,""en"",""zh"")"),"建立公众信任")</f>
        <v>建立公众信任</v>
      </c>
      <c r="T34" s="6" t="str">
        <f>IFERROR(__xludf.DUMMYFUNCTION("GOOGLETRANSLATE($C34,""en"",""zh"")"),"还原回收服务，这被暂停，原因是COVID-19。")</f>
        <v>还原回收服务，这被暂停，原因是COVID-19。</v>
      </c>
      <c r="U34" s="6" t="str">
        <f>IFERROR(__xludf.DUMMYFUNCTION("GOOGLETRANSLATE($D34,""en"",""zh"")"),"公共工程的巴尔的摩市教育局")</f>
        <v>公共工程的巴尔的摩市教育局</v>
      </c>
      <c r="V34" s="6" t="str">
        <f>IFERROR(__xludf.DUMMYFUNCTION("GOOGLETRANSLATE($E34,""en"",""zh"")"),"完成")</f>
        <v>完成</v>
      </c>
    </row>
    <row r="35" ht="31.5" customHeight="1">
      <c r="A35" s="3">
        <v>34.0</v>
      </c>
      <c r="B35" s="6" t="s">
        <v>80</v>
      </c>
      <c r="C35" s="5" t="s">
        <v>87</v>
      </c>
      <c r="D35" s="5" t="s">
        <v>86</v>
      </c>
      <c r="E35" s="5" t="s">
        <v>32</v>
      </c>
      <c r="F35" s="3">
        <v>1.0</v>
      </c>
      <c r="G35" s="6" t="str">
        <f>IFERROR(__xludf.DUMMYFUNCTION("GOOGLETRANSLATE(B35,""en"",""es"")"),"Fomento de la confianza pública")</f>
        <v>Fomento de la confianza pública</v>
      </c>
      <c r="H35" s="6" t="str">
        <f>IFERROR(__xludf.DUMMYFUNCTION("GOOGLETRANSLATE(C35,""en"",""es"")"),"Anuncian plan para reformar el programa de facturación de agua.")</f>
        <v>Anuncian plan para reformar el programa de facturación de agua.</v>
      </c>
      <c r="I35" s="6" t="str">
        <f>IFERROR(__xludf.DUMMYFUNCTION("GOOGLETRANSLATE(D35,""en"",""es"")"),"Baltimore Departamento de Obras Públicas de la ciudad")</f>
        <v>Baltimore Departamento de Obras Públicas de la ciudad</v>
      </c>
      <c r="J35" s="6" t="str">
        <f>IFERROR(__xludf.DUMMYFUNCTION("GOOGLETRANSLATE(E35,""en"",""es"")"),"En progreso")</f>
        <v>En progreso</v>
      </c>
      <c r="K35" s="6" t="str">
        <f>IFERROR(__xludf.DUMMYFUNCTION("GOOGLETRANSLATE($B35,""en"",""fr"")"),"Public Trust Building")</f>
        <v>Public Trust Building</v>
      </c>
      <c r="L35" s="6" t="str">
        <f>IFERROR(__xludf.DUMMYFUNCTION("GOOGLETRANSLATE($C35,""en"",""fr"")"),"Annoncent un projet de réforme du programme de facturation de l'eau.")</f>
        <v>Annoncent un projet de réforme du programme de facturation de l'eau.</v>
      </c>
      <c r="M35" s="6" t="str">
        <f>IFERROR(__xludf.DUMMYFUNCTION("GOOGLETRANSLATE($D35,""en"",""fr"")"),"Baltimore ministère des Travaux publics Ville")</f>
        <v>Baltimore ministère des Travaux publics Ville</v>
      </c>
      <c r="N35" s="6" t="str">
        <f>IFERROR(__xludf.DUMMYFUNCTION("GOOGLETRANSLATE($E35,""en"",""fr"")"),"En cours")</f>
        <v>En cours</v>
      </c>
      <c r="O35" s="6" t="str">
        <f>IFERROR(__xludf.DUMMYFUNCTION("GOOGLETRANSLATE($B35,""en"",""ko"")"),"건물 대중의 신뢰")</f>
        <v>건물 대중의 신뢰</v>
      </c>
      <c r="P35" s="6" t="str">
        <f>IFERROR(__xludf.DUMMYFUNCTION("GOOGLETRANSLATE($C35,""en"",""ko"")"),"물 청구 프로그램을 개혁 할 계획을 발표.")</f>
        <v>물 청구 프로그램을 개혁 할 계획을 발표.</v>
      </c>
      <c r="Q35" s="6" t="str">
        <f>IFERROR(__xludf.DUMMYFUNCTION("GOOGLETRANSLATE($D35,""en"",""ko"")"),"공공의 볼티모어시 교육청")</f>
        <v>공공의 볼티모어시 교육청</v>
      </c>
      <c r="R35" s="6" t="str">
        <f>IFERROR(__xludf.DUMMYFUNCTION("GOOGLETRANSLATE($E35,""en"",""ko"")"),"진행 중")</f>
        <v>진행 중</v>
      </c>
      <c r="S35" s="6" t="str">
        <f>IFERROR(__xludf.DUMMYFUNCTION("GOOGLETRANSLATE($B35,""en"",""zh"")"),"建立公众信任")</f>
        <v>建立公众信任</v>
      </c>
      <c r="T35" s="6" t="str">
        <f>IFERROR(__xludf.DUMMYFUNCTION("GOOGLETRANSLATE($C35,""en"",""zh"")"),"宣布计划以改革水的计费程序。")</f>
        <v>宣布计划以改革水的计费程序。</v>
      </c>
      <c r="U35" s="6" t="str">
        <f>IFERROR(__xludf.DUMMYFUNCTION("GOOGLETRANSLATE($D35,""en"",""zh"")"),"公共工程的巴尔的摩市教育局")</f>
        <v>公共工程的巴尔的摩市教育局</v>
      </c>
      <c r="V35" s="6" t="str">
        <f>IFERROR(__xludf.DUMMYFUNCTION("GOOGLETRANSLATE($E35,""en"",""zh"")"),"进行中")</f>
        <v>进行中</v>
      </c>
    </row>
    <row r="36" ht="31.5" customHeight="1">
      <c r="A36" s="3">
        <v>35.0</v>
      </c>
      <c r="B36" s="6" t="s">
        <v>80</v>
      </c>
      <c r="C36" s="5" t="s">
        <v>88</v>
      </c>
      <c r="D36" s="5" t="s">
        <v>34</v>
      </c>
      <c r="E36" s="5" t="s">
        <v>30</v>
      </c>
      <c r="F36" s="3">
        <v>1.0</v>
      </c>
      <c r="G36" s="6" t="str">
        <f>IFERROR(__xludf.DUMMYFUNCTION("GOOGLETRANSLATE(B36,""en"",""es"")"),"Fomento de la confianza pública")</f>
        <v>Fomento de la confianza pública</v>
      </c>
      <c r="H36" s="6" t="str">
        <f>IFERROR(__xludf.DUMMYFUNCTION("GOOGLETRANSLATE(C36,""en"",""es"")"),"Nombrar un Comisionado de Vivienda permanente.")</f>
        <v>Nombrar un Comisionado de Vivienda permanente.</v>
      </c>
      <c r="I36" s="6" t="str">
        <f>IFERROR(__xludf.DUMMYFUNCTION("GOOGLETRANSLATE(D36,""en"",""es"")"),"Baltimore Departamento de Vivienda y Desarrollo Comunitario de la Ciudad")</f>
        <v>Baltimore Departamento de Vivienda y Desarrollo Comunitario de la Ciudad</v>
      </c>
      <c r="J36" s="6" t="str">
        <f>IFERROR(__xludf.DUMMYFUNCTION("GOOGLETRANSLATE(E36,""en"",""es"")"),"Todavía no empezado")</f>
        <v>Todavía no empezado</v>
      </c>
      <c r="K36" s="6" t="str">
        <f>IFERROR(__xludf.DUMMYFUNCTION("GOOGLETRANSLATE($B36,""en"",""fr"")"),"Public Trust Building")</f>
        <v>Public Trust Building</v>
      </c>
      <c r="L36" s="6" t="str">
        <f>IFERROR(__xludf.DUMMYFUNCTION("GOOGLETRANSLATE($C36,""en"",""fr"")"),"Désigner un commissaire logement permanent.")</f>
        <v>Désigner un commissaire logement permanent.</v>
      </c>
      <c r="M36" s="6" t="str">
        <f>IFERROR(__xludf.DUMMYFUNCTION("GOOGLETRANSLATE($D36,""en"",""fr"")"),"Baltimore ministère du Logement et du développement communautaire")</f>
        <v>Baltimore ministère du Logement et du développement communautaire</v>
      </c>
      <c r="N36" s="6" t="str">
        <f>IFERROR(__xludf.DUMMYFUNCTION("GOOGLETRANSLATE($E36,""en"",""fr"")"),"Pas encore commencé")</f>
        <v>Pas encore commencé</v>
      </c>
      <c r="O36" s="6" t="str">
        <f>IFERROR(__xludf.DUMMYFUNCTION("GOOGLETRANSLATE($B36,""en"",""ko"")"),"건물 대중의 신뢰")</f>
        <v>건물 대중의 신뢰</v>
      </c>
      <c r="P36" s="6" t="str">
        <f>IFERROR(__xludf.DUMMYFUNCTION("GOOGLETRANSLATE($C36,""en"",""ko"")"),"영구 주택 국장을 임명한다.")</f>
        <v>영구 주택 국장을 임명한다.</v>
      </c>
      <c r="Q36" s="6" t="str">
        <f>IFERROR(__xludf.DUMMYFUNCTION("GOOGLETRANSLATE($D36,""en"",""ko"")"),"주택 및 지역 사회 개발의 볼티모어시 교육청")</f>
        <v>주택 및 지역 사회 개발의 볼티모어시 교육청</v>
      </c>
      <c r="R36" s="6" t="str">
        <f>IFERROR(__xludf.DUMMYFUNCTION("GOOGLETRANSLATE($E36,""en"",""ko"")"),"아직 시작되지")</f>
        <v>아직 시작되지</v>
      </c>
      <c r="S36" s="6" t="str">
        <f>IFERROR(__xludf.DUMMYFUNCTION("GOOGLETRANSLATE($B36,""en"",""zh"")"),"建立公众信任")</f>
        <v>建立公众信任</v>
      </c>
      <c r="T36" s="6" t="str">
        <f>IFERROR(__xludf.DUMMYFUNCTION("GOOGLETRANSLATE($C36,""en"",""zh"")"),"任命一个永久性住房专员。")</f>
        <v>任命一个永久性住房专员。</v>
      </c>
      <c r="U36" s="6" t="str">
        <f>IFERROR(__xludf.DUMMYFUNCTION("GOOGLETRANSLATE($D36,""en"",""zh"")"),"住房和社区发展的巴尔的摩市教育局")</f>
        <v>住房和社区发展的巴尔的摩市教育局</v>
      </c>
      <c r="V36" s="6" t="str">
        <f>IFERROR(__xludf.DUMMYFUNCTION("GOOGLETRANSLATE($E36,""en"",""zh"")"),"还没开始")</f>
        <v>还没开始</v>
      </c>
    </row>
    <row r="37" ht="31.5" customHeight="1">
      <c r="A37" s="3">
        <v>36.0</v>
      </c>
      <c r="B37" s="6" t="s">
        <v>80</v>
      </c>
      <c r="C37" s="5" t="s">
        <v>89</v>
      </c>
      <c r="D37" s="5" t="s">
        <v>90</v>
      </c>
      <c r="E37" s="5" t="s">
        <v>30</v>
      </c>
      <c r="F37" s="3">
        <v>1.0</v>
      </c>
      <c r="G37" s="6" t="str">
        <f>IFERROR(__xludf.DUMMYFUNCTION("GOOGLETRANSLATE(B37,""en"",""es"")"),"Fomento de la confianza pública")</f>
        <v>Fomento de la confianza pública</v>
      </c>
      <c r="H37" s="6" t="str">
        <f>IFERROR(__xludf.DUMMYFUNCTION("GOOGLETRANSLATE(C37,""en"",""es"")"),"Nombrar a un director de servicios para personas sin hogar permanente.")</f>
        <v>Nombrar a un director de servicios para personas sin hogar permanente.</v>
      </c>
      <c r="I37" s="6" t="str">
        <f>IFERROR(__xludf.DUMMYFUNCTION("GOOGLETRANSLATE(D37,""en"",""es"")"),"Oficina de Servicios para Desamparados del Alcalde")</f>
        <v>Oficina de Servicios para Desamparados del Alcalde</v>
      </c>
      <c r="J37" s="6" t="str">
        <f>IFERROR(__xludf.DUMMYFUNCTION("GOOGLETRANSLATE(E37,""en"",""es"")"),"Todavía no empezado")</f>
        <v>Todavía no empezado</v>
      </c>
      <c r="K37" s="6" t="str">
        <f>IFERROR(__xludf.DUMMYFUNCTION("GOOGLETRANSLATE($B37,""en"",""fr"")"),"Public Trust Building")</f>
        <v>Public Trust Building</v>
      </c>
      <c r="L37" s="6" t="str">
        <f>IFERROR(__xludf.DUMMYFUNCTION("GOOGLETRANSLATE($C37,""en"",""fr"")"),"Désigner un directeur des services sans-abri permanent.")</f>
        <v>Désigner un directeur des services sans-abri permanent.</v>
      </c>
      <c r="M37" s="6" t="str">
        <f>IFERROR(__xludf.DUMMYFUNCTION("GOOGLETRANSLATE($D37,""en"",""fr"")"),"Bureau des services sans-abri du maire")</f>
        <v>Bureau des services sans-abri du maire</v>
      </c>
      <c r="N37" s="6" t="str">
        <f>IFERROR(__xludf.DUMMYFUNCTION("GOOGLETRANSLATE($E37,""en"",""fr"")"),"Pas encore commencé")</f>
        <v>Pas encore commencé</v>
      </c>
      <c r="O37" s="6" t="str">
        <f>IFERROR(__xludf.DUMMYFUNCTION("GOOGLETRANSLATE($B37,""en"",""ko"")"),"건물 대중의 신뢰")</f>
        <v>건물 대중의 신뢰</v>
      </c>
      <c r="P37" s="6" t="str">
        <f>IFERROR(__xludf.DUMMYFUNCTION("GOOGLETRANSLATE($C37,""en"",""ko"")"),"영구적 노숙자 서비스 국장을 임명한다.")</f>
        <v>영구적 노숙자 서비스 국장을 임명한다.</v>
      </c>
      <c r="Q37" s="6" t="str">
        <f>IFERROR(__xludf.DUMMYFUNCTION("GOOGLETRANSLATE($D37,""en"",""ko"")"),"노숙자 서비스의 시장실")</f>
        <v>노숙자 서비스의 시장실</v>
      </c>
      <c r="R37" s="6" t="str">
        <f>IFERROR(__xludf.DUMMYFUNCTION("GOOGLETRANSLATE($E37,""en"",""ko"")"),"아직 시작되지")</f>
        <v>아직 시작되지</v>
      </c>
      <c r="S37" s="6" t="str">
        <f>IFERROR(__xludf.DUMMYFUNCTION("GOOGLETRANSLATE($B37,""en"",""zh"")"),"建立公众信任")</f>
        <v>建立公众信任</v>
      </c>
      <c r="T37" s="6" t="str">
        <f>IFERROR(__xludf.DUMMYFUNCTION("GOOGLETRANSLATE($C37,""en"",""zh"")"),"任命一位常驻无家可归者服务总监。")</f>
        <v>任命一位常驻无家可归者服务总监。</v>
      </c>
      <c r="U37" s="6" t="str">
        <f>IFERROR(__xludf.DUMMYFUNCTION("GOOGLETRANSLATE($D37,""en"",""zh"")"),"无家可归者服务的市长办公室")</f>
        <v>无家可归者服务的市长办公室</v>
      </c>
      <c r="V37" s="6" t="str">
        <f>IFERROR(__xludf.DUMMYFUNCTION("GOOGLETRANSLATE($E37,""en"",""zh"")"),"还没开始")</f>
        <v>还没开始</v>
      </c>
    </row>
    <row r="38" ht="31.5" customHeight="1">
      <c r="A38" s="3">
        <v>37.0</v>
      </c>
      <c r="B38" s="6" t="s">
        <v>80</v>
      </c>
      <c r="C38" s="5" t="s">
        <v>91</v>
      </c>
      <c r="D38" s="5" t="s">
        <v>92</v>
      </c>
      <c r="E38" s="5" t="s">
        <v>30</v>
      </c>
      <c r="F38" s="3">
        <v>1.0</v>
      </c>
      <c r="G38" s="6" t="str">
        <f>IFERROR(__xludf.DUMMYFUNCTION("GOOGLETRANSLATE(B38,""en"",""es"")"),"Fomento de la confianza pública")</f>
        <v>Fomento de la confianza pública</v>
      </c>
      <c r="H38" s="6" t="str">
        <f>IFERROR(__xludf.DUMMYFUNCTION("GOOGLETRANSLATE(C38,""en"",""es"")"),"Iniciar una Fix-it Primera campaña de acumulación de llenado del transporte y la infraestructura relacionada con las solicitudes de 311 servicios, en particular en los que ha sido históricamente un tiempo de respuesta más largo.")</f>
        <v>Iniciar una Fix-it Primera campaña de acumulación de llenado del transporte y la infraestructura relacionada con las solicitudes de 311 servicios, en particular en los que ha sido históricamente un tiempo de respuesta más largo.</v>
      </c>
      <c r="I38" s="6" t="str">
        <f>IFERROR(__xludf.DUMMYFUNCTION("GOOGLETRANSLATE(D38,""en"",""es"")"),"Baltimore Departamento de Obras Públicas de la ciudad, Departamento de Transporte de la ciudad de Baltimore")</f>
        <v>Baltimore Departamento de Obras Públicas de la ciudad, Departamento de Transporte de la ciudad de Baltimore</v>
      </c>
      <c r="J38" s="6" t="str">
        <f>IFERROR(__xludf.DUMMYFUNCTION("GOOGLETRANSLATE(E38,""en"",""es"")"),"Todavía no empezado")</f>
        <v>Todavía no empezado</v>
      </c>
      <c r="K38" s="6" t="str">
        <f>IFERROR(__xludf.DUMMYFUNCTION("GOOGLETRANSLATE($B38,""en"",""fr"")"),"Public Trust Building")</f>
        <v>Public Trust Building</v>
      </c>
      <c r="L38" s="6" t="str">
        <f>IFERROR(__xludf.DUMMYFUNCTION("GOOGLETRANSLATE($C38,""en"",""fr"")"),"Initier un Fix-it Première campagne au carnet de commandes de remplissage du transport et des infrastructures connexes 311 demandes de service, en particulier là où il y a toujours eu un temps de réponse plus.")</f>
        <v>Initier un Fix-it Première campagne au carnet de commandes de remplissage du transport et des infrastructures connexes 311 demandes de service, en particulier là où il y a toujours eu un temps de réponse plus.</v>
      </c>
      <c r="M38" s="6" t="str">
        <f>IFERROR(__xludf.DUMMYFUNCTION("GOOGLETRANSLATE($D38,""en"",""fr"")"),"Baltimore ministère des Travaux publics, ministère des Transports Baltimore")</f>
        <v>Baltimore ministère des Travaux publics, ministère des Transports Baltimore</v>
      </c>
      <c r="N38" s="6" t="str">
        <f>IFERROR(__xludf.DUMMYFUNCTION("GOOGLETRANSLATE($E38,""en"",""fr"")"),"Pas encore commencé")</f>
        <v>Pas encore commencé</v>
      </c>
      <c r="O38" s="6" t="str">
        <f>IFERROR(__xludf.DUMMYFUNCTION("GOOGLETRANSLATE($B38,""en"",""ko"")"),"건물 대중의 신뢰")</f>
        <v>건물 대중의 신뢰</v>
      </c>
      <c r="P38" s="6" t="str">
        <f>IFERROR(__xludf.DUMMYFUNCTION("GOOGLETRANSLATE($C38,""en"",""ko"")"),"교통 및 인프라의 채우기 백 로그에 수정 - 그 첫 번째 캠페인을 시작은 역사적으로 더 긴 응답 시간이 있었다, 특히 311 개 서비스 요청을 관련.")</f>
        <v>교통 및 인프라의 채우기 백 로그에 수정 - 그 첫 번째 캠페인을 시작은 역사적으로 더 긴 응답 시간이 있었다, 특히 311 개 서비스 요청을 관련.</v>
      </c>
      <c r="Q38" s="6" t="str">
        <f>IFERROR(__xludf.DUMMYFUNCTION("GOOGLETRANSLATE($D38,""en"",""ko"")"),"공공의 볼티모어시 교육청, 교통 볼티모어시 교육청")</f>
        <v>공공의 볼티모어시 교육청, 교통 볼티모어시 교육청</v>
      </c>
      <c r="R38" s="6" t="str">
        <f>IFERROR(__xludf.DUMMYFUNCTION("GOOGLETRANSLATE($E38,""en"",""ko"")"),"아직 시작되지")</f>
        <v>아직 시작되지</v>
      </c>
      <c r="S38" s="6" t="str">
        <f>IFERROR(__xludf.DUMMYFUNCTION("GOOGLETRANSLATE($B38,""en"",""zh"")"),"建立公众信任")</f>
        <v>建立公众信任</v>
      </c>
      <c r="T38" s="6" t="str">
        <f>IFERROR(__xludf.DUMMYFUNCTION("GOOGLETRANSLATE($C38,""en"",""zh"")"),"启动修复，它首先运动，交通和基础设施的填充积压311个相关的服务请求，特别是在有曾经是一个较长的响应时间。")</f>
        <v>启动修复，它首先运动，交通和基础设施的填充积压311个相关的服务请求，特别是在有曾经是一个较长的响应时间。</v>
      </c>
      <c r="U38" s="6" t="str">
        <f>IFERROR(__xludf.DUMMYFUNCTION("GOOGLETRANSLATE($D38,""en"",""zh"")"),"公共工程的巴尔的摩市部，运输巴尔的摩市交通局")</f>
        <v>公共工程的巴尔的摩市部，运输巴尔的摩市交通局</v>
      </c>
      <c r="V38" s="6" t="str">
        <f>IFERROR(__xludf.DUMMYFUNCTION("GOOGLETRANSLATE($E38,""en"",""zh"")"),"还没开始")</f>
        <v>还没开始</v>
      </c>
    </row>
    <row r="39" ht="31.5" customHeight="1">
      <c r="A39" s="3">
        <v>38.0</v>
      </c>
      <c r="B39" s="6" t="s">
        <v>80</v>
      </c>
      <c r="C39" s="5" t="s">
        <v>93</v>
      </c>
      <c r="D39" s="5" t="s">
        <v>34</v>
      </c>
      <c r="E39" s="5" t="s">
        <v>30</v>
      </c>
      <c r="F39" s="3"/>
      <c r="G39" s="6"/>
      <c r="H39" s="6"/>
      <c r="I39" s="6"/>
      <c r="J39" s="6"/>
      <c r="K39" s="6"/>
      <c r="L39" s="6"/>
      <c r="M39" s="6"/>
      <c r="N39" s="6"/>
      <c r="O39" s="6"/>
      <c r="P39" s="6"/>
      <c r="Q39" s="6"/>
      <c r="R39" s="6"/>
      <c r="S39" s="6"/>
      <c r="T39" s="6"/>
      <c r="U39" s="6"/>
      <c r="V39" s="6"/>
    </row>
    <row r="40" ht="31.5" customHeight="1">
      <c r="A40" s="3">
        <v>39.0</v>
      </c>
      <c r="B40" s="6" t="s">
        <v>80</v>
      </c>
      <c r="C40" s="5" t="s">
        <v>94</v>
      </c>
      <c r="D40" s="5" t="s">
        <v>86</v>
      </c>
      <c r="E40" s="5" t="s">
        <v>30</v>
      </c>
      <c r="F40" s="3"/>
      <c r="G40" s="6"/>
      <c r="H40" s="6"/>
      <c r="I40" s="6"/>
      <c r="J40" s="6"/>
      <c r="K40" s="6"/>
      <c r="L40" s="6"/>
      <c r="M40" s="6"/>
      <c r="N40" s="6"/>
      <c r="O40" s="6"/>
      <c r="P40" s="6"/>
      <c r="Q40" s="6"/>
      <c r="R40" s="6"/>
      <c r="S40" s="6"/>
      <c r="T40" s="6"/>
      <c r="U40" s="6"/>
      <c r="V40" s="6"/>
    </row>
    <row r="41" ht="31.5" customHeight="1">
      <c r="A41" s="3">
        <v>40.0</v>
      </c>
      <c r="B41" s="6" t="s">
        <v>95</v>
      </c>
      <c r="C41" s="5" t="s">
        <v>96</v>
      </c>
      <c r="D41" s="5" t="s">
        <v>97</v>
      </c>
      <c r="E41" s="5" t="s">
        <v>25</v>
      </c>
      <c r="F41" s="3"/>
      <c r="G41" s="6"/>
      <c r="H41" s="6"/>
      <c r="I41" s="6"/>
      <c r="J41" s="6"/>
      <c r="K41" s="6"/>
      <c r="L41" s="6"/>
      <c r="M41" s="6"/>
      <c r="N41" s="6"/>
      <c r="O41" s="6"/>
      <c r="P41" s="6"/>
      <c r="Q41" s="6"/>
      <c r="R41" s="6"/>
      <c r="S41" s="6"/>
      <c r="T41" s="6"/>
      <c r="U41" s="6"/>
      <c r="V41" s="6"/>
    </row>
    <row r="42" ht="31.5" customHeight="1">
      <c r="A42" s="3">
        <v>41.0</v>
      </c>
      <c r="B42" s="6" t="s">
        <v>95</v>
      </c>
      <c r="C42" s="5" t="s">
        <v>98</v>
      </c>
      <c r="D42" s="5" t="s">
        <v>54</v>
      </c>
      <c r="E42" s="5" t="s">
        <v>30</v>
      </c>
      <c r="F42" s="3"/>
      <c r="G42" s="6"/>
      <c r="H42" s="6"/>
      <c r="I42" s="6"/>
      <c r="J42" s="6"/>
      <c r="K42" s="6"/>
      <c r="L42" s="6"/>
      <c r="M42" s="6"/>
      <c r="N42" s="6"/>
      <c r="O42" s="6"/>
      <c r="P42" s="6"/>
      <c r="Q42" s="6"/>
      <c r="R42" s="6"/>
      <c r="S42" s="6"/>
      <c r="T42" s="6"/>
      <c r="U42" s="6"/>
      <c r="V42" s="6"/>
    </row>
    <row r="43" ht="31.5" customHeight="1">
      <c r="A43" s="3">
        <v>42.0</v>
      </c>
      <c r="B43" s="6" t="s">
        <v>95</v>
      </c>
      <c r="C43" s="5" t="s">
        <v>99</v>
      </c>
      <c r="D43" s="5" t="s">
        <v>90</v>
      </c>
      <c r="E43" s="5" t="s">
        <v>32</v>
      </c>
      <c r="F43" s="3"/>
      <c r="G43" s="6"/>
      <c r="H43" s="6"/>
      <c r="I43" s="6"/>
      <c r="J43" s="6"/>
      <c r="K43" s="6"/>
      <c r="L43" s="6"/>
      <c r="M43" s="6"/>
      <c r="N43" s="6"/>
      <c r="O43" s="6"/>
      <c r="P43" s="6"/>
      <c r="Q43" s="6"/>
      <c r="R43" s="6"/>
      <c r="S43" s="6"/>
      <c r="T43" s="6"/>
      <c r="U43" s="6"/>
      <c r="V43" s="6"/>
    </row>
    <row r="44" ht="31.5" customHeight="1">
      <c r="A44" s="3">
        <v>43.0</v>
      </c>
      <c r="B44" s="6" t="s">
        <v>95</v>
      </c>
      <c r="C44" s="5" t="s">
        <v>100</v>
      </c>
      <c r="D44" s="5" t="s">
        <v>90</v>
      </c>
      <c r="E44" s="5" t="s">
        <v>25</v>
      </c>
      <c r="F44" s="3"/>
      <c r="G44" s="6"/>
      <c r="H44" s="6"/>
      <c r="I44" s="6"/>
      <c r="J44" s="6"/>
      <c r="K44" s="6"/>
      <c r="L44" s="6"/>
      <c r="M44" s="6"/>
      <c r="N44" s="6"/>
      <c r="O44" s="6"/>
      <c r="P44" s="6"/>
      <c r="Q44" s="6"/>
      <c r="R44" s="6"/>
      <c r="S44" s="6"/>
      <c r="T44" s="6"/>
      <c r="U44" s="6"/>
      <c r="V44" s="6"/>
    </row>
    <row r="45" ht="31.5" customHeight="1">
      <c r="A45" s="3">
        <v>44.0</v>
      </c>
      <c r="B45" s="6" t="s">
        <v>95</v>
      </c>
      <c r="C45" s="5" t="s">
        <v>101</v>
      </c>
      <c r="D45" s="5" t="s">
        <v>54</v>
      </c>
      <c r="E45" s="5" t="s">
        <v>25</v>
      </c>
      <c r="F45" s="3"/>
      <c r="G45" s="6"/>
      <c r="H45" s="6"/>
      <c r="I45" s="6"/>
      <c r="J45" s="6"/>
      <c r="K45" s="6"/>
      <c r="L45" s="6"/>
      <c r="M45" s="6"/>
      <c r="N45" s="6"/>
      <c r="O45" s="6"/>
      <c r="P45" s="6"/>
      <c r="Q45" s="6"/>
      <c r="R45" s="6"/>
      <c r="S45" s="6"/>
      <c r="T45" s="6"/>
      <c r="U45" s="6"/>
      <c r="V45" s="6"/>
    </row>
    <row r="46" ht="31.5" customHeight="1">
      <c r="A46" s="3">
        <v>45.0</v>
      </c>
      <c r="B46" s="6" t="s">
        <v>95</v>
      </c>
      <c r="C46" s="5" t="s">
        <v>102</v>
      </c>
      <c r="D46" s="5" t="s">
        <v>103</v>
      </c>
      <c r="E46" s="5" t="s">
        <v>30</v>
      </c>
      <c r="F46" s="3"/>
      <c r="G46" s="6"/>
      <c r="H46" s="6"/>
      <c r="I46" s="6"/>
      <c r="J46" s="6"/>
      <c r="K46" s="6"/>
      <c r="L46" s="6"/>
      <c r="M46" s="6"/>
      <c r="N46" s="6"/>
      <c r="O46" s="6"/>
      <c r="P46" s="6"/>
      <c r="Q46" s="6"/>
      <c r="R46" s="6"/>
      <c r="S46" s="6"/>
      <c r="T46" s="6"/>
      <c r="U46" s="6"/>
      <c r="V46" s="6"/>
    </row>
    <row r="47" ht="31.5" customHeight="1">
      <c r="A47" s="3">
        <v>46.0</v>
      </c>
      <c r="B47" s="6" t="s">
        <v>104</v>
      </c>
      <c r="C47" s="5" t="s">
        <v>105</v>
      </c>
      <c r="D47" s="5" t="s">
        <v>106</v>
      </c>
      <c r="E47" s="5" t="s">
        <v>30</v>
      </c>
      <c r="F47" s="3"/>
      <c r="G47" s="6"/>
      <c r="H47" s="6"/>
      <c r="I47" s="6"/>
      <c r="J47" s="6"/>
      <c r="K47" s="6"/>
      <c r="L47" s="6"/>
      <c r="M47" s="6"/>
      <c r="N47" s="6"/>
      <c r="O47" s="6"/>
      <c r="P47" s="6"/>
      <c r="Q47" s="6"/>
      <c r="R47" s="6"/>
      <c r="S47" s="6"/>
      <c r="T47" s="6"/>
      <c r="U47" s="6"/>
      <c r="V47" s="6"/>
    </row>
    <row r="48" ht="31.5" customHeight="1">
      <c r="A48" s="3">
        <v>47.0</v>
      </c>
      <c r="B48" s="6" t="s">
        <v>104</v>
      </c>
      <c r="C48" s="5" t="s">
        <v>107</v>
      </c>
      <c r="D48" s="5" t="s">
        <v>54</v>
      </c>
      <c r="E48" s="5" t="s">
        <v>30</v>
      </c>
      <c r="F48" s="3"/>
      <c r="G48" s="6"/>
      <c r="H48" s="6"/>
      <c r="I48" s="6"/>
      <c r="J48" s="6"/>
      <c r="K48" s="6"/>
      <c r="L48" s="6"/>
      <c r="M48" s="6"/>
      <c r="N48" s="6"/>
      <c r="O48" s="6"/>
      <c r="P48" s="6"/>
      <c r="Q48" s="6"/>
      <c r="R48" s="6"/>
      <c r="S48" s="6"/>
      <c r="T48" s="6"/>
      <c r="U48" s="6"/>
      <c r="V48" s="6"/>
    </row>
    <row r="49" ht="31.5" customHeight="1">
      <c r="A49" s="3">
        <v>48.0</v>
      </c>
      <c r="B49" s="6" t="s">
        <v>104</v>
      </c>
      <c r="C49" s="5" t="s">
        <v>108</v>
      </c>
      <c r="D49" s="5" t="s">
        <v>109</v>
      </c>
      <c r="E49" s="5" t="s">
        <v>30</v>
      </c>
      <c r="F49" s="3"/>
      <c r="G49" s="6"/>
      <c r="H49" s="6"/>
      <c r="I49" s="6"/>
      <c r="J49" s="6"/>
      <c r="K49" s="6"/>
      <c r="L49" s="6"/>
      <c r="M49" s="6"/>
      <c r="N49" s="6"/>
      <c r="O49" s="6"/>
      <c r="P49" s="6"/>
      <c r="Q49" s="6"/>
      <c r="R49" s="6"/>
      <c r="S49" s="6"/>
      <c r="T49" s="6"/>
      <c r="U49" s="6"/>
      <c r="V49" s="6"/>
    </row>
    <row r="50" ht="31.5" customHeight="1">
      <c r="A50" s="3">
        <v>49.0</v>
      </c>
      <c r="B50" s="6" t="s">
        <v>104</v>
      </c>
      <c r="C50" s="5" t="s">
        <v>110</v>
      </c>
      <c r="D50" s="5" t="s">
        <v>54</v>
      </c>
      <c r="E50" s="5" t="s">
        <v>30</v>
      </c>
      <c r="F50" s="3"/>
      <c r="G50" s="6"/>
      <c r="H50" s="6"/>
      <c r="I50" s="6"/>
      <c r="J50" s="6"/>
      <c r="K50" s="6"/>
      <c r="L50" s="6"/>
      <c r="M50" s="6"/>
      <c r="N50" s="6"/>
      <c r="O50" s="6"/>
      <c r="P50" s="6"/>
      <c r="Q50" s="6"/>
      <c r="R50" s="6"/>
      <c r="S50" s="6"/>
      <c r="T50" s="6"/>
      <c r="U50" s="6"/>
      <c r="V50" s="6"/>
    </row>
    <row r="51" ht="31.5" customHeight="1">
      <c r="A51" s="3">
        <v>50.0</v>
      </c>
      <c r="B51" s="6" t="s">
        <v>104</v>
      </c>
      <c r="C51" s="5" t="s">
        <v>111</v>
      </c>
      <c r="D51" s="5" t="s">
        <v>54</v>
      </c>
      <c r="E51" s="5" t="s">
        <v>30</v>
      </c>
      <c r="F51" s="3"/>
      <c r="G51" s="6"/>
      <c r="H51" s="6"/>
      <c r="I51" s="6"/>
      <c r="J51" s="6"/>
      <c r="K51" s="6"/>
      <c r="L51" s="6"/>
      <c r="M51" s="6"/>
      <c r="N51" s="6"/>
      <c r="O51" s="6"/>
      <c r="P51" s="6"/>
      <c r="Q51" s="6"/>
      <c r="R51" s="6"/>
      <c r="S51" s="6"/>
      <c r="T51" s="6"/>
      <c r="U51" s="6"/>
      <c r="V51" s="6"/>
    </row>
    <row r="52" ht="31.5" customHeight="1">
      <c r="A52" s="3">
        <v>51.0</v>
      </c>
      <c r="B52" s="6" t="s">
        <v>104</v>
      </c>
      <c r="C52" s="5" t="s">
        <v>112</v>
      </c>
      <c r="D52" s="5" t="s">
        <v>113</v>
      </c>
      <c r="E52" s="5" t="s">
        <v>30</v>
      </c>
      <c r="F52" s="3"/>
      <c r="G52" s="6"/>
      <c r="H52" s="6"/>
      <c r="I52" s="6"/>
      <c r="J52" s="6"/>
      <c r="K52" s="6"/>
      <c r="L52" s="6"/>
      <c r="M52" s="6"/>
      <c r="N52" s="6"/>
      <c r="O52" s="6"/>
      <c r="P52" s="6"/>
      <c r="Q52" s="6"/>
      <c r="R52" s="6"/>
      <c r="S52" s="6"/>
      <c r="T52" s="6"/>
      <c r="U52" s="6"/>
      <c r="V52" s="6"/>
    </row>
  </sheetData>
  <autoFilter ref="$A$1:$F$52">
    <sortState ref="A1:F52">
      <sortCondition ref="A1:A52"/>
      <sortCondition ref="E1:E52"/>
    </sortState>
  </autoFilter>
  <dataValidations>
    <dataValidation type="list" allowBlank="1" showInputMessage="1" prompt="Please choose from one of the 10 committees." sqref="B2:B52">
      <formula1>Committees!$B$2:$B$7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22</v>
      </c>
      <c r="B1" s="8"/>
      <c r="C1" s="9" t="s">
        <v>114</v>
      </c>
      <c r="D1" s="9" t="s">
        <v>115</v>
      </c>
    </row>
    <row r="2">
      <c r="A2" s="10" t="s">
        <v>23</v>
      </c>
      <c r="B2" s="9" t="s">
        <v>116</v>
      </c>
      <c r="C2" s="9" t="s">
        <v>25</v>
      </c>
      <c r="D2" s="9" t="s">
        <v>117</v>
      </c>
    </row>
    <row r="3">
      <c r="A3" s="10" t="s">
        <v>26</v>
      </c>
      <c r="B3" s="9" t="s">
        <v>118</v>
      </c>
      <c r="C3" s="9" t="s">
        <v>119</v>
      </c>
      <c r="D3" s="9" t="s">
        <v>117</v>
      </c>
    </row>
    <row r="4">
      <c r="A4" s="10" t="s">
        <v>28</v>
      </c>
      <c r="B4" s="9" t="s">
        <v>120</v>
      </c>
      <c r="C4" s="11"/>
      <c r="D4" s="9" t="s">
        <v>117</v>
      </c>
    </row>
    <row r="5">
      <c r="A5" s="10" t="s">
        <v>31</v>
      </c>
      <c r="B5" s="9" t="s">
        <v>116</v>
      </c>
      <c r="C5" s="9" t="s">
        <v>32</v>
      </c>
      <c r="D5" s="9" t="s">
        <v>117</v>
      </c>
    </row>
    <row r="6">
      <c r="A6" s="10" t="s">
        <v>33</v>
      </c>
      <c r="B6" s="9" t="s">
        <v>121</v>
      </c>
      <c r="C6" s="11"/>
      <c r="D6" s="9" t="s">
        <v>122</v>
      </c>
    </row>
    <row r="7">
      <c r="A7" s="10" t="s">
        <v>35</v>
      </c>
      <c r="B7" s="9" t="s">
        <v>123</v>
      </c>
      <c r="C7" s="11"/>
      <c r="D7" s="9" t="s">
        <v>122</v>
      </c>
    </row>
    <row r="8">
      <c r="A8" s="10" t="s">
        <v>37</v>
      </c>
      <c r="B8" s="9" t="s">
        <v>124</v>
      </c>
      <c r="C8" s="12" t="s">
        <v>32</v>
      </c>
      <c r="D8" s="9" t="s">
        <v>117</v>
      </c>
    </row>
    <row r="9">
      <c r="A9" s="10" t="s">
        <v>39</v>
      </c>
      <c r="B9" s="9" t="s">
        <v>125</v>
      </c>
      <c r="C9" s="11"/>
      <c r="D9" s="9" t="s">
        <v>126</v>
      </c>
    </row>
    <row r="10">
      <c r="A10" s="10" t="s">
        <v>41</v>
      </c>
      <c r="B10" s="9" t="s">
        <v>127</v>
      </c>
      <c r="C10" s="11"/>
      <c r="D10" s="9" t="s">
        <v>128</v>
      </c>
    </row>
    <row r="11">
      <c r="A11" s="10" t="s">
        <v>43</v>
      </c>
      <c r="B11" s="9" t="s">
        <v>129</v>
      </c>
      <c r="C11" s="11"/>
      <c r="D11" s="9" t="s">
        <v>130</v>
      </c>
    </row>
    <row r="12">
      <c r="A12" s="11"/>
      <c r="B12" s="11"/>
      <c r="C12" s="11"/>
      <c r="D12" s="11"/>
    </row>
    <row r="13">
      <c r="A13" s="13" t="s">
        <v>45</v>
      </c>
      <c r="B13" s="8"/>
      <c r="C13" s="11"/>
      <c r="D13" s="11"/>
    </row>
    <row r="14">
      <c r="A14" s="10" t="s">
        <v>46</v>
      </c>
      <c r="B14" s="9" t="s">
        <v>131</v>
      </c>
      <c r="C14" s="9" t="s">
        <v>25</v>
      </c>
      <c r="D14" s="9" t="s">
        <v>132</v>
      </c>
    </row>
    <row r="15">
      <c r="A15" s="10" t="s">
        <v>48</v>
      </c>
      <c r="B15" s="9" t="s">
        <v>129</v>
      </c>
      <c r="C15" s="11"/>
      <c r="D15" s="9" t="s">
        <v>133</v>
      </c>
    </row>
    <row r="16">
      <c r="A16" s="10" t="s">
        <v>49</v>
      </c>
      <c r="B16" s="9" t="s">
        <v>129</v>
      </c>
      <c r="C16" s="11"/>
      <c r="D16" s="9" t="s">
        <v>134</v>
      </c>
    </row>
    <row r="17">
      <c r="A17" s="10" t="s">
        <v>50</v>
      </c>
      <c r="B17" s="9" t="s">
        <v>135</v>
      </c>
      <c r="C17" s="11"/>
      <c r="D17" s="9" t="s">
        <v>134</v>
      </c>
    </row>
    <row r="18">
      <c r="A18" s="10" t="s">
        <v>52</v>
      </c>
      <c r="B18" s="9" t="s">
        <v>135</v>
      </c>
      <c r="C18" s="11"/>
      <c r="D18" s="9" t="s">
        <v>132</v>
      </c>
    </row>
    <row r="19">
      <c r="A19" s="10" t="s">
        <v>53</v>
      </c>
      <c r="B19" s="9" t="s">
        <v>136</v>
      </c>
      <c r="C19" s="11"/>
      <c r="D19" s="9" t="s">
        <v>122</v>
      </c>
    </row>
    <row r="20">
      <c r="A20" s="10" t="s">
        <v>55</v>
      </c>
      <c r="B20" s="9" t="s">
        <v>137</v>
      </c>
      <c r="C20" s="11"/>
      <c r="D20" s="9" t="s">
        <v>122</v>
      </c>
    </row>
    <row r="21">
      <c r="A21" s="10" t="s">
        <v>57</v>
      </c>
      <c r="B21" s="9" t="s">
        <v>138</v>
      </c>
      <c r="C21" s="11"/>
      <c r="D21" s="9" t="s">
        <v>122</v>
      </c>
    </row>
    <row r="22">
      <c r="A22" s="10" t="s">
        <v>59</v>
      </c>
      <c r="B22" s="9" t="s">
        <v>139</v>
      </c>
      <c r="C22" s="11"/>
      <c r="D22" s="9" t="s">
        <v>140</v>
      </c>
    </row>
    <row r="23">
      <c r="A23" s="10" t="s">
        <v>61</v>
      </c>
      <c r="B23" s="9" t="s">
        <v>139</v>
      </c>
      <c r="C23" s="11"/>
      <c r="D23" s="9" t="s">
        <v>141</v>
      </c>
    </row>
    <row r="24">
      <c r="A24" s="10" t="s">
        <v>62</v>
      </c>
      <c r="B24" s="9" t="s">
        <v>142</v>
      </c>
      <c r="C24" s="11"/>
      <c r="D24" s="9" t="s">
        <v>122</v>
      </c>
    </row>
    <row r="25">
      <c r="A25" s="10" t="s">
        <v>64</v>
      </c>
      <c r="B25" s="9" t="s">
        <v>143</v>
      </c>
      <c r="C25" s="11"/>
      <c r="D25" s="9" t="s">
        <v>144</v>
      </c>
    </row>
    <row r="26">
      <c r="A26" s="10" t="s">
        <v>66</v>
      </c>
      <c r="B26" s="9" t="s">
        <v>143</v>
      </c>
      <c r="C26" s="11"/>
      <c r="D26" s="9" t="s">
        <v>134</v>
      </c>
    </row>
    <row r="27">
      <c r="A27" s="10" t="s">
        <v>67</v>
      </c>
      <c r="B27" s="9" t="s">
        <v>145</v>
      </c>
      <c r="C27" s="11"/>
      <c r="D27" s="9" t="s">
        <v>122</v>
      </c>
    </row>
    <row r="28">
      <c r="A28" s="10" t="s">
        <v>69</v>
      </c>
      <c r="B28" s="9" t="s">
        <v>146</v>
      </c>
      <c r="C28" s="9" t="s">
        <v>25</v>
      </c>
      <c r="D28" s="9" t="s">
        <v>147</v>
      </c>
    </row>
    <row r="29">
      <c r="A29" s="11"/>
      <c r="B29" s="11"/>
      <c r="C29" s="11"/>
      <c r="D29" s="11"/>
    </row>
    <row r="30">
      <c r="A30" s="13" t="s">
        <v>71</v>
      </c>
      <c r="B30" s="8"/>
      <c r="C30" s="11"/>
      <c r="D30" s="11"/>
    </row>
    <row r="31">
      <c r="A31" s="10" t="s">
        <v>72</v>
      </c>
      <c r="B31" s="9" t="s">
        <v>148</v>
      </c>
      <c r="C31" s="9" t="s">
        <v>32</v>
      </c>
      <c r="D31" s="9" t="s">
        <v>149</v>
      </c>
    </row>
    <row r="32">
      <c r="A32" s="10" t="s">
        <v>74</v>
      </c>
      <c r="B32" s="9" t="s">
        <v>150</v>
      </c>
      <c r="C32" s="9" t="s">
        <v>32</v>
      </c>
      <c r="D32" s="9" t="s">
        <v>133</v>
      </c>
    </row>
    <row r="33">
      <c r="A33" s="10" t="s">
        <v>76</v>
      </c>
      <c r="B33" s="9" t="s">
        <v>151</v>
      </c>
      <c r="C33" s="9" t="s">
        <v>32</v>
      </c>
      <c r="D33" s="9" t="s">
        <v>152</v>
      </c>
    </row>
    <row r="34">
      <c r="A34" s="10" t="s">
        <v>78</v>
      </c>
      <c r="B34" s="9" t="s">
        <v>153</v>
      </c>
      <c r="C34" s="11"/>
      <c r="D34" s="9" t="s">
        <v>154</v>
      </c>
    </row>
    <row r="35">
      <c r="A35" s="11"/>
      <c r="B35" s="11"/>
      <c r="C35" s="11"/>
      <c r="D35" s="11"/>
    </row>
    <row r="36">
      <c r="A36" s="13" t="s">
        <v>80</v>
      </c>
      <c r="B36" s="8"/>
      <c r="C36" s="11"/>
      <c r="D36" s="11"/>
    </row>
    <row r="37">
      <c r="A37" s="10" t="s">
        <v>81</v>
      </c>
      <c r="B37" s="9" t="s">
        <v>129</v>
      </c>
      <c r="C37" s="9" t="s">
        <v>25</v>
      </c>
      <c r="D37" s="9" t="s">
        <v>133</v>
      </c>
    </row>
    <row r="38">
      <c r="A38" s="10" t="s">
        <v>82</v>
      </c>
      <c r="B38" s="9" t="s">
        <v>129</v>
      </c>
      <c r="C38" s="11"/>
      <c r="D38" s="9" t="s">
        <v>155</v>
      </c>
    </row>
    <row r="39">
      <c r="A39" s="10" t="s">
        <v>83</v>
      </c>
      <c r="B39" s="9" t="s">
        <v>156</v>
      </c>
      <c r="C39" s="9" t="s">
        <v>32</v>
      </c>
      <c r="D39" s="9" t="s">
        <v>122</v>
      </c>
    </row>
    <row r="40">
      <c r="A40" s="10" t="s">
        <v>85</v>
      </c>
      <c r="B40" s="9" t="s">
        <v>157</v>
      </c>
      <c r="C40" s="9" t="s">
        <v>25</v>
      </c>
      <c r="D40" s="9" t="s">
        <v>122</v>
      </c>
    </row>
    <row r="41">
      <c r="A41" s="10" t="s">
        <v>87</v>
      </c>
      <c r="B41" s="9" t="s">
        <v>157</v>
      </c>
      <c r="C41" s="9" t="s">
        <v>32</v>
      </c>
      <c r="D41" s="9" t="s">
        <v>122</v>
      </c>
    </row>
    <row r="42">
      <c r="A42" s="10" t="s">
        <v>88</v>
      </c>
      <c r="B42" s="9" t="s">
        <v>121</v>
      </c>
      <c r="C42" s="11"/>
      <c r="D42" s="9" t="s">
        <v>132</v>
      </c>
    </row>
    <row r="43">
      <c r="A43" s="10" t="s">
        <v>89</v>
      </c>
      <c r="B43" s="9" t="s">
        <v>158</v>
      </c>
      <c r="C43" s="11"/>
      <c r="D43" s="9" t="s">
        <v>132</v>
      </c>
    </row>
    <row r="44">
      <c r="A44" s="10" t="s">
        <v>91</v>
      </c>
      <c r="B44" s="9" t="s">
        <v>159</v>
      </c>
      <c r="C44" s="11"/>
      <c r="D44" s="9" t="s">
        <v>141</v>
      </c>
    </row>
    <row r="45">
      <c r="A45" s="10" t="s">
        <v>93</v>
      </c>
      <c r="B45" s="9" t="s">
        <v>121</v>
      </c>
      <c r="C45" s="11"/>
      <c r="D45" s="9" t="s">
        <v>122</v>
      </c>
    </row>
    <row r="46">
      <c r="A46" s="10" t="s">
        <v>94</v>
      </c>
      <c r="B46" s="9" t="s">
        <v>157</v>
      </c>
      <c r="C46" s="11"/>
      <c r="D46" s="9" t="s">
        <v>122</v>
      </c>
    </row>
    <row r="47">
      <c r="A47" s="11"/>
      <c r="B47" s="11"/>
      <c r="C47" s="11"/>
      <c r="D47" s="11"/>
    </row>
    <row r="48">
      <c r="A48" s="13" t="s">
        <v>95</v>
      </c>
      <c r="B48" s="8"/>
      <c r="C48" s="11"/>
      <c r="D48" s="11"/>
    </row>
    <row r="49">
      <c r="A49" s="10" t="s">
        <v>96</v>
      </c>
      <c r="B49" s="9" t="s">
        <v>160</v>
      </c>
      <c r="C49" s="9" t="s">
        <v>25</v>
      </c>
      <c r="D49" s="9" t="s">
        <v>117</v>
      </c>
    </row>
    <row r="50">
      <c r="A50" s="10" t="s">
        <v>98</v>
      </c>
      <c r="B50" s="9" t="s">
        <v>136</v>
      </c>
      <c r="C50" s="11"/>
      <c r="D50" s="9" t="s">
        <v>122</v>
      </c>
    </row>
    <row r="51">
      <c r="A51" s="10" t="s">
        <v>99</v>
      </c>
      <c r="B51" s="9" t="s">
        <v>158</v>
      </c>
      <c r="C51" s="9" t="s">
        <v>32</v>
      </c>
      <c r="D51" s="9" t="s">
        <v>122</v>
      </c>
    </row>
    <row r="52">
      <c r="A52" s="10" t="s">
        <v>100</v>
      </c>
      <c r="B52" s="9" t="s">
        <v>158</v>
      </c>
      <c r="C52" s="9" t="s">
        <v>25</v>
      </c>
      <c r="D52" s="9" t="s">
        <v>122</v>
      </c>
    </row>
    <row r="53">
      <c r="A53" s="10" t="s">
        <v>101</v>
      </c>
      <c r="B53" s="9" t="s">
        <v>136</v>
      </c>
      <c r="C53" s="9" t="s">
        <v>25</v>
      </c>
      <c r="D53" s="9" t="s">
        <v>149</v>
      </c>
    </row>
    <row r="54">
      <c r="A54" s="10" t="s">
        <v>102</v>
      </c>
      <c r="B54" s="9" t="s">
        <v>161</v>
      </c>
      <c r="C54" s="11"/>
      <c r="D54" s="9" t="s">
        <v>122</v>
      </c>
    </row>
    <row r="55">
      <c r="A55" s="11"/>
      <c r="B55" s="11"/>
      <c r="C55" s="11"/>
      <c r="D55" s="11"/>
    </row>
    <row r="56">
      <c r="A56" s="13" t="s">
        <v>104</v>
      </c>
      <c r="B56" s="8"/>
      <c r="C56" s="11"/>
      <c r="D56" s="11"/>
    </row>
    <row r="57">
      <c r="A57" s="10" t="s">
        <v>105</v>
      </c>
      <c r="B57" s="9" t="s">
        <v>162</v>
      </c>
      <c r="C57" s="11"/>
      <c r="D57" s="9" t="s">
        <v>141</v>
      </c>
    </row>
    <row r="58">
      <c r="A58" s="10" t="s">
        <v>107</v>
      </c>
      <c r="B58" s="9" t="s">
        <v>136</v>
      </c>
      <c r="C58" s="11"/>
      <c r="D58" s="9" t="s">
        <v>122</v>
      </c>
    </row>
    <row r="59">
      <c r="A59" s="10" t="s">
        <v>108</v>
      </c>
      <c r="B59" s="9" t="s">
        <v>163</v>
      </c>
      <c r="C59" s="11"/>
      <c r="D59" s="9" t="s">
        <v>132</v>
      </c>
    </row>
    <row r="60">
      <c r="A60" s="10" t="s">
        <v>110</v>
      </c>
      <c r="B60" s="9" t="s">
        <v>136</v>
      </c>
      <c r="C60" s="11"/>
      <c r="D60" s="9" t="s">
        <v>122</v>
      </c>
    </row>
    <row r="61">
      <c r="A61" s="10" t="s">
        <v>111</v>
      </c>
      <c r="B61" s="9" t="s">
        <v>136</v>
      </c>
      <c r="C61" s="11"/>
      <c r="D61" s="9" t="s">
        <v>141</v>
      </c>
    </row>
    <row r="62">
      <c r="A62" s="10" t="s">
        <v>112</v>
      </c>
      <c r="B62" s="9" t="s">
        <v>164</v>
      </c>
      <c r="C62" s="11"/>
      <c r="D62" s="9" t="s">
        <v>122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22.29"/>
    <col customWidth="1" min="3" max="3" width="29.57"/>
    <col customWidth="1" min="4" max="4" width="27.0"/>
    <col customWidth="1" min="5" max="5" width="13.71"/>
  </cols>
  <sheetData>
    <row r="1">
      <c r="A1" s="14" t="s">
        <v>165</v>
      </c>
      <c r="B1" s="15" t="str">
        <f>IFERROR(__xludf.DUMMYFUNCTION("GOOGLETRANSLATE($A1,""en"",""es"")"),"Prioridades y Progreso")</f>
        <v>Prioridades y Progreso</v>
      </c>
      <c r="C1" s="15" t="str">
        <f>IFERROR(__xludf.DUMMYFUNCTION("GOOGLETRANSLATE($A1,""en"",""fr"")"),"Priorités et progrès")</f>
        <v>Priorités et progrès</v>
      </c>
      <c r="D1" s="15" t="str">
        <f>IFERROR(__xludf.DUMMYFUNCTION("GOOGLETRANSLATE($A1,""en"",""ko"")"),"우선 순위 및 진행")</f>
        <v>우선 순위 및 진행</v>
      </c>
      <c r="E1" s="15" t="str">
        <f>IFERROR(__xludf.DUMMYFUNCTION("GOOGLETRANSLATE(A$1,""en"",""zh"")"),"优先级和进程")</f>
        <v>优先级和进程</v>
      </c>
    </row>
    <row r="2">
      <c r="A2" s="14" t="s">
        <v>166</v>
      </c>
      <c r="B2" s="15" t="str">
        <f>IFERROR(__xludf.DUMMYFUNCTION("GOOGLETRANSLATE($A2,""en"",""es"")"),"Descargar datos (csv)")</f>
        <v>Descargar datos (csv)</v>
      </c>
      <c r="C2" s="15" t="str">
        <f>IFERROR(__xludf.DUMMYFUNCTION("GOOGLETRANSLATE($A2,""en"",""fr"")"),"Télécharger ces données (csv)")</f>
        <v>Télécharger ces données (csv)</v>
      </c>
      <c r="D2" s="15" t="str">
        <f>IFERROR(__xludf.DUMMYFUNCTION("GOOGLETRANSLATE($A2,""en"",""ko"")"),"이 데이터 (CSV)를 다운로드")</f>
        <v>이 데이터 (CSV)를 다운로드</v>
      </c>
      <c r="E2" s="15" t="str">
        <f>IFERROR(__xludf.DUMMYFUNCTION("GOOGLETRANSLATE(A$2,""en"",""zh"")"),"下载此数据（CSV）")</f>
        <v>下载此数据（CSV）</v>
      </c>
    </row>
    <row r="3">
      <c r="A3" s="14" t="s">
        <v>167</v>
      </c>
      <c r="B3" s="15" t="str">
        <f>IFERROR(__xludf.DUMMYFUNCTION("GOOGLETRANSLATE($A3,""en"",""es"")"),"Sobre esta Iniciativa")</f>
        <v>Sobre esta Iniciativa</v>
      </c>
      <c r="C3" s="15" t="str">
        <f>IFERROR(__xludf.DUMMYFUNCTION("GOOGLETRANSLATE($A3,""en"",""fr"")"),"A propos de cette initiative")</f>
        <v>A propos de cette initiative</v>
      </c>
      <c r="D3" s="15" t="str">
        <f>IFERROR(__xludf.DUMMYFUNCTION("GOOGLETRANSLATE($A3,""en"",""ko"")"),"이 이니셔티브에 대해")</f>
        <v>이 이니셔티브에 대해</v>
      </c>
      <c r="E3" s="15" t="str">
        <f>IFERROR(__xludf.DUMMYFUNCTION("GOOGLETRANSLATE(A$3,""en"",""zh"")"),"关于这个倡议")</f>
        <v>关于这个倡议</v>
      </c>
    </row>
    <row r="4">
      <c r="A4" s="14" t="s">
        <v>168</v>
      </c>
      <c r="B4" s="15" t="str">
        <f>IFERROR(__xludf.DUMMYFUNCTION("GOOGLETRANSLATE($A4,""en"",""es"")"),"Recursos y Evaluación")</f>
        <v>Recursos y Evaluación</v>
      </c>
      <c r="C4" s="15" t="str">
        <f>IFERROR(__xludf.DUMMYFUNCTION("GOOGLETRANSLATE($A4,""en"",""fr"")"),"Ressources et commentaires")</f>
        <v>Ressources et commentaires</v>
      </c>
      <c r="D4" s="15" t="str">
        <f>IFERROR(__xludf.DUMMYFUNCTION("GOOGLETRANSLATE($A4,""en"",""ko"")"),"자원 및 피드백")</f>
        <v>자원 및 피드백</v>
      </c>
      <c r="E4" s="15" t="str">
        <f>IFERROR(__xludf.DUMMYFUNCTION("GOOGLETRANSLATE(A$4,""en"",""zh"")"),"资源与反馈")</f>
        <v>资源与反馈</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0.86"/>
    <col customWidth="1" min="4" max="4" width="25.71"/>
    <col customWidth="1" min="5" max="5" width="43.0"/>
  </cols>
  <sheetData>
    <row r="1" ht="42.75" customHeight="1">
      <c r="A1" s="16" t="s">
        <v>169</v>
      </c>
      <c r="B1" s="17" t="s">
        <v>170</v>
      </c>
      <c r="C1" s="18" t="s">
        <v>171</v>
      </c>
      <c r="D1" s="17" t="s">
        <v>172</v>
      </c>
      <c r="E1" s="17" t="s">
        <v>173</v>
      </c>
    </row>
    <row r="2">
      <c r="A2" s="19">
        <v>1.0</v>
      </c>
      <c r="B2" s="20">
        <v>44173.0</v>
      </c>
      <c r="C2" s="21">
        <f t="shared" ref="C2:C101" si="1">B2</f>
        <v>44173</v>
      </c>
      <c r="D2" s="19" t="s">
        <v>174</v>
      </c>
      <c r="E2" s="22"/>
    </row>
    <row r="3">
      <c r="A3" s="19">
        <v>2.0</v>
      </c>
      <c r="B3" s="20">
        <v>44174.0</v>
      </c>
      <c r="C3" s="21">
        <f t="shared" si="1"/>
        <v>44174</v>
      </c>
      <c r="D3" s="22"/>
      <c r="E3" s="22"/>
    </row>
    <row r="4">
      <c r="A4" s="19">
        <v>3.0</v>
      </c>
      <c r="B4" s="20">
        <v>44175.0</v>
      </c>
      <c r="C4" s="21">
        <f t="shared" si="1"/>
        <v>44175</v>
      </c>
      <c r="D4" s="22"/>
      <c r="E4" s="22"/>
    </row>
    <row r="5">
      <c r="A5" s="19">
        <v>4.0</v>
      </c>
      <c r="B5" s="20">
        <v>44176.0</v>
      </c>
      <c r="C5" s="21">
        <f t="shared" si="1"/>
        <v>44176</v>
      </c>
      <c r="D5" s="22"/>
      <c r="E5" s="22"/>
    </row>
    <row r="6">
      <c r="A6" s="23">
        <v>5.0</v>
      </c>
      <c r="B6" s="24">
        <v>44177.0</v>
      </c>
      <c r="C6" s="25">
        <f t="shared" si="1"/>
        <v>44177</v>
      </c>
      <c r="D6" s="26"/>
      <c r="E6" s="26"/>
    </row>
    <row r="7">
      <c r="A7" s="23">
        <v>6.0</v>
      </c>
      <c r="B7" s="24">
        <v>44178.0</v>
      </c>
      <c r="C7" s="25">
        <f t="shared" si="1"/>
        <v>44178</v>
      </c>
      <c r="D7" s="26"/>
      <c r="E7" s="26"/>
    </row>
    <row r="8">
      <c r="A8" s="19">
        <v>7.0</v>
      </c>
      <c r="B8" s="20">
        <v>44179.0</v>
      </c>
      <c r="C8" s="21">
        <f t="shared" si="1"/>
        <v>44179</v>
      </c>
      <c r="D8" s="22"/>
      <c r="E8" s="22"/>
    </row>
    <row r="9">
      <c r="A9" s="19">
        <v>8.0</v>
      </c>
      <c r="B9" s="20">
        <v>44180.0</v>
      </c>
      <c r="C9" s="21">
        <f t="shared" si="1"/>
        <v>44180</v>
      </c>
      <c r="D9" s="22"/>
      <c r="E9" s="22"/>
    </row>
    <row r="10">
      <c r="A10" s="19">
        <v>9.0</v>
      </c>
      <c r="B10" s="20">
        <v>44181.0</v>
      </c>
      <c r="C10" s="21">
        <f t="shared" si="1"/>
        <v>44181</v>
      </c>
      <c r="D10" s="22"/>
      <c r="E10" s="22"/>
    </row>
    <row r="11">
      <c r="A11" s="19">
        <v>10.0</v>
      </c>
      <c r="B11" s="20">
        <v>44182.0</v>
      </c>
      <c r="C11" s="21">
        <f t="shared" si="1"/>
        <v>44182</v>
      </c>
      <c r="D11" s="22"/>
      <c r="E11" s="22"/>
    </row>
    <row r="12">
      <c r="A12" s="19">
        <v>11.0</v>
      </c>
      <c r="B12" s="20">
        <v>44183.0</v>
      </c>
      <c r="C12" s="21">
        <f t="shared" si="1"/>
        <v>44183</v>
      </c>
      <c r="D12" s="22"/>
      <c r="E12" s="22"/>
    </row>
    <row r="13">
      <c r="A13" s="23">
        <v>12.0</v>
      </c>
      <c r="B13" s="24">
        <v>44184.0</v>
      </c>
      <c r="C13" s="25">
        <f t="shared" si="1"/>
        <v>44184</v>
      </c>
      <c r="D13" s="26"/>
      <c r="E13" s="26"/>
    </row>
    <row r="14">
      <c r="A14" s="23">
        <v>13.0</v>
      </c>
      <c r="B14" s="24">
        <v>44185.0</v>
      </c>
      <c r="C14" s="25">
        <f t="shared" si="1"/>
        <v>44185</v>
      </c>
      <c r="D14" s="26"/>
      <c r="E14" s="26"/>
    </row>
    <row r="15">
      <c r="A15" s="19">
        <v>14.0</v>
      </c>
      <c r="B15" s="20">
        <v>44186.0</v>
      </c>
      <c r="C15" s="21">
        <f t="shared" si="1"/>
        <v>44186</v>
      </c>
      <c r="D15" s="22"/>
      <c r="E15" s="22"/>
    </row>
    <row r="16">
      <c r="A16" s="19">
        <v>15.0</v>
      </c>
      <c r="B16" s="20">
        <v>44187.0</v>
      </c>
      <c r="C16" s="21">
        <f t="shared" si="1"/>
        <v>44187</v>
      </c>
      <c r="D16" s="22"/>
      <c r="E16" s="22"/>
    </row>
    <row r="17">
      <c r="A17" s="19">
        <v>16.0</v>
      </c>
      <c r="B17" s="20">
        <v>44188.0</v>
      </c>
      <c r="C17" s="21">
        <f t="shared" si="1"/>
        <v>44188</v>
      </c>
      <c r="D17" s="22"/>
      <c r="E17" s="22"/>
    </row>
    <row r="18">
      <c r="A18" s="19">
        <v>17.0</v>
      </c>
      <c r="B18" s="20">
        <v>44189.0</v>
      </c>
      <c r="C18" s="21">
        <f t="shared" si="1"/>
        <v>44189</v>
      </c>
      <c r="D18" s="22"/>
      <c r="E18" s="22"/>
    </row>
    <row r="19">
      <c r="A19" s="19">
        <v>18.0</v>
      </c>
      <c r="B19" s="20">
        <v>44190.0</v>
      </c>
      <c r="C19" s="21">
        <f t="shared" si="1"/>
        <v>44190</v>
      </c>
      <c r="D19" s="22"/>
      <c r="E19" s="22"/>
    </row>
    <row r="20">
      <c r="A20" s="23">
        <v>19.0</v>
      </c>
      <c r="B20" s="24">
        <v>44191.0</v>
      </c>
      <c r="C20" s="25">
        <f t="shared" si="1"/>
        <v>44191</v>
      </c>
      <c r="D20" s="26"/>
      <c r="E20" s="26"/>
    </row>
    <row r="21">
      <c r="A21" s="23">
        <v>20.0</v>
      </c>
      <c r="B21" s="24">
        <v>44192.0</v>
      </c>
      <c r="C21" s="25">
        <f t="shared" si="1"/>
        <v>44192</v>
      </c>
      <c r="D21" s="26"/>
      <c r="E21" s="26"/>
    </row>
    <row r="22">
      <c r="A22" s="19">
        <v>21.0</v>
      </c>
      <c r="B22" s="20">
        <v>44193.0</v>
      </c>
      <c r="C22" s="21">
        <f t="shared" si="1"/>
        <v>44193</v>
      </c>
      <c r="D22" s="22"/>
      <c r="E22" s="22"/>
    </row>
    <row r="23">
      <c r="A23" s="19">
        <v>22.0</v>
      </c>
      <c r="B23" s="20">
        <v>44194.0</v>
      </c>
      <c r="C23" s="21">
        <f t="shared" si="1"/>
        <v>44194</v>
      </c>
      <c r="D23" s="22"/>
      <c r="E23" s="22"/>
    </row>
    <row r="24">
      <c r="A24" s="19">
        <v>23.0</v>
      </c>
      <c r="B24" s="20">
        <v>44195.0</v>
      </c>
      <c r="C24" s="21">
        <f t="shared" si="1"/>
        <v>44195</v>
      </c>
      <c r="D24" s="22"/>
      <c r="E24" s="22"/>
    </row>
    <row r="25">
      <c r="A25" s="19">
        <v>24.0</v>
      </c>
      <c r="B25" s="20">
        <v>44196.0</v>
      </c>
      <c r="C25" s="21">
        <f t="shared" si="1"/>
        <v>44196</v>
      </c>
      <c r="D25" s="22"/>
      <c r="E25" s="22"/>
    </row>
    <row r="26">
      <c r="A26" s="19">
        <v>25.0</v>
      </c>
      <c r="B26" s="20">
        <v>44197.0</v>
      </c>
      <c r="C26" s="21">
        <f t="shared" si="1"/>
        <v>44197</v>
      </c>
      <c r="D26" s="19" t="s">
        <v>175</v>
      </c>
      <c r="E26" s="22"/>
    </row>
    <row r="27">
      <c r="A27" s="23">
        <v>26.0</v>
      </c>
      <c r="B27" s="24">
        <v>44198.0</v>
      </c>
      <c r="C27" s="25">
        <f t="shared" si="1"/>
        <v>44198</v>
      </c>
      <c r="D27" s="26"/>
      <c r="E27" s="26"/>
    </row>
    <row r="28">
      <c r="A28" s="23">
        <v>27.0</v>
      </c>
      <c r="B28" s="24">
        <v>44199.0</v>
      </c>
      <c r="C28" s="25">
        <f t="shared" si="1"/>
        <v>44199</v>
      </c>
      <c r="D28" s="26"/>
      <c r="E28" s="26"/>
    </row>
    <row r="29">
      <c r="A29" s="19">
        <v>28.0</v>
      </c>
      <c r="B29" s="20">
        <v>44200.0</v>
      </c>
      <c r="C29" s="21">
        <f t="shared" si="1"/>
        <v>44200</v>
      </c>
      <c r="D29" s="22"/>
      <c r="E29" s="22"/>
    </row>
    <row r="30">
      <c r="A30" s="19">
        <v>29.0</v>
      </c>
      <c r="B30" s="20">
        <v>44201.0</v>
      </c>
      <c r="C30" s="21">
        <f t="shared" si="1"/>
        <v>44201</v>
      </c>
      <c r="D30" s="22"/>
      <c r="E30" s="22"/>
    </row>
    <row r="31">
      <c r="A31" s="19">
        <v>30.0</v>
      </c>
      <c r="B31" s="20">
        <v>44202.0</v>
      </c>
      <c r="C31" s="21">
        <f t="shared" si="1"/>
        <v>44202</v>
      </c>
      <c r="D31" s="22"/>
      <c r="E31" s="22"/>
    </row>
    <row r="32">
      <c r="A32" s="19">
        <v>31.0</v>
      </c>
      <c r="B32" s="20">
        <v>44203.0</v>
      </c>
      <c r="C32" s="21">
        <f t="shared" si="1"/>
        <v>44203</v>
      </c>
      <c r="D32" s="22"/>
      <c r="E32" s="22"/>
    </row>
    <row r="33">
      <c r="A33" s="19">
        <v>32.0</v>
      </c>
      <c r="B33" s="20">
        <v>44204.0</v>
      </c>
      <c r="C33" s="21">
        <f t="shared" si="1"/>
        <v>44204</v>
      </c>
      <c r="D33" s="22"/>
      <c r="E33" s="22"/>
    </row>
    <row r="34">
      <c r="A34" s="23">
        <v>33.0</v>
      </c>
      <c r="B34" s="24">
        <v>44205.0</v>
      </c>
      <c r="C34" s="25">
        <f t="shared" si="1"/>
        <v>44205</v>
      </c>
      <c r="D34" s="26"/>
      <c r="E34" s="26"/>
    </row>
    <row r="35">
      <c r="A35" s="23">
        <v>34.0</v>
      </c>
      <c r="B35" s="24">
        <v>44206.0</v>
      </c>
      <c r="C35" s="25">
        <f t="shared" si="1"/>
        <v>44206</v>
      </c>
      <c r="D35" s="26"/>
      <c r="E35" s="26"/>
    </row>
    <row r="36">
      <c r="A36" s="19">
        <v>35.0</v>
      </c>
      <c r="B36" s="20">
        <v>44207.0</v>
      </c>
      <c r="C36" s="21">
        <f t="shared" si="1"/>
        <v>44207</v>
      </c>
      <c r="D36" s="22"/>
      <c r="E36" s="22"/>
    </row>
    <row r="37">
      <c r="A37" s="19">
        <v>36.0</v>
      </c>
      <c r="B37" s="20">
        <v>44208.0</v>
      </c>
      <c r="C37" s="21">
        <f t="shared" si="1"/>
        <v>44208</v>
      </c>
      <c r="D37" s="22"/>
      <c r="E37" s="22"/>
    </row>
    <row r="38">
      <c r="A38" s="19">
        <v>37.0</v>
      </c>
      <c r="B38" s="20">
        <v>44209.0</v>
      </c>
      <c r="C38" s="21">
        <f t="shared" si="1"/>
        <v>44209</v>
      </c>
      <c r="D38" s="22"/>
      <c r="E38" s="22"/>
    </row>
    <row r="39">
      <c r="A39" s="19">
        <v>38.0</v>
      </c>
      <c r="B39" s="20">
        <v>44210.0</v>
      </c>
      <c r="C39" s="21">
        <f t="shared" si="1"/>
        <v>44210</v>
      </c>
      <c r="D39" s="22"/>
      <c r="E39" s="22"/>
    </row>
    <row r="40">
      <c r="A40" s="19">
        <v>39.0</v>
      </c>
      <c r="B40" s="20">
        <v>44211.0</v>
      </c>
      <c r="C40" s="21">
        <f t="shared" si="1"/>
        <v>44211</v>
      </c>
      <c r="D40" s="22"/>
      <c r="E40" s="22"/>
    </row>
    <row r="41">
      <c r="A41" s="23">
        <v>40.0</v>
      </c>
      <c r="B41" s="24">
        <v>44212.0</v>
      </c>
      <c r="C41" s="25">
        <f t="shared" si="1"/>
        <v>44212</v>
      </c>
      <c r="D41" s="26"/>
      <c r="E41" s="26"/>
    </row>
    <row r="42">
      <c r="A42" s="23">
        <v>41.0</v>
      </c>
      <c r="B42" s="24">
        <v>44213.0</v>
      </c>
      <c r="C42" s="25">
        <f t="shared" si="1"/>
        <v>44213</v>
      </c>
      <c r="D42" s="26"/>
      <c r="E42" s="26"/>
    </row>
    <row r="43">
      <c r="A43" s="19">
        <v>42.0</v>
      </c>
      <c r="B43" s="20">
        <v>44214.0</v>
      </c>
      <c r="C43" s="21">
        <f t="shared" si="1"/>
        <v>44214</v>
      </c>
      <c r="D43" s="22"/>
      <c r="E43" s="22"/>
    </row>
    <row r="44">
      <c r="A44" s="19">
        <v>43.0</v>
      </c>
      <c r="B44" s="20">
        <v>44215.0</v>
      </c>
      <c r="C44" s="21">
        <f t="shared" si="1"/>
        <v>44215</v>
      </c>
      <c r="D44" s="22"/>
      <c r="E44" s="22"/>
    </row>
    <row r="45">
      <c r="A45" s="19">
        <v>44.0</v>
      </c>
      <c r="B45" s="20">
        <v>44216.0</v>
      </c>
      <c r="C45" s="21">
        <f t="shared" si="1"/>
        <v>44216</v>
      </c>
      <c r="D45" s="22"/>
      <c r="E45" s="22"/>
    </row>
    <row r="46">
      <c r="A46" s="19">
        <v>45.0</v>
      </c>
      <c r="B46" s="20">
        <v>44217.0</v>
      </c>
      <c r="C46" s="21">
        <f t="shared" si="1"/>
        <v>44217</v>
      </c>
      <c r="D46" s="22"/>
      <c r="E46" s="22"/>
    </row>
    <row r="47">
      <c r="A47" s="19">
        <v>46.0</v>
      </c>
      <c r="B47" s="20">
        <v>44218.0</v>
      </c>
      <c r="C47" s="21">
        <f t="shared" si="1"/>
        <v>44218</v>
      </c>
      <c r="D47" s="22"/>
      <c r="E47" s="22"/>
    </row>
    <row r="48">
      <c r="A48" s="23">
        <v>47.0</v>
      </c>
      <c r="B48" s="24">
        <v>44219.0</v>
      </c>
      <c r="C48" s="25">
        <f t="shared" si="1"/>
        <v>44219</v>
      </c>
      <c r="D48" s="26"/>
      <c r="E48" s="26"/>
    </row>
    <row r="49">
      <c r="A49" s="23">
        <v>48.0</v>
      </c>
      <c r="B49" s="24">
        <v>44220.0</v>
      </c>
      <c r="C49" s="25">
        <f t="shared" si="1"/>
        <v>44220</v>
      </c>
      <c r="D49" s="26"/>
      <c r="E49" s="26"/>
    </row>
    <row r="50">
      <c r="A50" s="19">
        <v>49.0</v>
      </c>
      <c r="B50" s="20">
        <v>44221.0</v>
      </c>
      <c r="C50" s="21">
        <f t="shared" si="1"/>
        <v>44221</v>
      </c>
      <c r="D50" s="22"/>
      <c r="E50" s="22"/>
    </row>
    <row r="51">
      <c r="A51" s="19">
        <v>50.0</v>
      </c>
      <c r="B51" s="20">
        <v>44222.0</v>
      </c>
      <c r="C51" s="21">
        <f t="shared" si="1"/>
        <v>44222</v>
      </c>
      <c r="D51" s="19" t="s">
        <v>176</v>
      </c>
      <c r="E51" s="22"/>
    </row>
    <row r="52">
      <c r="A52" s="19">
        <v>51.0</v>
      </c>
      <c r="B52" s="20">
        <v>44223.0</v>
      </c>
      <c r="C52" s="21">
        <f t="shared" si="1"/>
        <v>44223</v>
      </c>
      <c r="D52" s="19"/>
      <c r="E52" s="22"/>
    </row>
    <row r="53">
      <c r="A53" s="19">
        <v>52.0</v>
      </c>
      <c r="B53" s="20">
        <v>44224.0</v>
      </c>
      <c r="C53" s="21">
        <f t="shared" si="1"/>
        <v>44224</v>
      </c>
      <c r="D53" s="22"/>
      <c r="E53" s="22"/>
    </row>
    <row r="54">
      <c r="A54" s="19">
        <v>53.0</v>
      </c>
      <c r="B54" s="20">
        <v>44225.0</v>
      </c>
      <c r="C54" s="21">
        <f t="shared" si="1"/>
        <v>44225</v>
      </c>
      <c r="D54" s="22"/>
      <c r="E54" s="22"/>
    </row>
    <row r="55">
      <c r="A55" s="23">
        <v>54.0</v>
      </c>
      <c r="B55" s="24">
        <v>44226.0</v>
      </c>
      <c r="C55" s="25">
        <f t="shared" si="1"/>
        <v>44226</v>
      </c>
      <c r="D55" s="26"/>
      <c r="E55" s="26"/>
    </row>
    <row r="56">
      <c r="A56" s="23">
        <v>55.0</v>
      </c>
      <c r="B56" s="24">
        <v>44227.0</v>
      </c>
      <c r="C56" s="25">
        <f t="shared" si="1"/>
        <v>44227</v>
      </c>
      <c r="D56" s="26"/>
      <c r="E56" s="26"/>
    </row>
    <row r="57">
      <c r="A57" s="19">
        <v>56.0</v>
      </c>
      <c r="B57" s="20">
        <v>44228.0</v>
      </c>
      <c r="C57" s="21">
        <f t="shared" si="1"/>
        <v>44228</v>
      </c>
      <c r="D57" s="22"/>
      <c r="E57" s="22"/>
    </row>
    <row r="58">
      <c r="A58" s="19">
        <v>57.0</v>
      </c>
      <c r="B58" s="20">
        <v>44229.0</v>
      </c>
      <c r="C58" s="21">
        <f t="shared" si="1"/>
        <v>44229</v>
      </c>
      <c r="D58" s="22"/>
      <c r="E58" s="22"/>
    </row>
    <row r="59">
      <c r="A59" s="19">
        <v>58.0</v>
      </c>
      <c r="B59" s="20">
        <v>44230.0</v>
      </c>
      <c r="C59" s="21">
        <f t="shared" si="1"/>
        <v>44230</v>
      </c>
      <c r="D59" s="22"/>
      <c r="E59" s="22"/>
    </row>
    <row r="60">
      <c r="A60" s="19">
        <v>59.0</v>
      </c>
      <c r="B60" s="20">
        <v>44231.0</v>
      </c>
      <c r="C60" s="21">
        <f t="shared" si="1"/>
        <v>44231</v>
      </c>
      <c r="D60" s="22"/>
      <c r="E60" s="22"/>
    </row>
    <row r="61">
      <c r="A61" s="19">
        <v>60.0</v>
      </c>
      <c r="B61" s="20">
        <v>44232.0</v>
      </c>
      <c r="C61" s="21">
        <f t="shared" si="1"/>
        <v>44232</v>
      </c>
      <c r="D61" s="22"/>
      <c r="E61" s="22"/>
    </row>
    <row r="62">
      <c r="A62" s="23">
        <v>61.0</v>
      </c>
      <c r="B62" s="24">
        <v>44233.0</v>
      </c>
      <c r="C62" s="25">
        <f t="shared" si="1"/>
        <v>44233</v>
      </c>
      <c r="D62" s="26"/>
      <c r="E62" s="26"/>
    </row>
    <row r="63">
      <c r="A63" s="23">
        <v>62.0</v>
      </c>
      <c r="B63" s="24">
        <v>44234.0</v>
      </c>
      <c r="C63" s="25">
        <f t="shared" si="1"/>
        <v>44234</v>
      </c>
      <c r="D63" s="26"/>
      <c r="E63" s="26"/>
    </row>
    <row r="64">
      <c r="A64" s="19">
        <v>63.0</v>
      </c>
      <c r="B64" s="20">
        <v>44235.0</v>
      </c>
      <c r="C64" s="21">
        <f t="shared" si="1"/>
        <v>44235</v>
      </c>
      <c r="D64" s="22"/>
      <c r="E64" s="22"/>
    </row>
    <row r="65">
      <c r="A65" s="19">
        <v>64.0</v>
      </c>
      <c r="B65" s="20">
        <v>44236.0</v>
      </c>
      <c r="C65" s="21">
        <f t="shared" si="1"/>
        <v>44236</v>
      </c>
      <c r="D65" s="22"/>
      <c r="E65" s="22"/>
    </row>
    <row r="66">
      <c r="A66" s="19">
        <v>65.0</v>
      </c>
      <c r="B66" s="20">
        <v>44237.0</v>
      </c>
      <c r="C66" s="21">
        <f t="shared" si="1"/>
        <v>44237</v>
      </c>
      <c r="D66" s="22"/>
      <c r="E66" s="22"/>
    </row>
    <row r="67">
      <c r="A67" s="19">
        <v>66.0</v>
      </c>
      <c r="B67" s="20">
        <v>44238.0</v>
      </c>
      <c r="C67" s="21">
        <f t="shared" si="1"/>
        <v>44238</v>
      </c>
      <c r="D67" s="22"/>
      <c r="E67" s="22"/>
    </row>
    <row r="68">
      <c r="A68" s="19">
        <v>67.0</v>
      </c>
      <c r="B68" s="20">
        <v>44239.0</v>
      </c>
      <c r="C68" s="21">
        <f t="shared" si="1"/>
        <v>44239</v>
      </c>
      <c r="D68" s="22"/>
      <c r="E68" s="22"/>
    </row>
    <row r="69">
      <c r="A69" s="23">
        <v>68.0</v>
      </c>
      <c r="B69" s="24">
        <v>44240.0</v>
      </c>
      <c r="C69" s="25">
        <f t="shared" si="1"/>
        <v>44240</v>
      </c>
      <c r="D69" s="26"/>
      <c r="E69" s="26"/>
    </row>
    <row r="70">
      <c r="A70" s="23">
        <v>69.0</v>
      </c>
      <c r="B70" s="24">
        <v>44241.0</v>
      </c>
      <c r="C70" s="25">
        <f t="shared" si="1"/>
        <v>44241</v>
      </c>
      <c r="D70" s="26"/>
      <c r="E70" s="26"/>
    </row>
    <row r="71">
      <c r="A71" s="19">
        <v>70.0</v>
      </c>
      <c r="B71" s="20">
        <v>44242.0</v>
      </c>
      <c r="C71" s="21">
        <f t="shared" si="1"/>
        <v>44242</v>
      </c>
      <c r="D71" s="22"/>
      <c r="E71" s="22"/>
    </row>
    <row r="72">
      <c r="A72" s="19">
        <v>71.0</v>
      </c>
      <c r="B72" s="20">
        <v>44243.0</v>
      </c>
      <c r="C72" s="21">
        <f t="shared" si="1"/>
        <v>44243</v>
      </c>
      <c r="D72" s="22"/>
      <c r="E72" s="22"/>
    </row>
    <row r="73">
      <c r="A73" s="19">
        <v>72.0</v>
      </c>
      <c r="B73" s="20">
        <v>44244.0</v>
      </c>
      <c r="C73" s="21">
        <f t="shared" si="1"/>
        <v>44244</v>
      </c>
      <c r="D73" s="22"/>
      <c r="E73" s="22"/>
    </row>
    <row r="74">
      <c r="A74" s="19">
        <v>73.0</v>
      </c>
      <c r="B74" s="20">
        <v>44245.0</v>
      </c>
      <c r="C74" s="21">
        <f t="shared" si="1"/>
        <v>44245</v>
      </c>
      <c r="D74" s="22"/>
      <c r="E74" s="22"/>
    </row>
    <row r="75">
      <c r="A75" s="19">
        <v>74.0</v>
      </c>
      <c r="B75" s="20">
        <v>44246.0</v>
      </c>
      <c r="C75" s="21">
        <f t="shared" si="1"/>
        <v>44246</v>
      </c>
      <c r="D75" s="22"/>
      <c r="E75" s="22"/>
    </row>
    <row r="76">
      <c r="A76" s="23">
        <v>75.0</v>
      </c>
      <c r="B76" s="24">
        <v>44247.0</v>
      </c>
      <c r="C76" s="25">
        <f t="shared" si="1"/>
        <v>44247</v>
      </c>
      <c r="D76" s="23" t="s">
        <v>177</v>
      </c>
      <c r="E76" s="26"/>
    </row>
    <row r="77">
      <c r="A77" s="23">
        <v>76.0</v>
      </c>
      <c r="B77" s="24">
        <v>44248.0</v>
      </c>
      <c r="C77" s="25">
        <f t="shared" si="1"/>
        <v>44248</v>
      </c>
      <c r="D77" s="26"/>
      <c r="E77" s="26"/>
    </row>
    <row r="78">
      <c r="A78" s="19">
        <v>77.0</v>
      </c>
      <c r="B78" s="20">
        <v>44249.0</v>
      </c>
      <c r="C78" s="21">
        <f t="shared" si="1"/>
        <v>44249</v>
      </c>
      <c r="D78" s="22"/>
      <c r="E78" s="22"/>
    </row>
    <row r="79">
      <c r="A79" s="19">
        <v>78.0</v>
      </c>
      <c r="B79" s="20">
        <v>44250.0</v>
      </c>
      <c r="C79" s="21">
        <f t="shared" si="1"/>
        <v>44250</v>
      </c>
      <c r="D79" s="22"/>
      <c r="E79" s="22"/>
    </row>
    <row r="80">
      <c r="A80" s="19">
        <v>79.0</v>
      </c>
      <c r="B80" s="20">
        <v>44251.0</v>
      </c>
      <c r="C80" s="21">
        <f t="shared" si="1"/>
        <v>44251</v>
      </c>
      <c r="D80" s="22"/>
      <c r="E80" s="22"/>
    </row>
    <row r="81">
      <c r="A81" s="19">
        <v>80.0</v>
      </c>
      <c r="B81" s="20">
        <v>44252.0</v>
      </c>
      <c r="C81" s="21">
        <f t="shared" si="1"/>
        <v>44252</v>
      </c>
      <c r="D81" s="22"/>
      <c r="E81" s="22"/>
    </row>
    <row r="82">
      <c r="A82" s="19">
        <v>81.0</v>
      </c>
      <c r="B82" s="20">
        <v>44253.0</v>
      </c>
      <c r="C82" s="21">
        <f t="shared" si="1"/>
        <v>44253</v>
      </c>
      <c r="D82" s="22"/>
      <c r="E82" s="22"/>
    </row>
    <row r="83">
      <c r="A83" s="23">
        <v>82.0</v>
      </c>
      <c r="B83" s="24">
        <v>44254.0</v>
      </c>
      <c r="C83" s="25">
        <f t="shared" si="1"/>
        <v>44254</v>
      </c>
      <c r="D83" s="26"/>
      <c r="E83" s="26"/>
    </row>
    <row r="84">
      <c r="A84" s="23">
        <v>83.0</v>
      </c>
      <c r="B84" s="24">
        <v>44255.0</v>
      </c>
      <c r="C84" s="25">
        <f t="shared" si="1"/>
        <v>44255</v>
      </c>
      <c r="D84" s="26"/>
      <c r="E84" s="26"/>
    </row>
    <row r="85">
      <c r="A85" s="19">
        <v>84.0</v>
      </c>
      <c r="B85" s="20">
        <v>44256.0</v>
      </c>
      <c r="C85" s="21">
        <f t="shared" si="1"/>
        <v>44256</v>
      </c>
      <c r="D85" s="22"/>
      <c r="E85" s="22"/>
    </row>
    <row r="86">
      <c r="A86" s="19">
        <v>85.0</v>
      </c>
      <c r="B86" s="20">
        <v>44257.0</v>
      </c>
      <c r="C86" s="21">
        <f t="shared" si="1"/>
        <v>44257</v>
      </c>
      <c r="D86" s="22"/>
      <c r="E86" s="22"/>
    </row>
    <row r="87">
      <c r="A87" s="19">
        <v>86.0</v>
      </c>
      <c r="B87" s="20">
        <v>44258.0</v>
      </c>
      <c r="C87" s="21">
        <f t="shared" si="1"/>
        <v>44258</v>
      </c>
      <c r="D87" s="22"/>
      <c r="E87" s="22"/>
    </row>
    <row r="88">
      <c r="A88" s="19">
        <v>87.0</v>
      </c>
      <c r="B88" s="20">
        <v>44259.0</v>
      </c>
      <c r="C88" s="21">
        <f t="shared" si="1"/>
        <v>44259</v>
      </c>
      <c r="D88" s="22"/>
      <c r="E88" s="22"/>
    </row>
    <row r="89">
      <c r="A89" s="19">
        <v>88.0</v>
      </c>
      <c r="B89" s="20">
        <v>44260.0</v>
      </c>
      <c r="C89" s="21">
        <f t="shared" si="1"/>
        <v>44260</v>
      </c>
      <c r="D89" s="22"/>
      <c r="E89" s="22"/>
    </row>
    <row r="90">
      <c r="A90" s="23">
        <v>89.0</v>
      </c>
      <c r="B90" s="24">
        <v>44261.0</v>
      </c>
      <c r="C90" s="25">
        <f t="shared" si="1"/>
        <v>44261</v>
      </c>
      <c r="D90" s="26"/>
      <c r="E90" s="26"/>
    </row>
    <row r="91">
      <c r="A91" s="23">
        <v>90.0</v>
      </c>
      <c r="B91" s="24">
        <v>44262.0</v>
      </c>
      <c r="C91" s="25">
        <f t="shared" si="1"/>
        <v>44262</v>
      </c>
      <c r="D91" s="26"/>
      <c r="E91" s="26"/>
    </row>
    <row r="92">
      <c r="A92" s="19">
        <v>91.0</v>
      </c>
      <c r="B92" s="20">
        <v>44263.0</v>
      </c>
      <c r="C92" s="21">
        <f t="shared" si="1"/>
        <v>44263</v>
      </c>
      <c r="D92" s="22"/>
      <c r="E92" s="22"/>
    </row>
    <row r="93">
      <c r="A93" s="19">
        <v>92.0</v>
      </c>
      <c r="B93" s="20">
        <v>44264.0</v>
      </c>
      <c r="C93" s="21">
        <f t="shared" si="1"/>
        <v>44264</v>
      </c>
      <c r="D93" s="22"/>
      <c r="E93" s="22"/>
    </row>
    <row r="94">
      <c r="A94" s="19">
        <v>93.0</v>
      </c>
      <c r="B94" s="20">
        <v>44265.0</v>
      </c>
      <c r="C94" s="21">
        <f t="shared" si="1"/>
        <v>44265</v>
      </c>
      <c r="D94" s="22"/>
      <c r="E94" s="22"/>
    </row>
    <row r="95">
      <c r="A95" s="19">
        <v>94.0</v>
      </c>
      <c r="B95" s="20">
        <v>44266.0</v>
      </c>
      <c r="C95" s="21">
        <f t="shared" si="1"/>
        <v>44266</v>
      </c>
      <c r="D95" s="22"/>
      <c r="E95" s="22"/>
    </row>
    <row r="96">
      <c r="A96" s="19">
        <v>95.0</v>
      </c>
      <c r="B96" s="20">
        <v>44267.0</v>
      </c>
      <c r="C96" s="21">
        <f t="shared" si="1"/>
        <v>44267</v>
      </c>
      <c r="D96" s="22"/>
      <c r="E96" s="22"/>
    </row>
    <row r="97">
      <c r="A97" s="23">
        <v>96.0</v>
      </c>
      <c r="B97" s="24">
        <v>44268.0</v>
      </c>
      <c r="C97" s="25">
        <f t="shared" si="1"/>
        <v>44268</v>
      </c>
      <c r="D97" s="26"/>
      <c r="E97" s="26"/>
    </row>
    <row r="98">
      <c r="A98" s="23">
        <v>97.0</v>
      </c>
      <c r="B98" s="24">
        <v>44269.0</v>
      </c>
      <c r="C98" s="25">
        <f t="shared" si="1"/>
        <v>44269</v>
      </c>
      <c r="D98" s="26"/>
      <c r="E98" s="26"/>
    </row>
    <row r="99">
      <c r="A99" s="19">
        <v>98.0</v>
      </c>
      <c r="B99" s="20">
        <v>44270.0</v>
      </c>
      <c r="C99" s="21">
        <f t="shared" si="1"/>
        <v>44270</v>
      </c>
      <c r="D99" s="22"/>
      <c r="E99" s="22"/>
    </row>
    <row r="100">
      <c r="A100" s="19">
        <v>99.0</v>
      </c>
      <c r="B100" s="20">
        <v>44271.0</v>
      </c>
      <c r="C100" s="21">
        <f t="shared" si="1"/>
        <v>44271</v>
      </c>
      <c r="D100" s="22"/>
      <c r="E100" s="22"/>
    </row>
    <row r="101">
      <c r="A101" s="19">
        <v>100.0</v>
      </c>
      <c r="B101" s="20">
        <v>44272.0</v>
      </c>
      <c r="C101" s="21">
        <f t="shared" si="1"/>
        <v>44272</v>
      </c>
      <c r="D101" s="19" t="s">
        <v>178</v>
      </c>
      <c r="E101"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57.29"/>
    <col customWidth="1" min="3" max="3" width="61.57"/>
    <col customWidth="1" min="4" max="4" width="19.57"/>
    <col customWidth="1" min="5" max="5" width="18.71"/>
    <col customWidth="1" min="6" max="6" width="17.0"/>
    <col customWidth="1" min="7" max="7" width="17.43"/>
  </cols>
  <sheetData>
    <row r="1">
      <c r="A1" s="27" t="s">
        <v>179</v>
      </c>
      <c r="B1" s="27" t="s">
        <v>180</v>
      </c>
      <c r="C1" s="27" t="s">
        <v>181</v>
      </c>
      <c r="D1" s="1" t="s">
        <v>182</v>
      </c>
      <c r="E1" s="1" t="s">
        <v>10</v>
      </c>
      <c r="F1" s="1" t="s">
        <v>14</v>
      </c>
      <c r="G1" s="1" t="s">
        <v>18</v>
      </c>
    </row>
    <row r="2" ht="22.5" customHeight="1">
      <c r="A2" s="28">
        <v>1.0</v>
      </c>
      <c r="B2" s="4" t="s">
        <v>22</v>
      </c>
      <c r="C2" s="28" t="s">
        <v>183</v>
      </c>
      <c r="D2" s="6" t="str">
        <f>IFERROR(__xludf.DUMMYFUNCTION("GOOGLETRANSLATE($B2,""en"",""es"")"),"Edificio de Seguridad Pública")</f>
        <v>Edificio de Seguridad Pública</v>
      </c>
      <c r="E2" s="6" t="str">
        <f>IFERROR(__xludf.DUMMYFUNCTION("GOOGLETRANSLATE($B2,""en"",""fr"")"),"Public Safety Building")</f>
        <v>Public Safety Building</v>
      </c>
      <c r="F2" s="6" t="str">
        <f>IFERROR(__xludf.DUMMYFUNCTION("GOOGLETRANSLATE($B2,""en"",""ko"")"),"건물 공공 안전")</f>
        <v>건물 공공 안전</v>
      </c>
      <c r="G2" s="6" t="str">
        <f>IFERROR(__xludf.DUMMYFUNCTION("GOOGLETRANSLATE($B2,""en"",""zh"")"),"大厦公共安全")</f>
        <v>大厦公共安全</v>
      </c>
    </row>
    <row r="3" ht="22.5" customHeight="1">
      <c r="A3" s="28">
        <v>2.0</v>
      </c>
      <c r="B3" s="6" t="s">
        <v>45</v>
      </c>
      <c r="C3" s="28" t="s">
        <v>184</v>
      </c>
      <c r="D3" s="6" t="str">
        <f>IFERROR(__xludf.DUMMYFUNCTION("GOOGLETRANSLATE($B3,""en"",""es"")"),"Haciendo Baltimore equitativa")</f>
        <v>Haciendo Baltimore equitativa</v>
      </c>
      <c r="E3" s="6" t="str">
        <f>IFERROR(__xludf.DUMMYFUNCTION("GOOGLETRANSLATE($B3,""en"",""fr"")"),"Faire Baltimore équitable")</f>
        <v>Faire Baltimore équitable</v>
      </c>
      <c r="F3" s="6" t="str">
        <f>IFERROR(__xludf.DUMMYFUNCTION("GOOGLETRANSLATE($B3,""en"",""ko"")"),"볼티모어 공평한 만들기")</f>
        <v>볼티모어 공평한 만들기</v>
      </c>
      <c r="G3" s="6" t="str">
        <f>IFERROR(__xludf.DUMMYFUNCTION("GOOGLETRANSLATE($B3,""en"",""zh"")"),"制作巴尔的摩公平")</f>
        <v>制作巴尔的摩公平</v>
      </c>
    </row>
    <row r="4" ht="22.5" customHeight="1">
      <c r="A4" s="28">
        <v>3.0</v>
      </c>
      <c r="B4" s="6" t="s">
        <v>71</v>
      </c>
      <c r="C4" s="28" t="s">
        <v>185</v>
      </c>
      <c r="D4" s="6" t="str">
        <f>IFERROR(__xludf.DUMMYFUNCTION("GOOGLETRANSLATE($B4,""en"",""es"")"),"Priorización de nuestra juventud")</f>
        <v>Priorización de nuestra juventud</v>
      </c>
      <c r="E4" s="6" t="str">
        <f>IFERROR(__xludf.DUMMYFUNCTION("GOOGLETRANSLATE($B4,""en"",""fr"")"),"Prioriser Notre jeunesse")</f>
        <v>Prioriser Notre jeunesse</v>
      </c>
      <c r="F4" s="6" t="str">
        <f>IFERROR(__xludf.DUMMYFUNCTION("GOOGLETRANSLATE($B4,""en"",""ko"")"),"우선 순위 우리의 청소년")</f>
        <v>우선 순위 우리의 청소년</v>
      </c>
      <c r="G4" s="6" t="str">
        <f>IFERROR(__xludf.DUMMYFUNCTION("GOOGLETRANSLATE($B4,""en"",""zh"")"),"优先青少年参与")</f>
        <v>优先青少年参与</v>
      </c>
    </row>
    <row r="5" ht="22.5" customHeight="1">
      <c r="A5" s="28">
        <v>4.0</v>
      </c>
      <c r="B5" s="6" t="s">
        <v>80</v>
      </c>
      <c r="C5" s="28" t="s">
        <v>186</v>
      </c>
      <c r="D5" s="6" t="str">
        <f>IFERROR(__xludf.DUMMYFUNCTION("GOOGLETRANSLATE($B5,""en"",""es"")"),"Fomento de la confianza pública")</f>
        <v>Fomento de la confianza pública</v>
      </c>
      <c r="E5" s="6" t="str">
        <f>IFERROR(__xludf.DUMMYFUNCTION("GOOGLETRANSLATE($B5,""en"",""fr"")"),"Public Trust Building")</f>
        <v>Public Trust Building</v>
      </c>
      <c r="F5" s="6" t="str">
        <f>IFERROR(__xludf.DUMMYFUNCTION("GOOGLETRANSLATE($B5,""en"",""ko"")"),"건물 대중의 신뢰")</f>
        <v>건물 대중의 신뢰</v>
      </c>
      <c r="G5" s="6" t="str">
        <f>IFERROR(__xludf.DUMMYFUNCTION("GOOGLETRANSLATE($B5,""en"",""zh"")"),"建立公众信任")</f>
        <v>建立公众信任</v>
      </c>
    </row>
    <row r="6" ht="22.5" customHeight="1">
      <c r="A6" s="28">
        <v>5.0</v>
      </c>
      <c r="B6" s="6" t="s">
        <v>95</v>
      </c>
      <c r="C6" s="28" t="s">
        <v>187</v>
      </c>
      <c r="D6" s="6" t="str">
        <f>IFERROR(__xludf.DUMMYFUNCTION("GOOGLETRANSLATE($B6,""en"",""es"")"),"COVID-19 Recuperación")</f>
        <v>COVID-19 Recuperación</v>
      </c>
      <c r="E6" s="6" t="str">
        <f>IFERROR(__xludf.DUMMYFUNCTION("GOOGLETRANSLATE($B6,""en"",""fr"")"),"Covid-19 Récupération")</f>
        <v>Covid-19 Récupération</v>
      </c>
      <c r="F6" s="6" t="str">
        <f>IFERROR(__xludf.DUMMYFUNCTION("GOOGLETRANSLATE($B6,""en"",""ko"")"),"COVID-19 복구")</f>
        <v>COVID-19 복구</v>
      </c>
      <c r="G6" s="6" t="str">
        <f>IFERROR(__xludf.DUMMYFUNCTION("GOOGLETRANSLATE($B6,""en"",""zh"")"),"COVID-19恢复")</f>
        <v>COVID-19恢复</v>
      </c>
    </row>
    <row r="7" ht="22.5" customHeight="1">
      <c r="A7" s="28">
        <v>6.0</v>
      </c>
      <c r="B7" s="6" t="s">
        <v>104</v>
      </c>
      <c r="C7" s="28" t="s">
        <v>188</v>
      </c>
      <c r="D7" s="6" t="str">
        <f>IFERROR(__xludf.DUMMYFUNCTION("GOOGLETRANSLATE($B7,""en"",""es"")"),"Administración responsable de los recursos de la ciudad")</f>
        <v>Administración responsable de los recursos de la ciudad</v>
      </c>
      <c r="E7" s="6" t="str">
        <f>IFERROR(__xludf.DUMMYFUNCTION("GOOGLETRANSLATE($B7,""en"",""fr"")"),"Une gestion responsable des ressources sur la ville")</f>
        <v>Une gestion responsable des ressources sur la ville</v>
      </c>
      <c r="F7" s="6" t="str">
        <f>IFERROR(__xludf.DUMMYFUNCTION("GOOGLETRANSLATE($B7,""en"",""ko"")"),"도시 자원의 책임있는 청지기")</f>
        <v>도시 자원의 책임있는 청지기</v>
      </c>
      <c r="G7" s="6" t="str">
        <f>IFERROR(__xludf.DUMMYFUNCTION("GOOGLETRANSLATE($B7,""en"",""zh"")"),"城市资源的负责任的管理")</f>
        <v>城市资源的负责任的管理</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2.0"/>
    <col customWidth="1" min="3" max="3" width="77.57"/>
  </cols>
  <sheetData>
    <row r="1">
      <c r="A1" s="29" t="s">
        <v>189</v>
      </c>
      <c r="B1" s="29" t="s">
        <v>190</v>
      </c>
      <c r="C1" s="29" t="s">
        <v>191</v>
      </c>
    </row>
    <row r="2">
      <c r="A2" s="30">
        <v>1.0</v>
      </c>
      <c r="B2" s="31">
        <v>44179.0</v>
      </c>
      <c r="C2" s="32" t="s">
        <v>192</v>
      </c>
    </row>
    <row r="3">
      <c r="A3" s="22"/>
      <c r="B3" s="33"/>
      <c r="C3" s="33"/>
    </row>
    <row r="4">
      <c r="A4" s="22"/>
      <c r="B4" s="33"/>
      <c r="C4" s="33"/>
    </row>
    <row r="5">
      <c r="A5" s="22"/>
      <c r="B5" s="33"/>
      <c r="C5" s="33"/>
    </row>
    <row r="6">
      <c r="A6" s="19"/>
      <c r="B6" s="33"/>
      <c r="C6" s="33"/>
    </row>
    <row r="7">
      <c r="A7" s="22"/>
      <c r="B7" s="33"/>
      <c r="C7" s="33"/>
    </row>
    <row r="8">
      <c r="A8" s="22"/>
      <c r="B8" s="33"/>
      <c r="C8" s="33"/>
    </row>
    <row r="9">
      <c r="A9" s="22"/>
      <c r="B9" s="33"/>
      <c r="C9" s="33"/>
    </row>
    <row r="10">
      <c r="A10" s="22"/>
      <c r="B10" s="33"/>
      <c r="C10" s="33"/>
    </row>
    <row r="11">
      <c r="A11" s="22"/>
      <c r="B11" s="33"/>
      <c r="C11" s="33"/>
    </row>
    <row r="12">
      <c r="A12" s="22"/>
      <c r="B12" s="33"/>
      <c r="C12" s="33"/>
    </row>
    <row r="13">
      <c r="A13" s="22"/>
      <c r="B13" s="33"/>
      <c r="C13" s="33"/>
    </row>
    <row r="14">
      <c r="A14" s="22"/>
    </row>
    <row r="15">
      <c r="A15" s="22"/>
    </row>
    <row r="16">
      <c r="A16" s="22"/>
    </row>
    <row r="17">
      <c r="A17" s="22"/>
    </row>
    <row r="18">
      <c r="A18" s="22"/>
    </row>
    <row r="19">
      <c r="A19" s="22"/>
    </row>
    <row r="20">
      <c r="A20" s="22"/>
    </row>
    <row r="21">
      <c r="A21" s="22"/>
      <c r="B21" s="33"/>
      <c r="C21" s="33"/>
    </row>
    <row r="22">
      <c r="A22" s="22"/>
      <c r="B22" s="33"/>
      <c r="C22" s="33"/>
    </row>
    <row r="23">
      <c r="A23" s="22"/>
      <c r="B23" s="33"/>
      <c r="C23" s="33"/>
    </row>
    <row r="24">
      <c r="A24" s="22"/>
      <c r="B24" s="33"/>
      <c r="C24" s="33"/>
    </row>
    <row r="25">
      <c r="A25" s="22"/>
      <c r="B25" s="33"/>
      <c r="C25" s="33"/>
    </row>
    <row r="26">
      <c r="A26" s="22"/>
      <c r="B26" s="33"/>
      <c r="C26" s="33"/>
    </row>
    <row r="27">
      <c r="A27" s="22"/>
      <c r="B27" s="33"/>
      <c r="C27" s="33"/>
    </row>
    <row r="28">
      <c r="A28" s="22"/>
      <c r="B28" s="33"/>
      <c r="C28" s="33"/>
    </row>
    <row r="29">
      <c r="A29" s="22"/>
      <c r="B29" s="33"/>
      <c r="C29" s="33"/>
    </row>
    <row r="30">
      <c r="A30" s="22"/>
      <c r="B30" s="33"/>
      <c r="C30" s="33"/>
    </row>
    <row r="31">
      <c r="A31" s="22"/>
      <c r="B31" s="33"/>
      <c r="C31" s="33"/>
    </row>
    <row r="32">
      <c r="A32" s="22"/>
      <c r="B32" s="33"/>
      <c r="C32" s="33"/>
    </row>
    <row r="33">
      <c r="A33" s="22"/>
      <c r="B33" s="33"/>
      <c r="C33" s="33"/>
    </row>
    <row r="34">
      <c r="A34" s="22"/>
      <c r="B34" s="33"/>
      <c r="C34" s="33"/>
    </row>
    <row r="35">
      <c r="A35" s="22"/>
      <c r="B35" s="33"/>
      <c r="C35" s="33"/>
    </row>
    <row r="36">
      <c r="A36" s="22"/>
      <c r="B36" s="33"/>
      <c r="C36" s="33"/>
    </row>
    <row r="37">
      <c r="A37" s="22"/>
      <c r="B37" s="33"/>
      <c r="C37" s="33"/>
    </row>
    <row r="38">
      <c r="A38" s="22"/>
      <c r="B38" s="33"/>
      <c r="C38" s="33"/>
    </row>
    <row r="39">
      <c r="A39" s="22"/>
      <c r="B39" s="33"/>
      <c r="C39" s="33"/>
    </row>
    <row r="40">
      <c r="A40" s="22"/>
      <c r="B40" s="33"/>
      <c r="C40" s="33"/>
    </row>
    <row r="41">
      <c r="A41" s="22"/>
      <c r="B41" s="33"/>
      <c r="C41" s="33"/>
    </row>
    <row r="42">
      <c r="A42" s="22"/>
      <c r="B42" s="33"/>
      <c r="C42" s="33"/>
    </row>
    <row r="43">
      <c r="A43" s="22"/>
      <c r="B43" s="33"/>
      <c r="C43" s="33"/>
    </row>
    <row r="44">
      <c r="A44" s="22"/>
      <c r="B44" s="33"/>
      <c r="C44" s="33"/>
    </row>
    <row r="45">
      <c r="A45" s="22"/>
      <c r="B45" s="33"/>
      <c r="C45" s="33"/>
    </row>
    <row r="46">
      <c r="A46" s="22"/>
      <c r="B46" s="33"/>
      <c r="C46" s="33"/>
    </row>
    <row r="47">
      <c r="A47" s="22"/>
      <c r="B47" s="33"/>
      <c r="C47" s="33"/>
    </row>
    <row r="48">
      <c r="A48" s="22"/>
      <c r="B48" s="33"/>
      <c r="C48" s="33"/>
    </row>
    <row r="49">
      <c r="A49" s="22"/>
      <c r="B49" s="33"/>
      <c r="C49" s="33"/>
    </row>
    <row r="50">
      <c r="A50" s="22"/>
      <c r="B50" s="33"/>
      <c r="C50" s="33"/>
    </row>
    <row r="51">
      <c r="A51" s="22"/>
      <c r="B51" s="33"/>
      <c r="C51" s="33"/>
    </row>
    <row r="52">
      <c r="A52" s="22"/>
      <c r="B52" s="33"/>
      <c r="C52" s="33"/>
    </row>
    <row r="53">
      <c r="A53" s="22"/>
      <c r="B53" s="33"/>
      <c r="C53" s="33"/>
    </row>
    <row r="54">
      <c r="A54" s="22"/>
      <c r="B54" s="33"/>
      <c r="C54" s="33"/>
    </row>
    <row r="55">
      <c r="A55" s="22"/>
      <c r="B55" s="33"/>
      <c r="C55" s="33"/>
    </row>
    <row r="56">
      <c r="A56" s="22"/>
      <c r="B56" s="33"/>
      <c r="C56" s="33"/>
    </row>
    <row r="57">
      <c r="A57" s="22"/>
      <c r="B57" s="33"/>
      <c r="C57" s="33"/>
    </row>
    <row r="58">
      <c r="A58" s="22"/>
      <c r="B58" s="33"/>
      <c r="C58" s="33"/>
    </row>
    <row r="59">
      <c r="A59" s="22"/>
      <c r="B59" s="33"/>
      <c r="C59" s="33"/>
    </row>
    <row r="60">
      <c r="A60" s="22"/>
      <c r="B60" s="33"/>
      <c r="C60" s="33"/>
    </row>
    <row r="61">
      <c r="A61" s="22"/>
      <c r="B61" s="33"/>
      <c r="C61" s="33"/>
    </row>
    <row r="62">
      <c r="A62" s="22"/>
      <c r="B62" s="33"/>
      <c r="C62" s="33"/>
    </row>
    <row r="63">
      <c r="A63" s="22"/>
      <c r="B63" s="33"/>
      <c r="C63" s="33"/>
    </row>
    <row r="64">
      <c r="A64" s="22"/>
      <c r="B64" s="33"/>
      <c r="C64" s="33"/>
    </row>
    <row r="65">
      <c r="A65" s="22"/>
      <c r="B65" s="33"/>
      <c r="C65" s="33"/>
    </row>
    <row r="66">
      <c r="A66" s="22"/>
      <c r="B66" s="33"/>
      <c r="C66" s="33"/>
    </row>
    <row r="67">
      <c r="A67" s="22"/>
      <c r="B67" s="33"/>
      <c r="C67" s="33"/>
    </row>
    <row r="68">
      <c r="A68" s="22"/>
      <c r="B68" s="33"/>
      <c r="C68" s="33"/>
    </row>
    <row r="69">
      <c r="A69" s="22"/>
      <c r="B69" s="33"/>
      <c r="C69" s="33"/>
    </row>
    <row r="70">
      <c r="A70" s="22"/>
      <c r="B70" s="33"/>
      <c r="C70" s="33"/>
    </row>
    <row r="71">
      <c r="A71" s="22"/>
      <c r="B71" s="33"/>
      <c r="C71" s="33"/>
    </row>
    <row r="72">
      <c r="A72" s="22"/>
      <c r="B72" s="33"/>
      <c r="C72" s="33"/>
    </row>
    <row r="73">
      <c r="A73" s="22"/>
      <c r="B73" s="33"/>
      <c r="C73" s="33"/>
    </row>
    <row r="74">
      <c r="A74" s="22"/>
      <c r="B74" s="33"/>
      <c r="C74" s="33"/>
    </row>
    <row r="75">
      <c r="A75" s="22"/>
      <c r="B75" s="33"/>
      <c r="C75" s="33"/>
    </row>
    <row r="76">
      <c r="A76" s="22"/>
      <c r="B76" s="33"/>
      <c r="C76" s="33"/>
    </row>
    <row r="77">
      <c r="A77" s="22"/>
      <c r="B77" s="33"/>
      <c r="C77" s="33"/>
    </row>
    <row r="78">
      <c r="A78" s="22"/>
      <c r="B78" s="33"/>
      <c r="C78" s="33"/>
    </row>
    <row r="79">
      <c r="A79" s="22"/>
      <c r="B79" s="33"/>
      <c r="C79" s="33"/>
    </row>
    <row r="80">
      <c r="A80" s="22"/>
      <c r="B80" s="33"/>
      <c r="C80" s="33"/>
    </row>
    <row r="81">
      <c r="A81" s="22"/>
      <c r="B81" s="33"/>
      <c r="C81" s="33"/>
    </row>
    <row r="82">
      <c r="A82" s="22"/>
      <c r="B82" s="33"/>
      <c r="C82" s="33"/>
    </row>
    <row r="83">
      <c r="A83" s="22"/>
      <c r="B83" s="33"/>
      <c r="C83" s="33"/>
    </row>
    <row r="84">
      <c r="A84" s="22"/>
      <c r="B84" s="33"/>
      <c r="C84" s="33"/>
    </row>
    <row r="85">
      <c r="A85" s="22"/>
      <c r="B85" s="33"/>
      <c r="C85" s="33"/>
    </row>
    <row r="86">
      <c r="A86" s="22"/>
      <c r="B86" s="33"/>
      <c r="C86" s="33"/>
    </row>
    <row r="87">
      <c r="A87" s="22"/>
      <c r="B87" s="33"/>
      <c r="C87" s="33"/>
    </row>
    <row r="88">
      <c r="A88" s="22"/>
      <c r="B88" s="33"/>
      <c r="C88" s="33"/>
    </row>
    <row r="89">
      <c r="A89" s="22"/>
      <c r="B89" s="33"/>
      <c r="C89" s="33"/>
    </row>
    <row r="90">
      <c r="A90" s="22"/>
      <c r="B90" s="33"/>
      <c r="C90" s="33"/>
    </row>
    <row r="91">
      <c r="A91" s="22"/>
      <c r="B91" s="33"/>
      <c r="C91" s="33"/>
    </row>
    <row r="92">
      <c r="A92" s="22"/>
      <c r="B92" s="33"/>
      <c r="C92" s="33"/>
    </row>
    <row r="93">
      <c r="A93" s="22"/>
      <c r="B93" s="33"/>
      <c r="C93" s="33"/>
    </row>
    <row r="94">
      <c r="A94" s="22"/>
      <c r="B94" s="33"/>
      <c r="C94" s="33"/>
    </row>
    <row r="95">
      <c r="A95" s="22"/>
      <c r="B95" s="33"/>
      <c r="C95" s="33"/>
    </row>
    <row r="96">
      <c r="A96" s="22"/>
      <c r="B96" s="33"/>
      <c r="C96" s="33"/>
    </row>
    <row r="97">
      <c r="A97" s="22"/>
      <c r="B97" s="33"/>
      <c r="C97" s="33"/>
    </row>
    <row r="98">
      <c r="A98" s="22"/>
      <c r="B98" s="33"/>
      <c r="C98" s="33"/>
    </row>
    <row r="99">
      <c r="A99" s="22"/>
      <c r="B99" s="33"/>
      <c r="C99" s="33"/>
    </row>
    <row r="100">
      <c r="A100" s="22"/>
      <c r="B100" s="33"/>
      <c r="C100" s="33"/>
    </row>
    <row r="101">
      <c r="A101" s="22"/>
      <c r="B101" s="33"/>
      <c r="C101" s="33"/>
    </row>
    <row r="102">
      <c r="A102" s="22"/>
      <c r="B102" s="33"/>
      <c r="C102" s="33"/>
    </row>
    <row r="103">
      <c r="A103" s="22"/>
      <c r="B103" s="33"/>
      <c r="C103" s="33"/>
    </row>
    <row r="104">
      <c r="A104" s="22"/>
      <c r="B104" s="33"/>
      <c r="C104" s="33"/>
    </row>
    <row r="105">
      <c r="A105" s="22"/>
      <c r="B105" s="33"/>
      <c r="C105" s="33"/>
    </row>
    <row r="106">
      <c r="A106" s="22"/>
      <c r="B106" s="33"/>
      <c r="C106" s="33"/>
    </row>
    <row r="107">
      <c r="A107" s="22"/>
      <c r="B107" s="33"/>
      <c r="C107" s="33"/>
    </row>
    <row r="108">
      <c r="A108" s="22"/>
      <c r="B108" s="33"/>
      <c r="C108" s="33"/>
    </row>
    <row r="109">
      <c r="A109" s="22"/>
      <c r="B109" s="33"/>
      <c r="C109" s="33"/>
    </row>
    <row r="110">
      <c r="A110" s="22"/>
      <c r="B110" s="33"/>
      <c r="C110" s="33"/>
    </row>
    <row r="111">
      <c r="A111" s="22"/>
      <c r="B111" s="33"/>
      <c r="C111" s="33"/>
    </row>
    <row r="112">
      <c r="A112" s="22"/>
      <c r="B112" s="33"/>
      <c r="C112" s="33"/>
    </row>
    <row r="113">
      <c r="A113" s="22"/>
      <c r="B113" s="33"/>
      <c r="C113" s="33"/>
    </row>
    <row r="114">
      <c r="A114" s="22"/>
      <c r="B114" s="33"/>
      <c r="C114" s="33"/>
    </row>
    <row r="115">
      <c r="A115" s="22"/>
      <c r="B115" s="33"/>
      <c r="C115" s="33"/>
    </row>
    <row r="116">
      <c r="A116" s="22"/>
      <c r="B116" s="33"/>
      <c r="C116" s="33"/>
    </row>
    <row r="117">
      <c r="A117" s="22"/>
      <c r="B117" s="33"/>
      <c r="C117" s="33"/>
    </row>
    <row r="118">
      <c r="A118" s="22"/>
      <c r="B118" s="33"/>
      <c r="C118" s="33"/>
    </row>
    <row r="119">
      <c r="A119" s="22"/>
      <c r="B119" s="33"/>
      <c r="C119" s="33"/>
    </row>
    <row r="120">
      <c r="A120" s="22"/>
      <c r="B120" s="33"/>
      <c r="C120" s="33"/>
    </row>
    <row r="121">
      <c r="A121" s="22"/>
      <c r="B121" s="33"/>
      <c r="C121" s="33"/>
    </row>
    <row r="122">
      <c r="A122" s="22"/>
      <c r="B122" s="33"/>
      <c r="C122" s="33"/>
    </row>
    <row r="123">
      <c r="A123" s="22"/>
      <c r="B123" s="33"/>
      <c r="C123" s="33"/>
    </row>
    <row r="124">
      <c r="A124" s="22"/>
      <c r="B124" s="33"/>
      <c r="C124" s="33"/>
    </row>
    <row r="125">
      <c r="A125" s="22"/>
      <c r="B125" s="33"/>
      <c r="C125" s="33"/>
    </row>
    <row r="126">
      <c r="A126" s="22"/>
      <c r="B126" s="33"/>
      <c r="C126" s="33"/>
    </row>
    <row r="127">
      <c r="A127" s="22"/>
      <c r="B127" s="33"/>
      <c r="C127" s="33"/>
    </row>
    <row r="128">
      <c r="A128" s="22"/>
      <c r="B128" s="33"/>
      <c r="C128" s="33"/>
    </row>
    <row r="129">
      <c r="A129" s="22"/>
      <c r="B129" s="33"/>
      <c r="C129" s="33"/>
    </row>
    <row r="130">
      <c r="A130" s="22"/>
      <c r="B130" s="33"/>
      <c r="C130" s="33"/>
    </row>
    <row r="131">
      <c r="A131" s="22"/>
      <c r="B131" s="33"/>
      <c r="C131" s="33"/>
    </row>
    <row r="132">
      <c r="A132" s="22"/>
      <c r="B132" s="33"/>
      <c r="C132" s="33"/>
    </row>
    <row r="133">
      <c r="A133" s="22"/>
      <c r="B133" s="33"/>
      <c r="C133" s="33"/>
    </row>
    <row r="134">
      <c r="A134" s="22"/>
      <c r="B134" s="33"/>
      <c r="C134" s="33"/>
    </row>
    <row r="135">
      <c r="A135" s="22"/>
      <c r="B135" s="33"/>
      <c r="C135" s="33"/>
    </row>
    <row r="136">
      <c r="A136" s="22"/>
      <c r="B136" s="33"/>
      <c r="C136" s="33"/>
    </row>
    <row r="137">
      <c r="A137" s="22"/>
      <c r="B137" s="33"/>
      <c r="C137" s="33"/>
    </row>
    <row r="138">
      <c r="A138" s="22"/>
      <c r="B138" s="33"/>
      <c r="C138" s="33"/>
    </row>
    <row r="139">
      <c r="A139" s="22"/>
      <c r="B139" s="33"/>
      <c r="C139" s="33"/>
    </row>
    <row r="140">
      <c r="A140" s="22"/>
      <c r="B140" s="33"/>
      <c r="C140" s="33"/>
    </row>
    <row r="141">
      <c r="A141" s="22"/>
      <c r="B141" s="33"/>
      <c r="C141" s="33"/>
    </row>
    <row r="142">
      <c r="A142" s="22"/>
      <c r="B142" s="33"/>
      <c r="C142" s="33"/>
    </row>
    <row r="143">
      <c r="A143" s="22"/>
      <c r="B143" s="33"/>
      <c r="C143" s="33"/>
    </row>
    <row r="144">
      <c r="A144" s="22"/>
      <c r="B144" s="33"/>
      <c r="C144" s="33"/>
    </row>
    <row r="145">
      <c r="A145" s="22"/>
      <c r="B145" s="33"/>
      <c r="C145" s="33"/>
    </row>
    <row r="146">
      <c r="A146" s="22"/>
      <c r="B146" s="33"/>
      <c r="C146" s="33"/>
    </row>
    <row r="147">
      <c r="A147" s="22"/>
      <c r="B147" s="33"/>
      <c r="C147" s="33"/>
    </row>
    <row r="148">
      <c r="A148" s="22"/>
      <c r="B148" s="33"/>
      <c r="C148" s="33"/>
    </row>
    <row r="149">
      <c r="A149" s="22"/>
      <c r="B149" s="33"/>
      <c r="C149" s="33"/>
    </row>
    <row r="150">
      <c r="A150" s="22"/>
      <c r="B150" s="33"/>
      <c r="C150" s="33"/>
    </row>
    <row r="151">
      <c r="A151" s="22"/>
      <c r="B151" s="33"/>
      <c r="C151" s="33"/>
    </row>
    <row r="152">
      <c r="A152" s="22"/>
      <c r="B152" s="33"/>
      <c r="C152" s="33"/>
    </row>
    <row r="153">
      <c r="A153" s="22"/>
      <c r="B153" s="33"/>
      <c r="C153" s="33"/>
    </row>
    <row r="154">
      <c r="A154" s="22"/>
      <c r="B154" s="33"/>
      <c r="C154" s="33"/>
    </row>
    <row r="155">
      <c r="A155" s="22"/>
      <c r="B155" s="33"/>
      <c r="C155" s="33"/>
    </row>
    <row r="156">
      <c r="A156" s="22"/>
      <c r="B156" s="33"/>
      <c r="C156" s="33"/>
    </row>
    <row r="157">
      <c r="A157" s="22"/>
      <c r="B157" s="33"/>
      <c r="C157" s="33"/>
    </row>
    <row r="158">
      <c r="A158" s="22"/>
      <c r="B158" s="33"/>
      <c r="C158" s="33"/>
    </row>
    <row r="159">
      <c r="A159" s="22"/>
      <c r="B159" s="33"/>
      <c r="C159" s="33"/>
    </row>
    <row r="160">
      <c r="A160" s="22"/>
      <c r="B160" s="33"/>
      <c r="C160" s="33"/>
    </row>
    <row r="161">
      <c r="A161" s="22"/>
      <c r="B161" s="33"/>
      <c r="C161" s="33"/>
    </row>
    <row r="162">
      <c r="A162" s="22"/>
      <c r="B162" s="33"/>
      <c r="C162" s="33"/>
    </row>
    <row r="163">
      <c r="A163" s="22"/>
      <c r="B163" s="33"/>
      <c r="C163" s="33"/>
    </row>
    <row r="164">
      <c r="A164" s="22"/>
      <c r="B164" s="33"/>
      <c r="C164" s="33"/>
    </row>
    <row r="165">
      <c r="A165" s="22"/>
      <c r="B165" s="33"/>
      <c r="C165" s="33"/>
    </row>
    <row r="166">
      <c r="A166" s="22"/>
      <c r="B166" s="33"/>
      <c r="C166" s="33"/>
    </row>
    <row r="167">
      <c r="A167" s="22"/>
      <c r="B167" s="33"/>
      <c r="C167" s="33"/>
    </row>
    <row r="168">
      <c r="A168" s="22"/>
      <c r="B168" s="33"/>
      <c r="C168" s="33"/>
    </row>
    <row r="169">
      <c r="A169" s="22"/>
      <c r="B169" s="33"/>
      <c r="C169" s="33"/>
    </row>
    <row r="170">
      <c r="A170" s="22"/>
      <c r="B170" s="33"/>
      <c r="C170" s="33"/>
    </row>
    <row r="171">
      <c r="A171" s="22"/>
      <c r="B171" s="33"/>
      <c r="C171" s="33"/>
    </row>
    <row r="172">
      <c r="A172" s="22"/>
      <c r="B172" s="33"/>
      <c r="C172" s="33"/>
    </row>
    <row r="173">
      <c r="A173" s="22"/>
      <c r="B173" s="33"/>
      <c r="C173" s="33"/>
    </row>
    <row r="174">
      <c r="A174" s="22"/>
      <c r="B174" s="33"/>
      <c r="C174" s="33"/>
    </row>
    <row r="175">
      <c r="A175" s="22"/>
      <c r="B175" s="33"/>
      <c r="C175" s="33"/>
    </row>
    <row r="176">
      <c r="A176" s="22"/>
      <c r="B176" s="33"/>
      <c r="C176" s="33"/>
    </row>
    <row r="177">
      <c r="A177" s="22"/>
      <c r="B177" s="33"/>
      <c r="C177" s="33"/>
    </row>
    <row r="178">
      <c r="A178" s="22"/>
      <c r="B178" s="33"/>
      <c r="C178" s="33"/>
    </row>
    <row r="179">
      <c r="A179" s="22"/>
      <c r="B179" s="33"/>
      <c r="C179" s="33"/>
    </row>
    <row r="180">
      <c r="A180" s="22"/>
      <c r="B180" s="33"/>
      <c r="C180" s="33"/>
    </row>
    <row r="181">
      <c r="A181" s="22"/>
      <c r="B181" s="33"/>
      <c r="C181" s="33"/>
    </row>
    <row r="182">
      <c r="A182" s="22"/>
      <c r="B182" s="33"/>
      <c r="C182" s="33"/>
    </row>
    <row r="183">
      <c r="A183" s="22"/>
      <c r="B183" s="33"/>
      <c r="C183" s="33"/>
    </row>
    <row r="184">
      <c r="A184" s="22"/>
      <c r="B184" s="33"/>
      <c r="C184" s="33"/>
    </row>
    <row r="185">
      <c r="A185" s="22"/>
      <c r="B185" s="33"/>
      <c r="C185" s="33"/>
    </row>
    <row r="186">
      <c r="A186" s="22"/>
      <c r="B186" s="33"/>
      <c r="C186" s="33"/>
    </row>
    <row r="187">
      <c r="A187" s="22"/>
      <c r="B187" s="33"/>
      <c r="C187" s="33"/>
    </row>
    <row r="188">
      <c r="A188" s="22"/>
      <c r="B188" s="33"/>
      <c r="C188" s="33"/>
    </row>
    <row r="189">
      <c r="A189" s="22"/>
      <c r="B189" s="33"/>
      <c r="C189" s="33"/>
    </row>
    <row r="190">
      <c r="A190" s="22"/>
      <c r="B190" s="33"/>
      <c r="C190" s="33"/>
    </row>
    <row r="191">
      <c r="A191" s="22"/>
      <c r="B191" s="33"/>
      <c r="C191" s="33"/>
    </row>
    <row r="192">
      <c r="A192" s="22"/>
      <c r="B192" s="33"/>
      <c r="C192" s="33"/>
    </row>
    <row r="193">
      <c r="A193" s="22"/>
      <c r="B193" s="33"/>
      <c r="C193" s="33"/>
    </row>
    <row r="194">
      <c r="A194" s="22"/>
      <c r="B194" s="33"/>
      <c r="C194" s="33"/>
    </row>
    <row r="195">
      <c r="A195" s="22"/>
      <c r="B195" s="33"/>
      <c r="C195" s="33"/>
    </row>
    <row r="196">
      <c r="A196" s="22"/>
      <c r="B196" s="33"/>
      <c r="C196" s="33"/>
    </row>
    <row r="197">
      <c r="A197" s="22"/>
      <c r="B197" s="33"/>
      <c r="C197" s="33"/>
    </row>
    <row r="198">
      <c r="A198" s="22"/>
      <c r="B198" s="33"/>
      <c r="C198" s="33"/>
    </row>
    <row r="199">
      <c r="A199" s="22"/>
      <c r="B199" s="33"/>
      <c r="C199" s="33"/>
    </row>
    <row r="200">
      <c r="A200" s="22"/>
      <c r="B200" s="33"/>
      <c r="C200" s="33"/>
    </row>
    <row r="201">
      <c r="A201" s="22"/>
      <c r="B201" s="33"/>
      <c r="C201" s="33"/>
    </row>
    <row r="202">
      <c r="A202" s="22"/>
      <c r="B202" s="33"/>
      <c r="C202" s="33"/>
    </row>
    <row r="203">
      <c r="A203" s="22"/>
      <c r="B203" s="33"/>
      <c r="C203" s="33"/>
    </row>
    <row r="204">
      <c r="A204" s="22"/>
      <c r="B204" s="33"/>
      <c r="C204" s="33"/>
    </row>
    <row r="205">
      <c r="A205" s="22"/>
      <c r="B205" s="33"/>
      <c r="C205" s="33"/>
    </row>
    <row r="206">
      <c r="A206" s="22"/>
      <c r="B206" s="33"/>
      <c r="C206" s="33"/>
    </row>
    <row r="207">
      <c r="A207" s="22"/>
      <c r="B207" s="33"/>
      <c r="C207" s="33"/>
    </row>
    <row r="208">
      <c r="A208" s="22"/>
      <c r="B208" s="33"/>
      <c r="C208" s="33"/>
    </row>
    <row r="209">
      <c r="A209" s="22"/>
      <c r="B209" s="33"/>
      <c r="C209" s="33"/>
    </row>
    <row r="210">
      <c r="A210" s="22"/>
      <c r="B210" s="33"/>
      <c r="C210" s="33"/>
    </row>
    <row r="211">
      <c r="A211" s="22"/>
      <c r="B211" s="33"/>
      <c r="C211" s="33"/>
    </row>
    <row r="212">
      <c r="A212" s="22"/>
      <c r="B212" s="33"/>
      <c r="C212" s="33"/>
    </row>
    <row r="213">
      <c r="A213" s="22"/>
      <c r="B213" s="33"/>
      <c r="C213" s="33"/>
    </row>
    <row r="214">
      <c r="A214" s="22"/>
      <c r="B214" s="33"/>
      <c r="C214" s="33"/>
    </row>
    <row r="215">
      <c r="A215" s="22"/>
      <c r="B215" s="33"/>
      <c r="C215" s="33"/>
    </row>
    <row r="216">
      <c r="A216" s="22"/>
      <c r="B216" s="33"/>
      <c r="C216" s="33"/>
    </row>
    <row r="217">
      <c r="A217" s="22"/>
      <c r="B217" s="33"/>
      <c r="C217" s="33"/>
    </row>
    <row r="218">
      <c r="A218" s="22"/>
      <c r="B218" s="33"/>
      <c r="C218" s="33"/>
    </row>
    <row r="219">
      <c r="A219" s="22"/>
      <c r="B219" s="33"/>
      <c r="C219" s="33"/>
    </row>
    <row r="220">
      <c r="A220" s="22"/>
      <c r="B220" s="33"/>
      <c r="C220" s="33"/>
    </row>
    <row r="221">
      <c r="A221" s="22"/>
      <c r="B221" s="33"/>
      <c r="C221" s="33"/>
    </row>
    <row r="222">
      <c r="A222" s="22"/>
      <c r="B222" s="33"/>
      <c r="C222" s="33"/>
    </row>
    <row r="223">
      <c r="A223" s="22"/>
      <c r="B223" s="33"/>
      <c r="C223" s="33"/>
    </row>
    <row r="224">
      <c r="A224" s="22"/>
      <c r="B224" s="33"/>
      <c r="C224" s="33"/>
    </row>
    <row r="225">
      <c r="A225" s="22"/>
      <c r="B225" s="33"/>
      <c r="C225" s="33"/>
    </row>
    <row r="226">
      <c r="A226" s="22"/>
      <c r="B226" s="33"/>
      <c r="C226" s="33"/>
    </row>
    <row r="227">
      <c r="A227" s="22"/>
      <c r="B227" s="33"/>
      <c r="C227" s="33"/>
    </row>
    <row r="228">
      <c r="A228" s="22"/>
      <c r="B228" s="33"/>
      <c r="C228" s="33"/>
    </row>
    <row r="229">
      <c r="A229" s="22"/>
      <c r="B229" s="33"/>
      <c r="C229" s="33"/>
    </row>
    <row r="230">
      <c r="A230" s="22"/>
      <c r="B230" s="33"/>
      <c r="C230" s="33"/>
    </row>
    <row r="231">
      <c r="A231" s="22"/>
      <c r="B231" s="33"/>
      <c r="C231" s="33"/>
    </row>
    <row r="232">
      <c r="A232" s="22"/>
      <c r="B232" s="33"/>
      <c r="C232" s="33"/>
    </row>
    <row r="233">
      <c r="A233" s="22"/>
      <c r="B233" s="33"/>
      <c r="C233" s="33"/>
    </row>
    <row r="234">
      <c r="A234" s="22"/>
      <c r="B234" s="33"/>
      <c r="C234" s="33"/>
    </row>
    <row r="235">
      <c r="A235" s="22"/>
      <c r="B235" s="33"/>
      <c r="C235" s="33"/>
    </row>
    <row r="236">
      <c r="A236" s="22"/>
      <c r="B236" s="33"/>
      <c r="C236" s="33"/>
    </row>
    <row r="237">
      <c r="A237" s="22"/>
      <c r="B237" s="33"/>
      <c r="C237" s="33"/>
    </row>
    <row r="238">
      <c r="A238" s="22"/>
      <c r="B238" s="33"/>
      <c r="C238" s="33"/>
    </row>
    <row r="239">
      <c r="A239" s="22"/>
      <c r="B239" s="33"/>
      <c r="C239" s="33"/>
    </row>
    <row r="240">
      <c r="A240" s="22"/>
      <c r="B240" s="33"/>
      <c r="C240" s="33"/>
    </row>
    <row r="241">
      <c r="A241" s="22"/>
      <c r="B241" s="33"/>
      <c r="C241" s="33"/>
    </row>
    <row r="242">
      <c r="A242" s="22"/>
      <c r="B242" s="33"/>
      <c r="C242" s="33"/>
    </row>
    <row r="243">
      <c r="A243" s="22"/>
      <c r="B243" s="33"/>
      <c r="C243" s="33"/>
    </row>
    <row r="244">
      <c r="A244" s="22"/>
      <c r="B244" s="33"/>
      <c r="C244" s="33"/>
    </row>
    <row r="245">
      <c r="A245" s="22"/>
      <c r="B245" s="33"/>
      <c r="C245" s="33"/>
    </row>
    <row r="246">
      <c r="A246" s="22"/>
      <c r="B246" s="33"/>
      <c r="C246" s="33"/>
    </row>
    <row r="247">
      <c r="A247" s="22"/>
      <c r="B247" s="33"/>
      <c r="C247" s="33"/>
    </row>
    <row r="248">
      <c r="A248" s="22"/>
      <c r="B248" s="33"/>
      <c r="C248" s="33"/>
    </row>
    <row r="249">
      <c r="A249" s="22"/>
      <c r="B249" s="33"/>
      <c r="C249" s="33"/>
    </row>
    <row r="250">
      <c r="A250" s="22"/>
      <c r="B250" s="33"/>
      <c r="C250" s="33"/>
    </row>
    <row r="251">
      <c r="A251" s="22"/>
      <c r="B251" s="33"/>
      <c r="C251" s="33"/>
    </row>
    <row r="252">
      <c r="A252" s="22"/>
      <c r="B252" s="33"/>
      <c r="C252" s="33"/>
    </row>
    <row r="253">
      <c r="A253" s="22"/>
      <c r="B253" s="33"/>
      <c r="C253" s="33"/>
    </row>
    <row r="254">
      <c r="A254" s="22"/>
      <c r="B254" s="33"/>
      <c r="C254" s="33"/>
    </row>
    <row r="255">
      <c r="A255" s="22"/>
      <c r="B255" s="33"/>
      <c r="C255" s="33"/>
    </row>
    <row r="256">
      <c r="A256" s="22"/>
      <c r="B256" s="33"/>
      <c r="C256" s="33"/>
    </row>
    <row r="257">
      <c r="A257" s="22"/>
      <c r="B257" s="33"/>
      <c r="C257" s="33"/>
    </row>
    <row r="258">
      <c r="A258" s="22"/>
      <c r="B258" s="33"/>
      <c r="C258" s="33"/>
    </row>
    <row r="259">
      <c r="A259" s="22"/>
      <c r="B259" s="33"/>
      <c r="C259" s="33"/>
    </row>
    <row r="260">
      <c r="A260" s="22"/>
      <c r="B260" s="33"/>
      <c r="C260" s="33"/>
    </row>
    <row r="261">
      <c r="A261" s="22"/>
      <c r="B261" s="33"/>
      <c r="C261" s="33"/>
    </row>
    <row r="262">
      <c r="A262" s="22"/>
      <c r="B262" s="33"/>
      <c r="C262" s="33"/>
    </row>
    <row r="263">
      <c r="A263" s="22"/>
      <c r="B263" s="33"/>
      <c r="C263" s="33"/>
    </row>
    <row r="264">
      <c r="A264" s="22"/>
      <c r="B264" s="33"/>
      <c r="C264" s="33"/>
    </row>
    <row r="265">
      <c r="A265" s="22"/>
      <c r="B265" s="33"/>
      <c r="C265" s="33"/>
    </row>
    <row r="266">
      <c r="A266" s="22"/>
      <c r="B266" s="33"/>
      <c r="C266" s="33"/>
    </row>
    <row r="267">
      <c r="A267" s="22"/>
      <c r="B267" s="33"/>
      <c r="C267" s="33"/>
    </row>
    <row r="268">
      <c r="A268" s="22"/>
      <c r="B268" s="33"/>
      <c r="C268" s="33"/>
    </row>
    <row r="269">
      <c r="A269" s="22"/>
      <c r="B269" s="33"/>
      <c r="C269" s="33"/>
    </row>
    <row r="270">
      <c r="A270" s="22"/>
      <c r="B270" s="33"/>
      <c r="C270" s="33"/>
    </row>
    <row r="271">
      <c r="A271" s="22"/>
      <c r="B271" s="33"/>
      <c r="C271" s="33"/>
    </row>
    <row r="272">
      <c r="A272" s="22"/>
      <c r="B272" s="33"/>
      <c r="C272" s="33"/>
    </row>
    <row r="273">
      <c r="A273" s="22"/>
      <c r="B273" s="33"/>
      <c r="C273" s="33"/>
    </row>
    <row r="274">
      <c r="A274" s="22"/>
      <c r="B274" s="33"/>
      <c r="C274" s="33"/>
    </row>
    <row r="275">
      <c r="A275" s="22"/>
      <c r="B275" s="33"/>
      <c r="C275" s="33"/>
    </row>
    <row r="276">
      <c r="A276" s="22"/>
      <c r="B276" s="33"/>
      <c r="C276" s="33"/>
    </row>
    <row r="277">
      <c r="A277" s="22"/>
      <c r="B277" s="33"/>
      <c r="C277" s="33"/>
    </row>
    <row r="278">
      <c r="A278" s="22"/>
      <c r="B278" s="33"/>
      <c r="C278" s="33"/>
    </row>
    <row r="279">
      <c r="A279" s="22"/>
      <c r="B279" s="33"/>
      <c r="C279" s="33"/>
    </row>
    <row r="280">
      <c r="A280" s="22"/>
      <c r="B280" s="33"/>
      <c r="C280" s="33"/>
    </row>
    <row r="281">
      <c r="A281" s="22"/>
      <c r="B281" s="33"/>
      <c r="C281" s="33"/>
    </row>
    <row r="282">
      <c r="A282" s="22"/>
      <c r="B282" s="33"/>
      <c r="C282" s="33"/>
    </row>
    <row r="283">
      <c r="A283" s="22"/>
      <c r="B283" s="33"/>
      <c r="C283" s="33"/>
    </row>
    <row r="284">
      <c r="A284" s="22"/>
      <c r="B284" s="33"/>
      <c r="C284" s="33"/>
    </row>
    <row r="285">
      <c r="A285" s="22"/>
      <c r="B285" s="33"/>
      <c r="C285" s="33"/>
    </row>
    <row r="286">
      <c r="A286" s="22"/>
      <c r="B286" s="33"/>
      <c r="C286" s="33"/>
    </row>
    <row r="287">
      <c r="A287" s="22"/>
      <c r="B287" s="33"/>
      <c r="C287" s="33"/>
    </row>
    <row r="288">
      <c r="A288" s="22"/>
      <c r="B288" s="33"/>
      <c r="C288" s="33"/>
    </row>
    <row r="289">
      <c r="A289" s="22"/>
      <c r="B289" s="33"/>
      <c r="C289" s="33"/>
    </row>
    <row r="290">
      <c r="A290" s="22"/>
      <c r="B290" s="33"/>
      <c r="C290" s="33"/>
    </row>
    <row r="291">
      <c r="A291" s="22"/>
      <c r="B291" s="33"/>
      <c r="C291" s="33"/>
    </row>
    <row r="292">
      <c r="A292" s="22"/>
      <c r="B292" s="33"/>
      <c r="C292" s="33"/>
    </row>
    <row r="293">
      <c r="A293" s="22"/>
      <c r="B293" s="33"/>
      <c r="C293" s="33"/>
    </row>
    <row r="294">
      <c r="A294" s="22"/>
      <c r="B294" s="33"/>
      <c r="C294" s="33"/>
    </row>
    <row r="295">
      <c r="A295" s="22"/>
      <c r="B295" s="33"/>
      <c r="C295" s="33"/>
    </row>
    <row r="296">
      <c r="A296" s="22"/>
      <c r="B296" s="33"/>
      <c r="C296" s="33"/>
    </row>
    <row r="297">
      <c r="A297" s="22"/>
      <c r="B297" s="33"/>
      <c r="C297" s="33"/>
    </row>
    <row r="298">
      <c r="A298" s="22"/>
      <c r="B298" s="33"/>
      <c r="C298" s="33"/>
    </row>
    <row r="299">
      <c r="A299" s="22"/>
      <c r="B299" s="33"/>
      <c r="C299" s="33"/>
    </row>
    <row r="300">
      <c r="A300" s="22"/>
      <c r="B300" s="33"/>
      <c r="C300" s="33"/>
    </row>
    <row r="301">
      <c r="A301" s="22"/>
      <c r="B301" s="33"/>
      <c r="C301" s="33"/>
    </row>
    <row r="302">
      <c r="A302" s="22"/>
      <c r="B302" s="33"/>
      <c r="C302" s="33"/>
    </row>
    <row r="303">
      <c r="A303" s="22"/>
      <c r="B303" s="33"/>
      <c r="C303" s="33"/>
    </row>
    <row r="304">
      <c r="A304" s="22"/>
      <c r="B304" s="33"/>
      <c r="C304" s="33"/>
    </row>
    <row r="305">
      <c r="A305" s="22"/>
      <c r="B305" s="33"/>
      <c r="C305" s="33"/>
    </row>
    <row r="306">
      <c r="A306" s="22"/>
      <c r="B306" s="33"/>
      <c r="C306" s="33"/>
    </row>
    <row r="307">
      <c r="A307" s="22"/>
      <c r="B307" s="33"/>
      <c r="C307" s="33"/>
    </row>
    <row r="308">
      <c r="A308" s="22"/>
      <c r="B308" s="33"/>
      <c r="C308" s="33"/>
    </row>
    <row r="309">
      <c r="A309" s="22"/>
      <c r="B309" s="33"/>
      <c r="C309" s="33"/>
    </row>
    <row r="310">
      <c r="A310" s="22"/>
      <c r="B310" s="33"/>
      <c r="C310" s="33"/>
    </row>
    <row r="311">
      <c r="A311" s="22"/>
      <c r="B311" s="33"/>
      <c r="C311" s="33"/>
    </row>
    <row r="312">
      <c r="A312" s="22"/>
      <c r="B312" s="33"/>
      <c r="C312" s="33"/>
    </row>
    <row r="313">
      <c r="A313" s="22"/>
      <c r="B313" s="33"/>
      <c r="C313" s="33"/>
    </row>
    <row r="314">
      <c r="A314" s="22"/>
      <c r="B314" s="33"/>
      <c r="C314" s="33"/>
    </row>
    <row r="315">
      <c r="A315" s="22"/>
      <c r="B315" s="33"/>
      <c r="C315" s="33"/>
    </row>
    <row r="316">
      <c r="A316" s="22"/>
      <c r="B316" s="33"/>
      <c r="C316" s="33"/>
    </row>
    <row r="317">
      <c r="A317" s="22"/>
      <c r="B317" s="33"/>
      <c r="C317" s="33"/>
    </row>
    <row r="318">
      <c r="A318" s="22"/>
      <c r="B318" s="33"/>
      <c r="C318" s="33"/>
    </row>
    <row r="319">
      <c r="A319" s="22"/>
      <c r="B319" s="33"/>
      <c r="C319" s="33"/>
    </row>
    <row r="320">
      <c r="A320" s="22"/>
      <c r="B320" s="33"/>
      <c r="C320" s="33"/>
    </row>
    <row r="321">
      <c r="A321" s="22"/>
      <c r="B321" s="33"/>
      <c r="C321" s="33"/>
    </row>
    <row r="322">
      <c r="A322" s="22"/>
      <c r="B322" s="33"/>
      <c r="C322" s="33"/>
    </row>
    <row r="323">
      <c r="A323" s="22"/>
      <c r="B323" s="33"/>
      <c r="C323" s="33"/>
    </row>
    <row r="324">
      <c r="A324" s="22"/>
      <c r="B324" s="33"/>
      <c r="C324" s="33"/>
    </row>
    <row r="325">
      <c r="A325" s="22"/>
      <c r="B325" s="33"/>
      <c r="C325" s="33"/>
    </row>
    <row r="326">
      <c r="A326" s="22"/>
      <c r="B326" s="33"/>
      <c r="C326" s="33"/>
    </row>
    <row r="327">
      <c r="A327" s="22"/>
      <c r="B327" s="33"/>
      <c r="C327" s="33"/>
    </row>
    <row r="328">
      <c r="A328" s="22"/>
      <c r="B328" s="33"/>
      <c r="C328" s="33"/>
    </row>
    <row r="329">
      <c r="A329" s="22"/>
      <c r="B329" s="33"/>
      <c r="C329" s="33"/>
    </row>
    <row r="330">
      <c r="A330" s="22"/>
      <c r="B330" s="33"/>
      <c r="C330" s="33"/>
    </row>
    <row r="331">
      <c r="A331" s="22"/>
      <c r="B331" s="33"/>
      <c r="C331" s="33"/>
    </row>
    <row r="332">
      <c r="A332" s="22"/>
      <c r="B332" s="33"/>
      <c r="C332" s="33"/>
    </row>
    <row r="333">
      <c r="A333" s="22"/>
      <c r="B333" s="33"/>
      <c r="C333" s="33"/>
    </row>
    <row r="334">
      <c r="A334" s="22"/>
      <c r="B334" s="33"/>
      <c r="C334" s="33"/>
    </row>
    <row r="335">
      <c r="A335" s="22"/>
      <c r="B335" s="33"/>
      <c r="C335" s="33"/>
    </row>
    <row r="336">
      <c r="A336" s="22"/>
      <c r="B336" s="33"/>
      <c r="C336" s="33"/>
    </row>
    <row r="337">
      <c r="A337" s="22"/>
      <c r="B337" s="33"/>
      <c r="C337" s="33"/>
    </row>
    <row r="338">
      <c r="A338" s="22"/>
      <c r="B338" s="33"/>
      <c r="C338" s="33"/>
    </row>
    <row r="339">
      <c r="A339" s="22"/>
      <c r="B339" s="33"/>
      <c r="C339" s="33"/>
    </row>
    <row r="340">
      <c r="A340" s="22"/>
      <c r="B340" s="33"/>
      <c r="C340" s="33"/>
    </row>
    <row r="341">
      <c r="A341" s="22"/>
      <c r="B341" s="33"/>
      <c r="C341" s="33"/>
    </row>
    <row r="342">
      <c r="A342" s="22"/>
      <c r="B342" s="33"/>
      <c r="C342" s="33"/>
    </row>
    <row r="343">
      <c r="A343" s="22"/>
      <c r="B343" s="33"/>
      <c r="C343" s="33"/>
    </row>
    <row r="344">
      <c r="A344" s="22"/>
      <c r="B344" s="33"/>
      <c r="C344" s="33"/>
    </row>
    <row r="345">
      <c r="A345" s="22"/>
      <c r="B345" s="33"/>
      <c r="C345" s="33"/>
    </row>
    <row r="346">
      <c r="A346" s="22"/>
      <c r="B346" s="33"/>
      <c r="C346" s="33"/>
    </row>
    <row r="347">
      <c r="A347" s="22"/>
      <c r="B347" s="33"/>
      <c r="C347" s="33"/>
    </row>
    <row r="348">
      <c r="A348" s="22"/>
      <c r="B348" s="33"/>
      <c r="C348" s="33"/>
    </row>
    <row r="349">
      <c r="A349" s="22"/>
      <c r="B349" s="33"/>
      <c r="C349" s="33"/>
    </row>
    <row r="350">
      <c r="A350" s="22"/>
      <c r="B350" s="33"/>
      <c r="C350" s="33"/>
    </row>
    <row r="351">
      <c r="A351" s="22"/>
      <c r="B351" s="33"/>
      <c r="C351" s="33"/>
    </row>
    <row r="352">
      <c r="A352" s="22"/>
      <c r="B352" s="33"/>
      <c r="C352" s="33"/>
    </row>
    <row r="353">
      <c r="A353" s="22"/>
      <c r="B353" s="33"/>
      <c r="C353" s="33"/>
    </row>
    <row r="354">
      <c r="A354" s="22"/>
      <c r="B354" s="33"/>
      <c r="C354" s="33"/>
    </row>
    <row r="355">
      <c r="A355" s="22"/>
      <c r="B355" s="33"/>
      <c r="C355" s="33"/>
    </row>
    <row r="356">
      <c r="A356" s="22"/>
      <c r="B356" s="33"/>
      <c r="C356" s="33"/>
    </row>
    <row r="357">
      <c r="A357" s="22"/>
      <c r="B357" s="33"/>
      <c r="C357" s="33"/>
    </row>
    <row r="358">
      <c r="A358" s="22"/>
      <c r="B358" s="33"/>
      <c r="C358" s="33"/>
    </row>
    <row r="359">
      <c r="A359" s="22"/>
      <c r="B359" s="33"/>
      <c r="C359" s="33"/>
    </row>
    <row r="360">
      <c r="A360" s="22"/>
      <c r="B360" s="33"/>
      <c r="C360" s="33"/>
    </row>
    <row r="361">
      <c r="A361" s="22"/>
      <c r="B361" s="33"/>
      <c r="C361" s="33"/>
    </row>
    <row r="362">
      <c r="A362" s="22"/>
      <c r="B362" s="33"/>
      <c r="C362" s="33"/>
    </row>
    <row r="363">
      <c r="A363" s="22"/>
      <c r="B363" s="33"/>
      <c r="C363" s="33"/>
    </row>
    <row r="364">
      <c r="A364" s="22"/>
      <c r="B364" s="33"/>
      <c r="C364" s="33"/>
    </row>
    <row r="365">
      <c r="A365" s="22"/>
      <c r="B365" s="33"/>
      <c r="C365" s="33"/>
    </row>
    <row r="366">
      <c r="A366" s="22"/>
      <c r="B366" s="33"/>
      <c r="C366" s="33"/>
    </row>
    <row r="367">
      <c r="A367" s="22"/>
      <c r="B367" s="33"/>
      <c r="C367" s="33"/>
    </row>
    <row r="368">
      <c r="A368" s="22"/>
      <c r="B368" s="33"/>
      <c r="C368" s="33"/>
    </row>
    <row r="369">
      <c r="A369" s="22"/>
      <c r="B369" s="33"/>
      <c r="C369" s="33"/>
    </row>
    <row r="370">
      <c r="A370" s="22"/>
      <c r="B370" s="33"/>
      <c r="C370" s="33"/>
    </row>
    <row r="371">
      <c r="A371" s="22"/>
      <c r="B371" s="33"/>
      <c r="C371" s="33"/>
    </row>
    <row r="372">
      <c r="A372" s="22"/>
      <c r="B372" s="33"/>
      <c r="C372" s="33"/>
    </row>
    <row r="373">
      <c r="A373" s="22"/>
      <c r="B373" s="33"/>
      <c r="C373" s="33"/>
    </row>
    <row r="374">
      <c r="A374" s="22"/>
      <c r="B374" s="33"/>
      <c r="C374" s="33"/>
    </row>
    <row r="375">
      <c r="A375" s="22"/>
      <c r="B375" s="33"/>
      <c r="C375" s="33"/>
    </row>
    <row r="376">
      <c r="A376" s="22"/>
      <c r="B376" s="33"/>
      <c r="C376" s="33"/>
    </row>
    <row r="377">
      <c r="A377" s="22"/>
      <c r="B377" s="33"/>
      <c r="C377" s="33"/>
    </row>
    <row r="378">
      <c r="A378" s="22"/>
      <c r="B378" s="33"/>
      <c r="C378" s="33"/>
    </row>
    <row r="379">
      <c r="A379" s="22"/>
      <c r="B379" s="33"/>
      <c r="C379" s="33"/>
    </row>
    <row r="380">
      <c r="A380" s="22"/>
      <c r="B380" s="33"/>
      <c r="C380" s="33"/>
    </row>
    <row r="381">
      <c r="A381" s="22"/>
      <c r="B381" s="33"/>
      <c r="C381" s="33"/>
    </row>
    <row r="382">
      <c r="A382" s="22"/>
      <c r="B382" s="33"/>
      <c r="C382" s="33"/>
    </row>
    <row r="383">
      <c r="A383" s="22"/>
      <c r="B383" s="33"/>
      <c r="C383" s="33"/>
    </row>
    <row r="384">
      <c r="A384" s="22"/>
      <c r="B384" s="33"/>
      <c r="C384" s="33"/>
    </row>
    <row r="385">
      <c r="A385" s="22"/>
      <c r="B385" s="33"/>
      <c r="C385" s="33"/>
    </row>
    <row r="386">
      <c r="A386" s="22"/>
      <c r="B386" s="33"/>
      <c r="C386" s="33"/>
    </row>
    <row r="387">
      <c r="A387" s="22"/>
      <c r="B387" s="33"/>
      <c r="C387" s="33"/>
    </row>
    <row r="388">
      <c r="A388" s="22"/>
      <c r="B388" s="33"/>
      <c r="C388" s="33"/>
    </row>
    <row r="389">
      <c r="A389" s="22"/>
      <c r="B389" s="33"/>
      <c r="C389" s="33"/>
    </row>
    <row r="390">
      <c r="A390" s="22"/>
      <c r="B390" s="33"/>
      <c r="C390" s="33"/>
    </row>
    <row r="391">
      <c r="A391" s="22"/>
      <c r="B391" s="33"/>
      <c r="C391" s="33"/>
    </row>
    <row r="392">
      <c r="A392" s="22"/>
      <c r="B392" s="33"/>
      <c r="C392" s="33"/>
    </row>
    <row r="393">
      <c r="A393" s="22"/>
      <c r="B393" s="33"/>
      <c r="C393" s="33"/>
    </row>
    <row r="394">
      <c r="A394" s="22"/>
      <c r="B394" s="33"/>
      <c r="C394" s="33"/>
    </row>
    <row r="395">
      <c r="A395" s="22"/>
      <c r="B395" s="33"/>
      <c r="C395" s="33"/>
    </row>
    <row r="396">
      <c r="A396" s="22"/>
      <c r="B396" s="33"/>
      <c r="C396" s="33"/>
    </row>
    <row r="397">
      <c r="A397" s="22"/>
      <c r="B397" s="33"/>
      <c r="C397" s="33"/>
    </row>
    <row r="398">
      <c r="A398" s="22"/>
      <c r="B398" s="33"/>
      <c r="C398" s="33"/>
    </row>
    <row r="399">
      <c r="A399" s="22"/>
      <c r="B399" s="33"/>
      <c r="C399" s="33"/>
    </row>
    <row r="400">
      <c r="A400" s="22"/>
      <c r="B400" s="33"/>
      <c r="C400" s="33"/>
    </row>
    <row r="401">
      <c r="A401" s="22"/>
      <c r="B401" s="33"/>
      <c r="C401" s="33"/>
    </row>
    <row r="402">
      <c r="A402" s="22"/>
      <c r="B402" s="33"/>
      <c r="C402" s="33"/>
    </row>
    <row r="403">
      <c r="A403" s="22"/>
      <c r="B403" s="33"/>
      <c r="C403" s="33"/>
    </row>
    <row r="404">
      <c r="A404" s="22"/>
      <c r="B404" s="33"/>
      <c r="C404" s="33"/>
    </row>
    <row r="405">
      <c r="A405" s="22"/>
      <c r="B405" s="33"/>
      <c r="C405" s="33"/>
    </row>
    <row r="406">
      <c r="A406" s="22"/>
      <c r="B406" s="33"/>
      <c r="C406" s="33"/>
    </row>
    <row r="407">
      <c r="A407" s="22"/>
      <c r="B407" s="33"/>
      <c r="C407" s="33"/>
    </row>
    <row r="408">
      <c r="A408" s="22"/>
      <c r="B408" s="33"/>
      <c r="C408" s="33"/>
    </row>
    <row r="409">
      <c r="A409" s="22"/>
      <c r="B409" s="33"/>
      <c r="C409" s="33"/>
    </row>
    <row r="410">
      <c r="A410" s="22"/>
      <c r="B410" s="33"/>
      <c r="C410" s="33"/>
    </row>
    <row r="411">
      <c r="A411" s="22"/>
      <c r="B411" s="33"/>
      <c r="C411" s="33"/>
    </row>
    <row r="412">
      <c r="A412" s="22"/>
      <c r="B412" s="33"/>
      <c r="C412" s="33"/>
    </row>
    <row r="413">
      <c r="A413" s="22"/>
      <c r="B413" s="33"/>
      <c r="C413" s="33"/>
    </row>
    <row r="414">
      <c r="A414" s="22"/>
      <c r="B414" s="33"/>
      <c r="C414" s="33"/>
    </row>
    <row r="415">
      <c r="A415" s="22"/>
      <c r="B415" s="33"/>
      <c r="C415" s="33"/>
    </row>
    <row r="416">
      <c r="A416" s="22"/>
      <c r="B416" s="33"/>
      <c r="C416" s="33"/>
    </row>
    <row r="417">
      <c r="A417" s="22"/>
      <c r="B417" s="33"/>
      <c r="C417" s="33"/>
    </row>
    <row r="418">
      <c r="A418" s="22"/>
      <c r="B418" s="33"/>
      <c r="C418" s="33"/>
    </row>
    <row r="419">
      <c r="A419" s="22"/>
      <c r="B419" s="33"/>
      <c r="C419" s="33"/>
    </row>
    <row r="420">
      <c r="A420" s="22"/>
      <c r="B420" s="33"/>
      <c r="C420" s="33"/>
    </row>
    <row r="421">
      <c r="A421" s="22"/>
      <c r="B421" s="33"/>
      <c r="C421" s="33"/>
    </row>
    <row r="422">
      <c r="A422" s="22"/>
      <c r="B422" s="33"/>
      <c r="C422" s="33"/>
    </row>
    <row r="423">
      <c r="A423" s="22"/>
      <c r="B423" s="33"/>
      <c r="C423" s="33"/>
    </row>
    <row r="424">
      <c r="A424" s="22"/>
      <c r="B424" s="33"/>
      <c r="C424" s="33"/>
    </row>
    <row r="425">
      <c r="A425" s="22"/>
      <c r="B425" s="33"/>
      <c r="C425" s="33"/>
    </row>
    <row r="426">
      <c r="A426" s="22"/>
      <c r="B426" s="33"/>
      <c r="C426" s="33"/>
    </row>
    <row r="427">
      <c r="A427" s="22"/>
      <c r="B427" s="33"/>
      <c r="C427" s="33"/>
    </row>
    <row r="428">
      <c r="A428" s="22"/>
      <c r="B428" s="33"/>
      <c r="C428" s="33"/>
    </row>
    <row r="429">
      <c r="A429" s="22"/>
      <c r="B429" s="33"/>
      <c r="C429" s="33"/>
    </row>
    <row r="430">
      <c r="A430" s="22"/>
      <c r="B430" s="33"/>
      <c r="C430" s="33"/>
    </row>
    <row r="431">
      <c r="A431" s="22"/>
      <c r="B431" s="33"/>
      <c r="C431" s="33"/>
    </row>
    <row r="432">
      <c r="A432" s="22"/>
      <c r="B432" s="33"/>
      <c r="C432" s="33"/>
    </row>
    <row r="433">
      <c r="A433" s="22"/>
      <c r="B433" s="33"/>
      <c r="C433" s="33"/>
    </row>
    <row r="434">
      <c r="A434" s="22"/>
      <c r="B434" s="33"/>
      <c r="C434" s="33"/>
    </row>
    <row r="435">
      <c r="A435" s="22"/>
      <c r="B435" s="33"/>
      <c r="C435" s="33"/>
    </row>
    <row r="436">
      <c r="A436" s="22"/>
      <c r="B436" s="33"/>
      <c r="C436" s="33"/>
    </row>
    <row r="437">
      <c r="A437" s="22"/>
      <c r="B437" s="33"/>
      <c r="C437" s="33"/>
    </row>
    <row r="438">
      <c r="A438" s="22"/>
      <c r="B438" s="33"/>
      <c r="C438" s="33"/>
    </row>
    <row r="439">
      <c r="A439" s="22"/>
      <c r="B439" s="33"/>
      <c r="C439" s="33"/>
    </row>
    <row r="440">
      <c r="A440" s="22"/>
      <c r="B440" s="33"/>
      <c r="C440" s="33"/>
    </row>
    <row r="441">
      <c r="A441" s="22"/>
      <c r="B441" s="33"/>
      <c r="C441" s="33"/>
    </row>
    <row r="442">
      <c r="A442" s="22"/>
      <c r="B442" s="33"/>
      <c r="C442" s="33"/>
    </row>
    <row r="443">
      <c r="A443" s="22"/>
      <c r="B443" s="33"/>
      <c r="C443" s="33"/>
    </row>
    <row r="444">
      <c r="A444" s="22"/>
      <c r="B444" s="33"/>
      <c r="C444" s="33"/>
    </row>
    <row r="445">
      <c r="A445" s="22"/>
      <c r="B445" s="33"/>
      <c r="C445" s="33"/>
    </row>
    <row r="446">
      <c r="A446" s="22"/>
      <c r="B446" s="33"/>
      <c r="C446" s="33"/>
    </row>
    <row r="447">
      <c r="A447" s="22"/>
      <c r="B447" s="33"/>
      <c r="C447" s="33"/>
    </row>
    <row r="448">
      <c r="A448" s="22"/>
      <c r="B448" s="33"/>
      <c r="C448" s="33"/>
    </row>
    <row r="449">
      <c r="A449" s="22"/>
      <c r="B449" s="33"/>
      <c r="C449" s="33"/>
    </row>
    <row r="450">
      <c r="A450" s="22"/>
      <c r="B450" s="33"/>
      <c r="C450" s="33"/>
    </row>
    <row r="451">
      <c r="A451" s="22"/>
      <c r="B451" s="33"/>
      <c r="C451" s="33"/>
    </row>
    <row r="452">
      <c r="A452" s="22"/>
      <c r="B452" s="33"/>
      <c r="C452" s="33"/>
    </row>
    <row r="453">
      <c r="A453" s="22"/>
      <c r="B453" s="33"/>
      <c r="C453" s="33"/>
    </row>
    <row r="454">
      <c r="A454" s="22"/>
      <c r="B454" s="33"/>
      <c r="C454" s="33"/>
    </row>
    <row r="455">
      <c r="A455" s="22"/>
      <c r="B455" s="33"/>
      <c r="C455" s="33"/>
    </row>
    <row r="456">
      <c r="A456" s="22"/>
      <c r="B456" s="33"/>
      <c r="C456" s="33"/>
    </row>
    <row r="457">
      <c r="A457" s="22"/>
      <c r="B457" s="33"/>
      <c r="C457" s="33"/>
    </row>
    <row r="458">
      <c r="A458" s="22"/>
      <c r="B458" s="33"/>
      <c r="C458" s="33"/>
    </row>
    <row r="459">
      <c r="A459" s="22"/>
      <c r="B459" s="33"/>
      <c r="C459" s="33"/>
    </row>
    <row r="460">
      <c r="A460" s="22"/>
      <c r="B460" s="33"/>
      <c r="C460" s="33"/>
    </row>
    <row r="461">
      <c r="A461" s="22"/>
      <c r="B461" s="33"/>
      <c r="C461" s="33"/>
    </row>
    <row r="462">
      <c r="A462" s="22"/>
      <c r="B462" s="33"/>
      <c r="C462" s="33"/>
    </row>
    <row r="463">
      <c r="A463" s="22"/>
      <c r="B463" s="33"/>
      <c r="C463" s="33"/>
    </row>
    <row r="464">
      <c r="A464" s="22"/>
      <c r="B464" s="33"/>
      <c r="C464" s="33"/>
    </row>
    <row r="465">
      <c r="A465" s="22"/>
      <c r="B465" s="33"/>
      <c r="C465" s="33"/>
    </row>
    <row r="466">
      <c r="A466" s="22"/>
      <c r="B466" s="33"/>
      <c r="C466" s="33"/>
    </row>
    <row r="467">
      <c r="A467" s="22"/>
      <c r="B467" s="33"/>
      <c r="C467" s="33"/>
    </row>
    <row r="468">
      <c r="A468" s="22"/>
      <c r="B468" s="33"/>
      <c r="C468" s="33"/>
    </row>
    <row r="469">
      <c r="A469" s="22"/>
      <c r="B469" s="33"/>
      <c r="C469" s="33"/>
    </row>
    <row r="470">
      <c r="A470" s="22"/>
      <c r="B470" s="33"/>
      <c r="C470" s="33"/>
    </row>
    <row r="471">
      <c r="A471" s="22"/>
      <c r="B471" s="33"/>
      <c r="C471" s="33"/>
    </row>
    <row r="472">
      <c r="A472" s="22"/>
      <c r="B472" s="33"/>
      <c r="C472" s="33"/>
    </row>
    <row r="473">
      <c r="A473" s="22"/>
      <c r="B473" s="33"/>
      <c r="C473" s="33"/>
    </row>
    <row r="474">
      <c r="A474" s="22"/>
      <c r="B474" s="33"/>
      <c r="C474" s="33"/>
    </row>
    <row r="475">
      <c r="A475" s="22"/>
      <c r="B475" s="33"/>
      <c r="C475" s="33"/>
    </row>
    <row r="476">
      <c r="A476" s="22"/>
      <c r="B476" s="33"/>
      <c r="C476" s="33"/>
    </row>
    <row r="477">
      <c r="A477" s="22"/>
      <c r="B477" s="33"/>
      <c r="C477" s="33"/>
    </row>
    <row r="478">
      <c r="A478" s="22"/>
      <c r="B478" s="33"/>
      <c r="C478" s="33"/>
    </row>
    <row r="479">
      <c r="A479" s="22"/>
      <c r="B479" s="33"/>
      <c r="C479" s="33"/>
    </row>
    <row r="480">
      <c r="A480" s="22"/>
      <c r="B480" s="33"/>
      <c r="C480" s="33"/>
    </row>
    <row r="481">
      <c r="A481" s="22"/>
      <c r="B481" s="33"/>
      <c r="C481" s="33"/>
    </row>
    <row r="482">
      <c r="A482" s="22"/>
      <c r="B482" s="33"/>
      <c r="C482" s="33"/>
    </row>
    <row r="483">
      <c r="A483" s="22"/>
      <c r="B483" s="33"/>
      <c r="C483" s="33"/>
    </row>
    <row r="484">
      <c r="A484" s="22"/>
      <c r="B484" s="33"/>
      <c r="C484" s="33"/>
    </row>
    <row r="485">
      <c r="A485" s="22"/>
      <c r="B485" s="33"/>
      <c r="C485" s="33"/>
    </row>
    <row r="486">
      <c r="A486" s="22"/>
      <c r="B486" s="33"/>
      <c r="C486" s="33"/>
    </row>
    <row r="487">
      <c r="A487" s="22"/>
      <c r="B487" s="33"/>
      <c r="C487" s="33"/>
    </row>
    <row r="488">
      <c r="A488" s="22"/>
      <c r="B488" s="33"/>
      <c r="C488" s="33"/>
    </row>
    <row r="489">
      <c r="A489" s="22"/>
      <c r="B489" s="33"/>
      <c r="C489" s="33"/>
    </row>
    <row r="490">
      <c r="A490" s="22"/>
      <c r="B490" s="33"/>
      <c r="C490" s="33"/>
    </row>
    <row r="491">
      <c r="A491" s="22"/>
      <c r="B491" s="33"/>
      <c r="C491" s="33"/>
    </row>
    <row r="492">
      <c r="A492" s="22"/>
      <c r="B492" s="33"/>
      <c r="C492" s="33"/>
    </row>
    <row r="493">
      <c r="A493" s="22"/>
      <c r="B493" s="33"/>
      <c r="C493" s="33"/>
    </row>
    <row r="494">
      <c r="A494" s="22"/>
      <c r="B494" s="33"/>
      <c r="C494" s="33"/>
    </row>
    <row r="495">
      <c r="A495" s="22"/>
      <c r="B495" s="33"/>
      <c r="C495" s="33"/>
    </row>
    <row r="496">
      <c r="A496" s="22"/>
      <c r="B496" s="33"/>
      <c r="C496" s="33"/>
    </row>
    <row r="497">
      <c r="A497" s="22"/>
      <c r="B497" s="33"/>
      <c r="C497" s="33"/>
    </row>
    <row r="498">
      <c r="A498" s="22"/>
      <c r="B498" s="33"/>
      <c r="C498" s="33"/>
    </row>
    <row r="499">
      <c r="A499" s="22"/>
      <c r="B499" s="33"/>
      <c r="C499" s="33"/>
    </row>
    <row r="500">
      <c r="A500" s="22"/>
      <c r="B500" s="33"/>
      <c r="C500" s="33"/>
    </row>
    <row r="501">
      <c r="A501" s="22"/>
      <c r="B501" s="33"/>
      <c r="C501" s="33"/>
    </row>
    <row r="502">
      <c r="A502" s="22"/>
      <c r="B502" s="33"/>
      <c r="C502" s="33"/>
    </row>
    <row r="503">
      <c r="A503" s="22"/>
      <c r="B503" s="33"/>
      <c r="C503" s="33"/>
    </row>
    <row r="504">
      <c r="A504" s="22"/>
      <c r="B504" s="33"/>
      <c r="C504" s="33"/>
    </row>
    <row r="505">
      <c r="A505" s="22"/>
      <c r="B505" s="33"/>
      <c r="C505" s="33"/>
    </row>
    <row r="506">
      <c r="A506" s="22"/>
      <c r="B506" s="33"/>
      <c r="C506" s="33"/>
    </row>
    <row r="507">
      <c r="A507" s="22"/>
      <c r="B507" s="33"/>
      <c r="C507" s="33"/>
    </row>
    <row r="508">
      <c r="A508" s="22"/>
      <c r="B508" s="33"/>
      <c r="C508" s="33"/>
    </row>
    <row r="509">
      <c r="A509" s="22"/>
      <c r="B509" s="33"/>
      <c r="C509" s="33"/>
    </row>
    <row r="510">
      <c r="A510" s="22"/>
      <c r="B510" s="33"/>
      <c r="C510" s="33"/>
    </row>
    <row r="511">
      <c r="A511" s="22"/>
      <c r="B511" s="33"/>
      <c r="C511" s="33"/>
    </row>
    <row r="512">
      <c r="A512" s="22"/>
      <c r="B512" s="33"/>
      <c r="C512" s="33"/>
    </row>
    <row r="513">
      <c r="A513" s="22"/>
      <c r="B513" s="33"/>
      <c r="C513" s="33"/>
    </row>
    <row r="514">
      <c r="A514" s="22"/>
      <c r="B514" s="33"/>
      <c r="C514" s="33"/>
    </row>
    <row r="515">
      <c r="A515" s="22"/>
      <c r="B515" s="33"/>
      <c r="C515" s="33"/>
    </row>
    <row r="516">
      <c r="A516" s="22"/>
      <c r="B516" s="33"/>
      <c r="C516" s="33"/>
    </row>
    <row r="517">
      <c r="A517" s="22"/>
      <c r="B517" s="33"/>
      <c r="C517" s="33"/>
    </row>
    <row r="518">
      <c r="A518" s="22"/>
      <c r="B518" s="33"/>
      <c r="C518" s="33"/>
    </row>
    <row r="519">
      <c r="A519" s="22"/>
      <c r="B519" s="33"/>
      <c r="C519" s="33"/>
    </row>
    <row r="520">
      <c r="A520" s="22"/>
      <c r="B520" s="33"/>
      <c r="C520" s="33"/>
    </row>
    <row r="521">
      <c r="A521" s="22"/>
      <c r="B521" s="33"/>
      <c r="C521" s="33"/>
    </row>
    <row r="522">
      <c r="A522" s="22"/>
      <c r="B522" s="33"/>
      <c r="C522" s="33"/>
    </row>
    <row r="523">
      <c r="A523" s="22"/>
      <c r="B523" s="33"/>
      <c r="C523" s="33"/>
    </row>
    <row r="524">
      <c r="A524" s="22"/>
      <c r="B524" s="33"/>
      <c r="C524" s="33"/>
    </row>
    <row r="525">
      <c r="A525" s="22"/>
      <c r="B525" s="33"/>
      <c r="C525" s="33"/>
    </row>
    <row r="526">
      <c r="A526" s="22"/>
      <c r="B526" s="33"/>
      <c r="C526" s="33"/>
    </row>
    <row r="527">
      <c r="A527" s="22"/>
      <c r="B527" s="33"/>
      <c r="C527" s="33"/>
    </row>
    <row r="528">
      <c r="A528" s="22"/>
      <c r="B528" s="33"/>
      <c r="C528" s="33"/>
    </row>
    <row r="529">
      <c r="A529" s="22"/>
      <c r="B529" s="33"/>
      <c r="C529" s="33"/>
    </row>
    <row r="530">
      <c r="A530" s="22"/>
      <c r="B530" s="33"/>
      <c r="C530" s="33"/>
    </row>
    <row r="531">
      <c r="A531" s="22"/>
      <c r="B531" s="33"/>
      <c r="C531" s="33"/>
    </row>
    <row r="532">
      <c r="A532" s="22"/>
      <c r="B532" s="33"/>
      <c r="C532" s="33"/>
    </row>
    <row r="533">
      <c r="A533" s="22"/>
      <c r="B533" s="33"/>
      <c r="C533" s="33"/>
    </row>
    <row r="534">
      <c r="A534" s="22"/>
      <c r="B534" s="33"/>
      <c r="C534" s="33"/>
    </row>
    <row r="535">
      <c r="A535" s="22"/>
      <c r="B535" s="33"/>
      <c r="C535" s="33"/>
    </row>
    <row r="536">
      <c r="A536" s="22"/>
      <c r="B536" s="33"/>
      <c r="C536" s="33"/>
    </row>
    <row r="537">
      <c r="A537" s="22"/>
      <c r="B537" s="33"/>
      <c r="C537" s="33"/>
    </row>
    <row r="538">
      <c r="A538" s="22"/>
      <c r="B538" s="33"/>
      <c r="C538" s="33"/>
    </row>
    <row r="539">
      <c r="A539" s="22"/>
      <c r="B539" s="33"/>
      <c r="C539" s="33"/>
    </row>
    <row r="540">
      <c r="A540" s="22"/>
      <c r="B540" s="33"/>
      <c r="C540" s="33"/>
    </row>
    <row r="541">
      <c r="A541" s="22"/>
      <c r="B541" s="33"/>
      <c r="C541" s="33"/>
    </row>
    <row r="542">
      <c r="A542" s="22"/>
      <c r="B542" s="33"/>
      <c r="C542" s="33"/>
    </row>
    <row r="543">
      <c r="A543" s="22"/>
      <c r="B543" s="33"/>
      <c r="C543" s="33"/>
    </row>
    <row r="544">
      <c r="A544" s="22"/>
      <c r="B544" s="33"/>
      <c r="C544" s="33"/>
    </row>
    <row r="545">
      <c r="A545" s="22"/>
      <c r="B545" s="33"/>
      <c r="C545" s="33"/>
    </row>
    <row r="546">
      <c r="A546" s="22"/>
      <c r="B546" s="33"/>
      <c r="C546" s="33"/>
    </row>
    <row r="547">
      <c r="A547" s="22"/>
      <c r="B547" s="33"/>
      <c r="C547" s="33"/>
    </row>
    <row r="548">
      <c r="A548" s="22"/>
      <c r="B548" s="33"/>
      <c r="C548" s="33"/>
    </row>
    <row r="549">
      <c r="A549" s="22"/>
      <c r="B549" s="33"/>
      <c r="C549" s="33"/>
    </row>
    <row r="550">
      <c r="A550" s="22"/>
      <c r="B550" s="33"/>
      <c r="C550" s="33"/>
    </row>
    <row r="551">
      <c r="A551" s="22"/>
      <c r="B551" s="33"/>
      <c r="C551" s="33"/>
    </row>
    <row r="552">
      <c r="A552" s="22"/>
      <c r="B552" s="33"/>
      <c r="C552" s="33"/>
    </row>
    <row r="553">
      <c r="A553" s="22"/>
      <c r="B553" s="33"/>
      <c r="C553" s="33"/>
    </row>
    <row r="554">
      <c r="A554" s="22"/>
      <c r="B554" s="33"/>
      <c r="C554" s="33"/>
    </row>
    <row r="555">
      <c r="A555" s="22"/>
      <c r="B555" s="33"/>
      <c r="C555" s="33"/>
    </row>
    <row r="556">
      <c r="A556" s="22"/>
      <c r="B556" s="33"/>
      <c r="C556" s="33"/>
    </row>
    <row r="557">
      <c r="A557" s="22"/>
      <c r="B557" s="33"/>
      <c r="C557" s="33"/>
    </row>
    <row r="558">
      <c r="A558" s="22"/>
      <c r="B558" s="33"/>
      <c r="C558" s="33"/>
    </row>
    <row r="559">
      <c r="A559" s="22"/>
      <c r="B559" s="33"/>
      <c r="C559" s="33"/>
    </row>
    <row r="560">
      <c r="A560" s="22"/>
      <c r="B560" s="33"/>
      <c r="C560" s="33"/>
    </row>
    <row r="561">
      <c r="A561" s="22"/>
      <c r="B561" s="33"/>
      <c r="C561" s="33"/>
    </row>
    <row r="562">
      <c r="A562" s="22"/>
      <c r="B562" s="33"/>
      <c r="C562" s="33"/>
    </row>
    <row r="563">
      <c r="A563" s="22"/>
      <c r="B563" s="33"/>
      <c r="C563" s="33"/>
    </row>
    <row r="564">
      <c r="A564" s="22"/>
      <c r="B564" s="33"/>
      <c r="C564" s="33"/>
    </row>
    <row r="565">
      <c r="A565" s="22"/>
      <c r="B565" s="33"/>
      <c r="C565" s="33"/>
    </row>
    <row r="566">
      <c r="A566" s="22"/>
      <c r="B566" s="33"/>
      <c r="C566" s="33"/>
    </row>
    <row r="567">
      <c r="A567" s="22"/>
      <c r="B567" s="33"/>
      <c r="C567" s="33"/>
    </row>
    <row r="568">
      <c r="A568" s="22"/>
      <c r="B568" s="33"/>
      <c r="C568" s="33"/>
    </row>
    <row r="569">
      <c r="A569" s="22"/>
      <c r="B569" s="33"/>
      <c r="C569" s="33"/>
    </row>
    <row r="570">
      <c r="A570" s="22"/>
      <c r="B570" s="33"/>
      <c r="C570" s="33"/>
    </row>
    <row r="571">
      <c r="A571" s="22"/>
      <c r="B571" s="33"/>
      <c r="C571" s="33"/>
    </row>
    <row r="572">
      <c r="A572" s="22"/>
      <c r="B572" s="33"/>
      <c r="C572" s="33"/>
    </row>
    <row r="573">
      <c r="A573" s="22"/>
      <c r="B573" s="33"/>
      <c r="C573" s="33"/>
    </row>
    <row r="574">
      <c r="A574" s="22"/>
      <c r="B574" s="33"/>
      <c r="C574" s="33"/>
    </row>
    <row r="575">
      <c r="A575" s="22"/>
      <c r="B575" s="33"/>
      <c r="C575" s="33"/>
    </row>
    <row r="576">
      <c r="A576" s="22"/>
      <c r="B576" s="33"/>
      <c r="C576" s="33"/>
    </row>
    <row r="577">
      <c r="A577" s="22"/>
      <c r="B577" s="33"/>
      <c r="C577" s="33"/>
    </row>
    <row r="578">
      <c r="A578" s="22"/>
      <c r="B578" s="33"/>
      <c r="C578" s="33"/>
    </row>
    <row r="579">
      <c r="A579" s="22"/>
      <c r="B579" s="33"/>
      <c r="C579" s="33"/>
    </row>
    <row r="580">
      <c r="A580" s="22"/>
      <c r="B580" s="33"/>
      <c r="C580" s="33"/>
    </row>
    <row r="581">
      <c r="A581" s="22"/>
      <c r="B581" s="33"/>
      <c r="C581" s="33"/>
    </row>
    <row r="582">
      <c r="A582" s="22"/>
      <c r="B582" s="33"/>
      <c r="C582" s="33"/>
    </row>
    <row r="583">
      <c r="A583" s="22"/>
      <c r="B583" s="33"/>
      <c r="C583" s="33"/>
    </row>
    <row r="584">
      <c r="A584" s="22"/>
      <c r="B584" s="33"/>
      <c r="C584" s="33"/>
    </row>
    <row r="585">
      <c r="A585" s="22"/>
      <c r="B585" s="33"/>
      <c r="C585" s="33"/>
    </row>
    <row r="586">
      <c r="A586" s="22"/>
      <c r="B586" s="33"/>
      <c r="C586" s="33"/>
    </row>
    <row r="587">
      <c r="A587" s="22"/>
      <c r="B587" s="33"/>
      <c r="C587" s="33"/>
    </row>
    <row r="588">
      <c r="A588" s="22"/>
      <c r="B588" s="33"/>
      <c r="C588" s="33"/>
    </row>
    <row r="589">
      <c r="A589" s="22"/>
      <c r="B589" s="33"/>
      <c r="C589" s="33"/>
    </row>
    <row r="590">
      <c r="A590" s="22"/>
      <c r="B590" s="33"/>
      <c r="C590" s="33"/>
    </row>
    <row r="591">
      <c r="A591" s="22"/>
      <c r="B591" s="33"/>
      <c r="C591" s="33"/>
    </row>
    <row r="592">
      <c r="A592" s="22"/>
      <c r="B592" s="33"/>
      <c r="C592" s="33"/>
    </row>
    <row r="593">
      <c r="A593" s="22"/>
      <c r="B593" s="33"/>
      <c r="C593" s="33"/>
    </row>
    <row r="594">
      <c r="A594" s="22"/>
      <c r="B594" s="33"/>
      <c r="C594" s="33"/>
    </row>
    <row r="595">
      <c r="A595" s="22"/>
      <c r="B595" s="33"/>
      <c r="C595" s="33"/>
    </row>
    <row r="596">
      <c r="A596" s="22"/>
      <c r="B596" s="33"/>
      <c r="C596" s="33"/>
    </row>
    <row r="597">
      <c r="A597" s="22"/>
      <c r="B597" s="33"/>
      <c r="C597" s="33"/>
    </row>
    <row r="598">
      <c r="A598" s="22"/>
      <c r="B598" s="33"/>
      <c r="C598" s="33"/>
    </row>
    <row r="599">
      <c r="A599" s="22"/>
      <c r="B599" s="33"/>
      <c r="C599" s="33"/>
    </row>
    <row r="600">
      <c r="A600" s="22"/>
      <c r="B600" s="33"/>
      <c r="C600" s="33"/>
    </row>
    <row r="601">
      <c r="A601" s="22"/>
      <c r="B601" s="33"/>
      <c r="C601" s="33"/>
    </row>
    <row r="602">
      <c r="A602" s="22"/>
      <c r="B602" s="33"/>
      <c r="C602" s="33"/>
    </row>
    <row r="603">
      <c r="A603" s="22"/>
      <c r="B603" s="33"/>
      <c r="C603" s="33"/>
    </row>
    <row r="604">
      <c r="A604" s="22"/>
      <c r="B604" s="33"/>
      <c r="C604" s="33"/>
    </row>
    <row r="605">
      <c r="A605" s="22"/>
      <c r="B605" s="33"/>
      <c r="C605" s="33"/>
    </row>
    <row r="606">
      <c r="A606" s="22"/>
      <c r="B606" s="33"/>
      <c r="C606" s="33"/>
    </row>
    <row r="607">
      <c r="A607" s="22"/>
      <c r="B607" s="33"/>
      <c r="C607" s="33"/>
    </row>
    <row r="608">
      <c r="A608" s="22"/>
      <c r="B608" s="33"/>
      <c r="C608" s="33"/>
    </row>
    <row r="609">
      <c r="A609" s="22"/>
      <c r="B609" s="33"/>
      <c r="C609" s="33"/>
    </row>
    <row r="610">
      <c r="A610" s="22"/>
      <c r="B610" s="33"/>
      <c r="C610" s="33"/>
    </row>
    <row r="611">
      <c r="A611" s="22"/>
      <c r="B611" s="33"/>
      <c r="C611" s="33"/>
    </row>
    <row r="612">
      <c r="A612" s="22"/>
      <c r="B612" s="33"/>
      <c r="C612" s="33"/>
    </row>
    <row r="613">
      <c r="A613" s="22"/>
      <c r="B613" s="33"/>
      <c r="C613" s="33"/>
    </row>
    <row r="614">
      <c r="A614" s="22"/>
      <c r="B614" s="33"/>
      <c r="C614" s="33"/>
    </row>
    <row r="615">
      <c r="A615" s="22"/>
      <c r="B615" s="33"/>
      <c r="C615" s="33"/>
    </row>
    <row r="616">
      <c r="A616" s="22"/>
      <c r="B616" s="33"/>
      <c r="C616" s="33"/>
    </row>
    <row r="617">
      <c r="A617" s="22"/>
      <c r="B617" s="33"/>
      <c r="C617" s="33"/>
    </row>
    <row r="618">
      <c r="A618" s="22"/>
      <c r="B618" s="33"/>
      <c r="C618" s="33"/>
    </row>
    <row r="619">
      <c r="A619" s="22"/>
      <c r="B619" s="33"/>
      <c r="C619" s="33"/>
    </row>
    <row r="620">
      <c r="A620" s="22"/>
      <c r="B620" s="33"/>
      <c r="C620" s="33"/>
    </row>
    <row r="621">
      <c r="A621" s="22"/>
      <c r="B621" s="33"/>
      <c r="C621" s="33"/>
    </row>
    <row r="622">
      <c r="A622" s="22"/>
      <c r="B622" s="33"/>
      <c r="C622" s="33"/>
    </row>
    <row r="623">
      <c r="A623" s="22"/>
      <c r="B623" s="33"/>
      <c r="C623" s="33"/>
    </row>
    <row r="624">
      <c r="A624" s="22"/>
      <c r="B624" s="33"/>
      <c r="C624" s="33"/>
    </row>
    <row r="625">
      <c r="A625" s="22"/>
      <c r="B625" s="33"/>
      <c r="C625" s="33"/>
    </row>
    <row r="626">
      <c r="A626" s="22"/>
      <c r="B626" s="33"/>
      <c r="C626" s="33"/>
    </row>
    <row r="627">
      <c r="A627" s="22"/>
      <c r="B627" s="33"/>
      <c r="C627" s="33"/>
    </row>
    <row r="628">
      <c r="A628" s="22"/>
      <c r="B628" s="33"/>
      <c r="C628" s="33"/>
    </row>
    <row r="629">
      <c r="A629" s="22"/>
      <c r="B629" s="33"/>
      <c r="C629" s="33"/>
    </row>
    <row r="630">
      <c r="A630" s="22"/>
      <c r="B630" s="33"/>
      <c r="C630" s="33"/>
    </row>
    <row r="631">
      <c r="A631" s="22"/>
      <c r="B631" s="33"/>
      <c r="C631" s="33"/>
    </row>
    <row r="632">
      <c r="A632" s="22"/>
      <c r="B632" s="33"/>
      <c r="C632" s="33"/>
    </row>
    <row r="633">
      <c r="A633" s="22"/>
      <c r="B633" s="33"/>
      <c r="C633" s="33"/>
    </row>
    <row r="634">
      <c r="A634" s="22"/>
      <c r="B634" s="33"/>
      <c r="C634" s="33"/>
    </row>
    <row r="635">
      <c r="A635" s="22"/>
      <c r="B635" s="33"/>
      <c r="C635" s="33"/>
    </row>
    <row r="636">
      <c r="A636" s="22"/>
      <c r="B636" s="33"/>
      <c r="C636" s="33"/>
    </row>
    <row r="637">
      <c r="A637" s="22"/>
      <c r="B637" s="33"/>
      <c r="C637" s="33"/>
    </row>
    <row r="638">
      <c r="A638" s="22"/>
      <c r="B638" s="33"/>
      <c r="C638" s="33"/>
    </row>
    <row r="639">
      <c r="A639" s="22"/>
      <c r="B639" s="33"/>
      <c r="C639" s="33"/>
    </row>
    <row r="640">
      <c r="A640" s="22"/>
      <c r="B640" s="33"/>
      <c r="C640" s="33"/>
    </row>
    <row r="641">
      <c r="A641" s="22"/>
      <c r="B641" s="33"/>
      <c r="C641" s="33"/>
    </row>
    <row r="642">
      <c r="A642" s="22"/>
      <c r="B642" s="33"/>
      <c r="C642" s="33"/>
    </row>
    <row r="643">
      <c r="A643" s="22"/>
      <c r="B643" s="33"/>
      <c r="C643" s="33"/>
    </row>
    <row r="644">
      <c r="A644" s="22"/>
      <c r="B644" s="33"/>
      <c r="C644" s="33"/>
    </row>
    <row r="645">
      <c r="A645" s="22"/>
      <c r="B645" s="33"/>
      <c r="C645" s="33"/>
    </row>
    <row r="646">
      <c r="A646" s="22"/>
      <c r="B646" s="33"/>
      <c r="C646" s="33"/>
    </row>
    <row r="647">
      <c r="A647" s="22"/>
      <c r="B647" s="33"/>
      <c r="C647" s="33"/>
    </row>
    <row r="648">
      <c r="A648" s="22"/>
      <c r="B648" s="33"/>
      <c r="C648" s="33"/>
    </row>
    <row r="649">
      <c r="A649" s="22"/>
      <c r="B649" s="33"/>
      <c r="C649" s="33"/>
    </row>
    <row r="650">
      <c r="A650" s="22"/>
      <c r="B650" s="33"/>
      <c r="C650" s="33"/>
    </row>
    <row r="651">
      <c r="A651" s="22"/>
      <c r="B651" s="33"/>
      <c r="C651" s="33"/>
    </row>
    <row r="652">
      <c r="A652" s="22"/>
      <c r="B652" s="33"/>
      <c r="C652" s="33"/>
    </row>
    <row r="653">
      <c r="A653" s="22"/>
      <c r="B653" s="33"/>
      <c r="C653" s="33"/>
    </row>
    <row r="654">
      <c r="A654" s="22"/>
      <c r="B654" s="33"/>
      <c r="C654" s="33"/>
    </row>
    <row r="655">
      <c r="A655" s="22"/>
      <c r="B655" s="33"/>
      <c r="C655" s="33"/>
    </row>
    <row r="656">
      <c r="A656" s="22"/>
      <c r="B656" s="33"/>
      <c r="C656" s="33"/>
    </row>
    <row r="657">
      <c r="A657" s="22"/>
      <c r="B657" s="33"/>
      <c r="C657" s="33"/>
    </row>
    <row r="658">
      <c r="A658" s="22"/>
      <c r="B658" s="33"/>
      <c r="C658" s="33"/>
    </row>
    <row r="659">
      <c r="A659" s="22"/>
      <c r="B659" s="33"/>
      <c r="C659" s="33"/>
    </row>
    <row r="660">
      <c r="A660" s="22"/>
      <c r="B660" s="33"/>
      <c r="C660" s="33"/>
    </row>
    <row r="661">
      <c r="A661" s="22"/>
      <c r="B661" s="33"/>
      <c r="C661" s="33"/>
    </row>
    <row r="662">
      <c r="A662" s="22"/>
      <c r="B662" s="33"/>
      <c r="C662" s="33"/>
    </row>
    <row r="663">
      <c r="A663" s="22"/>
      <c r="B663" s="33"/>
      <c r="C663" s="33"/>
    </row>
    <row r="664">
      <c r="A664" s="22"/>
      <c r="B664" s="33"/>
      <c r="C664" s="33"/>
    </row>
    <row r="665">
      <c r="A665" s="22"/>
      <c r="B665" s="33"/>
      <c r="C665" s="33"/>
    </row>
    <row r="666">
      <c r="A666" s="22"/>
      <c r="B666" s="33"/>
      <c r="C666" s="33"/>
    </row>
    <row r="667">
      <c r="A667" s="22"/>
      <c r="B667" s="33"/>
      <c r="C667" s="33"/>
    </row>
    <row r="668">
      <c r="A668" s="22"/>
      <c r="B668" s="33"/>
      <c r="C668" s="33"/>
    </row>
    <row r="669">
      <c r="A669" s="22"/>
      <c r="B669" s="33"/>
      <c r="C669" s="33"/>
    </row>
    <row r="670">
      <c r="A670" s="22"/>
      <c r="B670" s="33"/>
      <c r="C670" s="33"/>
    </row>
    <row r="671">
      <c r="A671" s="22"/>
      <c r="B671" s="33"/>
      <c r="C671" s="33"/>
    </row>
    <row r="672">
      <c r="A672" s="22"/>
      <c r="B672" s="33"/>
      <c r="C672" s="33"/>
    </row>
    <row r="673">
      <c r="A673" s="22"/>
      <c r="B673" s="33"/>
      <c r="C673" s="33"/>
    </row>
    <row r="674">
      <c r="A674" s="22"/>
      <c r="B674" s="33"/>
      <c r="C674" s="33"/>
    </row>
    <row r="675">
      <c r="A675" s="22"/>
      <c r="B675" s="33"/>
      <c r="C675" s="33"/>
    </row>
    <row r="676">
      <c r="A676" s="22"/>
      <c r="B676" s="33"/>
      <c r="C676" s="33"/>
    </row>
    <row r="677">
      <c r="A677" s="22"/>
      <c r="B677" s="33"/>
      <c r="C677" s="33"/>
    </row>
    <row r="678">
      <c r="A678" s="22"/>
      <c r="B678" s="33"/>
      <c r="C678" s="33"/>
    </row>
    <row r="679">
      <c r="A679" s="22"/>
      <c r="B679" s="33"/>
      <c r="C679" s="33"/>
    </row>
    <row r="680">
      <c r="A680" s="22"/>
      <c r="B680" s="33"/>
      <c r="C680" s="33"/>
    </row>
    <row r="681">
      <c r="A681" s="22"/>
      <c r="B681" s="33"/>
      <c r="C681" s="33"/>
    </row>
    <row r="682">
      <c r="A682" s="22"/>
      <c r="B682" s="33"/>
      <c r="C682" s="33"/>
    </row>
    <row r="683">
      <c r="A683" s="22"/>
      <c r="B683" s="33"/>
      <c r="C683" s="33"/>
    </row>
    <row r="684">
      <c r="A684" s="22"/>
      <c r="B684" s="33"/>
      <c r="C684" s="33"/>
    </row>
    <row r="685">
      <c r="A685" s="22"/>
      <c r="B685" s="33"/>
      <c r="C685" s="33"/>
    </row>
    <row r="686">
      <c r="A686" s="22"/>
      <c r="B686" s="33"/>
      <c r="C686" s="33"/>
    </row>
    <row r="687">
      <c r="A687" s="22"/>
      <c r="B687" s="33"/>
      <c r="C687" s="33"/>
    </row>
    <row r="688">
      <c r="A688" s="22"/>
      <c r="B688" s="33"/>
      <c r="C688" s="33"/>
    </row>
    <row r="689">
      <c r="A689" s="22"/>
      <c r="B689" s="33"/>
      <c r="C689" s="33"/>
    </row>
    <row r="690">
      <c r="A690" s="22"/>
      <c r="B690" s="33"/>
      <c r="C690" s="33"/>
    </row>
    <row r="691">
      <c r="A691" s="22"/>
      <c r="B691" s="33"/>
      <c r="C691" s="33"/>
    </row>
    <row r="692">
      <c r="A692" s="22"/>
      <c r="B692" s="33"/>
      <c r="C692" s="33"/>
    </row>
    <row r="693">
      <c r="A693" s="22"/>
      <c r="B693" s="33"/>
      <c r="C693" s="33"/>
    </row>
    <row r="694">
      <c r="A694" s="22"/>
      <c r="B694" s="33"/>
      <c r="C694" s="33"/>
    </row>
    <row r="695">
      <c r="A695" s="22"/>
      <c r="B695" s="33"/>
      <c r="C695" s="33"/>
    </row>
    <row r="696">
      <c r="A696" s="22"/>
      <c r="B696" s="33"/>
      <c r="C696" s="33"/>
    </row>
    <row r="697">
      <c r="A697" s="22"/>
      <c r="B697" s="33"/>
      <c r="C697" s="33"/>
    </row>
    <row r="698">
      <c r="A698" s="22"/>
      <c r="B698" s="33"/>
      <c r="C698" s="33"/>
    </row>
    <row r="699">
      <c r="A699" s="22"/>
      <c r="B699" s="33"/>
      <c r="C699" s="33"/>
    </row>
    <row r="700">
      <c r="A700" s="22"/>
      <c r="B700" s="33"/>
      <c r="C700" s="33"/>
    </row>
    <row r="701">
      <c r="A701" s="22"/>
      <c r="B701" s="33"/>
      <c r="C701" s="33"/>
    </row>
    <row r="702">
      <c r="A702" s="22"/>
      <c r="B702" s="33"/>
      <c r="C702" s="33"/>
    </row>
    <row r="703">
      <c r="A703" s="22"/>
      <c r="B703" s="33"/>
      <c r="C703" s="33"/>
    </row>
    <row r="704">
      <c r="A704" s="22"/>
      <c r="B704" s="33"/>
      <c r="C704" s="33"/>
    </row>
    <row r="705">
      <c r="A705" s="22"/>
      <c r="B705" s="33"/>
      <c r="C705" s="33"/>
    </row>
    <row r="706">
      <c r="A706" s="22"/>
      <c r="B706" s="33"/>
      <c r="C706" s="33"/>
    </row>
    <row r="707">
      <c r="A707" s="22"/>
      <c r="B707" s="33"/>
      <c r="C707" s="33"/>
    </row>
    <row r="708">
      <c r="A708" s="22"/>
      <c r="B708" s="33"/>
      <c r="C708" s="33"/>
    </row>
    <row r="709">
      <c r="A709" s="22"/>
      <c r="B709" s="33"/>
      <c r="C709" s="33"/>
    </row>
    <row r="710">
      <c r="A710" s="22"/>
      <c r="B710" s="33"/>
      <c r="C710" s="33"/>
    </row>
    <row r="711">
      <c r="A711" s="22"/>
      <c r="B711" s="33"/>
      <c r="C711" s="33"/>
    </row>
    <row r="712">
      <c r="A712" s="22"/>
      <c r="B712" s="33"/>
      <c r="C712" s="33"/>
    </row>
    <row r="713">
      <c r="A713" s="22"/>
      <c r="B713" s="33"/>
      <c r="C713" s="33"/>
    </row>
    <row r="714">
      <c r="A714" s="22"/>
      <c r="B714" s="33"/>
      <c r="C714" s="33"/>
    </row>
    <row r="715">
      <c r="A715" s="22"/>
      <c r="B715" s="33"/>
      <c r="C715" s="33"/>
    </row>
    <row r="716">
      <c r="A716" s="22"/>
      <c r="B716" s="33"/>
      <c r="C716" s="33"/>
    </row>
    <row r="717">
      <c r="A717" s="22"/>
      <c r="B717" s="33"/>
      <c r="C717" s="33"/>
    </row>
    <row r="718">
      <c r="A718" s="22"/>
      <c r="B718" s="33"/>
      <c r="C718" s="33"/>
    </row>
    <row r="719">
      <c r="A719" s="22"/>
      <c r="B719" s="33"/>
      <c r="C719" s="33"/>
    </row>
    <row r="720">
      <c r="A720" s="22"/>
      <c r="B720" s="33"/>
      <c r="C720" s="33"/>
    </row>
    <row r="721">
      <c r="A721" s="22"/>
      <c r="B721" s="33"/>
      <c r="C721" s="33"/>
    </row>
    <row r="722">
      <c r="A722" s="22"/>
      <c r="B722" s="33"/>
      <c r="C722" s="33"/>
    </row>
    <row r="723">
      <c r="A723" s="22"/>
      <c r="B723" s="33"/>
      <c r="C723" s="33"/>
    </row>
    <row r="724">
      <c r="A724" s="22"/>
      <c r="B724" s="33"/>
      <c r="C724" s="33"/>
    </row>
    <row r="725">
      <c r="A725" s="22"/>
      <c r="B725" s="33"/>
      <c r="C725" s="33"/>
    </row>
    <row r="726">
      <c r="A726" s="22"/>
      <c r="B726" s="33"/>
      <c r="C726" s="33"/>
    </row>
    <row r="727">
      <c r="A727" s="22"/>
      <c r="B727" s="33"/>
      <c r="C727" s="33"/>
    </row>
    <row r="728">
      <c r="A728" s="22"/>
      <c r="B728" s="33"/>
      <c r="C728" s="33"/>
    </row>
    <row r="729">
      <c r="A729" s="22"/>
      <c r="B729" s="33"/>
      <c r="C729" s="33"/>
    </row>
    <row r="730">
      <c r="A730" s="22"/>
      <c r="B730" s="33"/>
      <c r="C730" s="33"/>
    </row>
    <row r="731">
      <c r="A731" s="22"/>
      <c r="B731" s="33"/>
      <c r="C731" s="33"/>
    </row>
    <row r="732">
      <c r="A732" s="22"/>
      <c r="B732" s="33"/>
      <c r="C732" s="33"/>
    </row>
    <row r="733">
      <c r="A733" s="22"/>
      <c r="B733" s="33"/>
      <c r="C733" s="33"/>
    </row>
    <row r="734">
      <c r="A734" s="22"/>
      <c r="B734" s="33"/>
      <c r="C734" s="33"/>
    </row>
    <row r="735">
      <c r="A735" s="22"/>
      <c r="B735" s="33"/>
      <c r="C735" s="33"/>
    </row>
    <row r="736">
      <c r="A736" s="22"/>
      <c r="B736" s="33"/>
      <c r="C736" s="33"/>
    </row>
    <row r="737">
      <c r="A737" s="22"/>
      <c r="B737" s="33"/>
      <c r="C737" s="33"/>
    </row>
    <row r="738">
      <c r="A738" s="22"/>
      <c r="B738" s="33"/>
      <c r="C738" s="33"/>
    </row>
    <row r="739">
      <c r="A739" s="22"/>
      <c r="B739" s="33"/>
      <c r="C739" s="33"/>
    </row>
    <row r="740">
      <c r="A740" s="22"/>
      <c r="B740" s="33"/>
      <c r="C740" s="33"/>
    </row>
    <row r="741">
      <c r="A741" s="22"/>
      <c r="B741" s="33"/>
      <c r="C741" s="33"/>
    </row>
    <row r="742">
      <c r="A742" s="22"/>
      <c r="B742" s="33"/>
      <c r="C742" s="33"/>
    </row>
    <row r="743">
      <c r="A743" s="22"/>
      <c r="B743" s="33"/>
      <c r="C743" s="33"/>
    </row>
    <row r="744">
      <c r="A744" s="22"/>
      <c r="B744" s="33"/>
      <c r="C744" s="33"/>
    </row>
    <row r="745">
      <c r="A745" s="22"/>
      <c r="B745" s="33"/>
      <c r="C745" s="33"/>
    </row>
    <row r="746">
      <c r="A746" s="22"/>
      <c r="B746" s="33"/>
      <c r="C746" s="33"/>
    </row>
    <row r="747">
      <c r="A747" s="22"/>
      <c r="B747" s="33"/>
      <c r="C747" s="33"/>
    </row>
    <row r="748">
      <c r="A748" s="22"/>
      <c r="B748" s="33"/>
      <c r="C748" s="33"/>
    </row>
    <row r="749">
      <c r="A749" s="22"/>
      <c r="B749" s="33"/>
      <c r="C749" s="33"/>
    </row>
    <row r="750">
      <c r="A750" s="22"/>
      <c r="B750" s="33"/>
      <c r="C750" s="33"/>
    </row>
    <row r="751">
      <c r="A751" s="22"/>
      <c r="B751" s="33"/>
      <c r="C751" s="33"/>
    </row>
    <row r="752">
      <c r="A752" s="22"/>
      <c r="B752" s="33"/>
      <c r="C752" s="33"/>
    </row>
    <row r="753">
      <c r="A753" s="22"/>
      <c r="B753" s="33"/>
      <c r="C753" s="33"/>
    </row>
    <row r="754">
      <c r="A754" s="22"/>
      <c r="B754" s="33"/>
      <c r="C754" s="33"/>
    </row>
    <row r="755">
      <c r="A755" s="22"/>
      <c r="B755" s="33"/>
      <c r="C755" s="33"/>
    </row>
    <row r="756">
      <c r="A756" s="22"/>
      <c r="B756" s="33"/>
      <c r="C756" s="33"/>
    </row>
    <row r="757">
      <c r="A757" s="22"/>
      <c r="B757" s="33"/>
      <c r="C757" s="33"/>
    </row>
    <row r="758">
      <c r="A758" s="22"/>
      <c r="B758" s="33"/>
      <c r="C758" s="33"/>
    </row>
    <row r="759">
      <c r="A759" s="22"/>
      <c r="B759" s="33"/>
      <c r="C759" s="33"/>
    </row>
    <row r="760">
      <c r="A760" s="22"/>
      <c r="B760" s="33"/>
      <c r="C760" s="33"/>
    </row>
    <row r="761">
      <c r="A761" s="22"/>
      <c r="B761" s="33"/>
      <c r="C761" s="33"/>
    </row>
    <row r="762">
      <c r="A762" s="22"/>
      <c r="B762" s="33"/>
      <c r="C762" s="33"/>
    </row>
    <row r="763">
      <c r="A763" s="22"/>
      <c r="B763" s="33"/>
      <c r="C763" s="33"/>
    </row>
    <row r="764">
      <c r="A764" s="22"/>
      <c r="B764" s="33"/>
      <c r="C764" s="33"/>
    </row>
    <row r="765">
      <c r="A765" s="22"/>
      <c r="B765" s="33"/>
      <c r="C765" s="33"/>
    </row>
    <row r="766">
      <c r="A766" s="22"/>
      <c r="B766" s="33"/>
      <c r="C766" s="33"/>
    </row>
    <row r="767">
      <c r="A767" s="22"/>
      <c r="B767" s="33"/>
      <c r="C767" s="33"/>
    </row>
    <row r="768">
      <c r="A768" s="22"/>
      <c r="B768" s="33"/>
      <c r="C768" s="33"/>
    </row>
    <row r="769">
      <c r="A769" s="22"/>
      <c r="B769" s="33"/>
      <c r="C769" s="33"/>
    </row>
    <row r="770">
      <c r="A770" s="22"/>
      <c r="B770" s="33"/>
      <c r="C770" s="33"/>
    </row>
    <row r="771">
      <c r="A771" s="22"/>
      <c r="B771" s="33"/>
      <c r="C771" s="33"/>
    </row>
    <row r="772">
      <c r="A772" s="22"/>
      <c r="B772" s="33"/>
      <c r="C772" s="33"/>
    </row>
    <row r="773">
      <c r="A773" s="22"/>
      <c r="B773" s="33"/>
      <c r="C773" s="33"/>
    </row>
    <row r="774">
      <c r="A774" s="22"/>
      <c r="B774" s="33"/>
      <c r="C774" s="33"/>
    </row>
    <row r="775">
      <c r="A775" s="22"/>
      <c r="B775" s="33"/>
      <c r="C775" s="33"/>
    </row>
    <row r="776">
      <c r="A776" s="22"/>
      <c r="B776" s="33"/>
      <c r="C776" s="33"/>
    </row>
    <row r="777">
      <c r="A777" s="22"/>
      <c r="B777" s="33"/>
      <c r="C777" s="33"/>
    </row>
    <row r="778">
      <c r="A778" s="22"/>
      <c r="B778" s="33"/>
      <c r="C778" s="33"/>
    </row>
    <row r="779">
      <c r="A779" s="22"/>
      <c r="B779" s="33"/>
      <c r="C779" s="33"/>
    </row>
    <row r="780">
      <c r="A780" s="22"/>
      <c r="B780" s="33"/>
      <c r="C780" s="33"/>
    </row>
    <row r="781">
      <c r="A781" s="22"/>
      <c r="B781" s="33"/>
      <c r="C781" s="33"/>
    </row>
    <row r="782">
      <c r="A782" s="22"/>
      <c r="B782" s="33"/>
      <c r="C782" s="33"/>
    </row>
    <row r="783">
      <c r="A783" s="22"/>
      <c r="B783" s="33"/>
      <c r="C783" s="33"/>
    </row>
    <row r="784">
      <c r="A784" s="22"/>
      <c r="B784" s="33"/>
      <c r="C784" s="33"/>
    </row>
    <row r="785">
      <c r="A785" s="22"/>
      <c r="B785" s="33"/>
      <c r="C785" s="33"/>
    </row>
    <row r="786">
      <c r="A786" s="22"/>
      <c r="B786" s="33"/>
      <c r="C786" s="33"/>
    </row>
    <row r="787">
      <c r="A787" s="22"/>
      <c r="B787" s="33"/>
      <c r="C787" s="33"/>
    </row>
    <row r="788">
      <c r="A788" s="22"/>
      <c r="B788" s="33"/>
      <c r="C788" s="33"/>
    </row>
    <row r="789">
      <c r="A789" s="22"/>
      <c r="B789" s="33"/>
      <c r="C789" s="33"/>
    </row>
    <row r="790">
      <c r="A790" s="22"/>
      <c r="B790" s="33"/>
      <c r="C790" s="33"/>
    </row>
    <row r="791">
      <c r="A791" s="22"/>
      <c r="B791" s="33"/>
      <c r="C791" s="33"/>
    </row>
    <row r="792">
      <c r="A792" s="22"/>
      <c r="B792" s="33"/>
      <c r="C792" s="33"/>
    </row>
    <row r="793">
      <c r="A793" s="22"/>
      <c r="B793" s="33"/>
      <c r="C793" s="33"/>
    </row>
    <row r="794">
      <c r="A794" s="22"/>
      <c r="B794" s="33"/>
      <c r="C794" s="33"/>
    </row>
    <row r="795">
      <c r="A795" s="22"/>
      <c r="B795" s="33"/>
      <c r="C795" s="33"/>
    </row>
    <row r="796">
      <c r="A796" s="22"/>
      <c r="B796" s="33"/>
      <c r="C796" s="33"/>
    </row>
    <row r="797">
      <c r="A797" s="22"/>
      <c r="B797" s="33"/>
      <c r="C797" s="33"/>
    </row>
    <row r="798">
      <c r="A798" s="22"/>
      <c r="B798" s="33"/>
      <c r="C798" s="33"/>
    </row>
    <row r="799">
      <c r="A799" s="22"/>
      <c r="B799" s="33"/>
      <c r="C799" s="33"/>
    </row>
    <row r="800">
      <c r="A800" s="22"/>
      <c r="B800" s="33"/>
      <c r="C800" s="33"/>
    </row>
    <row r="801">
      <c r="A801" s="22"/>
      <c r="B801" s="33"/>
      <c r="C801" s="33"/>
    </row>
    <row r="802">
      <c r="A802" s="22"/>
      <c r="B802" s="33"/>
      <c r="C802" s="33"/>
    </row>
    <row r="803">
      <c r="A803" s="22"/>
      <c r="B803" s="33"/>
      <c r="C803" s="33"/>
    </row>
    <row r="804">
      <c r="A804" s="22"/>
      <c r="B804" s="33"/>
      <c r="C804" s="33"/>
    </row>
    <row r="805">
      <c r="A805" s="22"/>
      <c r="B805" s="33"/>
      <c r="C805" s="33"/>
    </row>
    <row r="806">
      <c r="A806" s="22"/>
      <c r="B806" s="33"/>
      <c r="C806" s="33"/>
    </row>
    <row r="807">
      <c r="A807" s="22"/>
      <c r="B807" s="33"/>
      <c r="C807" s="33"/>
    </row>
    <row r="808">
      <c r="A808" s="22"/>
      <c r="B808" s="33"/>
      <c r="C808" s="33"/>
    </row>
    <row r="809">
      <c r="A809" s="22"/>
      <c r="B809" s="33"/>
      <c r="C809" s="33"/>
    </row>
    <row r="810">
      <c r="A810" s="22"/>
      <c r="B810" s="33"/>
      <c r="C810" s="33"/>
    </row>
    <row r="811">
      <c r="A811" s="22"/>
      <c r="B811" s="33"/>
      <c r="C811" s="33"/>
    </row>
    <row r="812">
      <c r="A812" s="22"/>
      <c r="B812" s="33"/>
      <c r="C812" s="33"/>
    </row>
    <row r="813">
      <c r="A813" s="22"/>
      <c r="B813" s="33"/>
      <c r="C813" s="33"/>
    </row>
    <row r="814">
      <c r="A814" s="22"/>
      <c r="B814" s="33"/>
      <c r="C814" s="33"/>
    </row>
    <row r="815">
      <c r="A815" s="22"/>
      <c r="B815" s="33"/>
      <c r="C815" s="33"/>
    </row>
    <row r="816">
      <c r="A816" s="22"/>
      <c r="B816" s="33"/>
      <c r="C816" s="33"/>
    </row>
    <row r="817">
      <c r="A817" s="22"/>
      <c r="B817" s="33"/>
      <c r="C817" s="33"/>
    </row>
    <row r="818">
      <c r="A818" s="22"/>
      <c r="B818" s="33"/>
      <c r="C818" s="33"/>
    </row>
    <row r="819">
      <c r="A819" s="22"/>
      <c r="B819" s="33"/>
      <c r="C819" s="33"/>
    </row>
    <row r="820">
      <c r="A820" s="22"/>
      <c r="B820" s="33"/>
      <c r="C820" s="33"/>
    </row>
    <row r="821">
      <c r="A821" s="22"/>
      <c r="B821" s="33"/>
      <c r="C821" s="33"/>
    </row>
    <row r="822">
      <c r="A822" s="22"/>
      <c r="B822" s="33"/>
      <c r="C822" s="33"/>
    </row>
    <row r="823">
      <c r="A823" s="22"/>
      <c r="B823" s="33"/>
      <c r="C823" s="33"/>
    </row>
    <row r="824">
      <c r="A824" s="22"/>
      <c r="B824" s="33"/>
      <c r="C824" s="33"/>
    </row>
    <row r="825">
      <c r="A825" s="22"/>
      <c r="B825" s="33"/>
      <c r="C825" s="33"/>
    </row>
    <row r="826">
      <c r="A826" s="22"/>
      <c r="B826" s="33"/>
      <c r="C826" s="33"/>
    </row>
    <row r="827">
      <c r="A827" s="22"/>
      <c r="B827" s="33"/>
      <c r="C827" s="33"/>
    </row>
    <row r="828">
      <c r="A828" s="22"/>
      <c r="B828" s="33"/>
      <c r="C828" s="33"/>
    </row>
    <row r="829">
      <c r="A829" s="22"/>
      <c r="B829" s="33"/>
      <c r="C829" s="33"/>
    </row>
    <row r="830">
      <c r="A830" s="22"/>
      <c r="B830" s="33"/>
      <c r="C830" s="33"/>
    </row>
    <row r="831">
      <c r="A831" s="22"/>
      <c r="B831" s="33"/>
      <c r="C831" s="33"/>
    </row>
    <row r="832">
      <c r="A832" s="22"/>
      <c r="B832" s="33"/>
      <c r="C832" s="33"/>
    </row>
    <row r="833">
      <c r="A833" s="22"/>
      <c r="B833" s="33"/>
      <c r="C833" s="33"/>
    </row>
    <row r="834">
      <c r="A834" s="22"/>
      <c r="B834" s="33"/>
      <c r="C834" s="33"/>
    </row>
    <row r="835">
      <c r="A835" s="22"/>
      <c r="B835" s="33"/>
      <c r="C835" s="33"/>
    </row>
    <row r="836">
      <c r="A836" s="22"/>
      <c r="B836" s="33"/>
      <c r="C836" s="33"/>
    </row>
    <row r="837">
      <c r="A837" s="22"/>
      <c r="B837" s="33"/>
      <c r="C837" s="33"/>
    </row>
    <row r="838">
      <c r="A838" s="22"/>
      <c r="B838" s="33"/>
      <c r="C838" s="33"/>
    </row>
    <row r="839">
      <c r="A839" s="22"/>
      <c r="B839" s="33"/>
      <c r="C839" s="33"/>
    </row>
    <row r="840">
      <c r="A840" s="22"/>
      <c r="B840" s="33"/>
      <c r="C840" s="33"/>
    </row>
    <row r="841">
      <c r="A841" s="22"/>
      <c r="B841" s="33"/>
      <c r="C841" s="33"/>
    </row>
    <row r="842">
      <c r="A842" s="22"/>
      <c r="B842" s="33"/>
      <c r="C842" s="33"/>
    </row>
    <row r="843">
      <c r="A843" s="22"/>
      <c r="B843" s="33"/>
      <c r="C843" s="33"/>
    </row>
    <row r="844">
      <c r="A844" s="22"/>
      <c r="B844" s="33"/>
      <c r="C844" s="33"/>
    </row>
    <row r="845">
      <c r="A845" s="22"/>
      <c r="B845" s="33"/>
      <c r="C845" s="33"/>
    </row>
    <row r="846">
      <c r="A846" s="22"/>
      <c r="B846" s="33"/>
      <c r="C846" s="33"/>
    </row>
    <row r="847">
      <c r="A847" s="22"/>
      <c r="B847" s="33"/>
      <c r="C847" s="33"/>
    </row>
    <row r="848">
      <c r="A848" s="22"/>
      <c r="B848" s="33"/>
      <c r="C848" s="33"/>
    </row>
    <row r="849">
      <c r="A849" s="22"/>
      <c r="B849" s="33"/>
      <c r="C849" s="33"/>
    </row>
    <row r="850">
      <c r="A850" s="22"/>
      <c r="B850" s="33"/>
      <c r="C850" s="33"/>
    </row>
    <row r="851">
      <c r="A851" s="22"/>
      <c r="B851" s="33"/>
      <c r="C851" s="33"/>
    </row>
    <row r="852">
      <c r="A852" s="22"/>
      <c r="B852" s="33"/>
      <c r="C852" s="33"/>
    </row>
    <row r="853">
      <c r="A853" s="22"/>
      <c r="B853" s="33"/>
      <c r="C853" s="33"/>
    </row>
    <row r="854">
      <c r="A854" s="22"/>
      <c r="B854" s="33"/>
      <c r="C854" s="33"/>
    </row>
    <row r="855">
      <c r="A855" s="22"/>
      <c r="B855" s="33"/>
      <c r="C855" s="33"/>
    </row>
    <row r="856">
      <c r="A856" s="22"/>
      <c r="B856" s="33"/>
      <c r="C856" s="33"/>
    </row>
    <row r="857">
      <c r="A857" s="22"/>
      <c r="B857" s="33"/>
      <c r="C857" s="33"/>
    </row>
    <row r="858">
      <c r="A858" s="22"/>
      <c r="B858" s="33"/>
      <c r="C858" s="33"/>
    </row>
    <row r="859">
      <c r="A859" s="22"/>
      <c r="B859" s="33"/>
      <c r="C859" s="33"/>
    </row>
    <row r="860">
      <c r="A860" s="22"/>
      <c r="B860" s="33"/>
      <c r="C860" s="33"/>
    </row>
    <row r="861">
      <c r="A861" s="22"/>
      <c r="B861" s="33"/>
      <c r="C861" s="33"/>
    </row>
    <row r="862">
      <c r="A862" s="22"/>
      <c r="B862" s="33"/>
      <c r="C862" s="33"/>
    </row>
    <row r="863">
      <c r="A863" s="22"/>
      <c r="B863" s="33"/>
      <c r="C863" s="33"/>
    </row>
    <row r="864">
      <c r="A864" s="22"/>
      <c r="B864" s="33"/>
      <c r="C864" s="33"/>
    </row>
    <row r="865">
      <c r="A865" s="22"/>
      <c r="B865" s="33"/>
      <c r="C865" s="33"/>
    </row>
    <row r="866">
      <c r="A866" s="22"/>
      <c r="B866" s="33"/>
      <c r="C866" s="33"/>
    </row>
    <row r="867">
      <c r="A867" s="22"/>
      <c r="B867" s="33"/>
      <c r="C867" s="33"/>
    </row>
    <row r="868">
      <c r="A868" s="22"/>
      <c r="B868" s="33"/>
      <c r="C868" s="33"/>
    </row>
    <row r="869">
      <c r="A869" s="22"/>
      <c r="B869" s="33"/>
      <c r="C869" s="33"/>
    </row>
    <row r="870">
      <c r="A870" s="22"/>
      <c r="B870" s="33"/>
      <c r="C870" s="33"/>
    </row>
    <row r="871">
      <c r="A871" s="22"/>
      <c r="B871" s="33"/>
      <c r="C871" s="33"/>
    </row>
    <row r="872">
      <c r="A872" s="22"/>
      <c r="B872" s="33"/>
      <c r="C872" s="33"/>
    </row>
    <row r="873">
      <c r="A873" s="22"/>
      <c r="B873" s="33"/>
      <c r="C873" s="33"/>
    </row>
    <row r="874">
      <c r="A874" s="22"/>
      <c r="B874" s="33"/>
      <c r="C874" s="33"/>
    </row>
    <row r="875">
      <c r="A875" s="22"/>
      <c r="B875" s="33"/>
      <c r="C875" s="33"/>
    </row>
    <row r="876">
      <c r="A876" s="22"/>
      <c r="B876" s="33"/>
      <c r="C876" s="33"/>
    </row>
    <row r="877">
      <c r="A877" s="22"/>
      <c r="B877" s="33"/>
      <c r="C877" s="33"/>
    </row>
    <row r="878">
      <c r="A878" s="22"/>
      <c r="B878" s="33"/>
      <c r="C878" s="33"/>
    </row>
    <row r="879">
      <c r="A879" s="22"/>
      <c r="B879" s="33"/>
      <c r="C879" s="33"/>
    </row>
    <row r="880">
      <c r="A880" s="22"/>
      <c r="B880" s="33"/>
      <c r="C880" s="33"/>
    </row>
    <row r="881">
      <c r="A881" s="22"/>
      <c r="B881" s="33"/>
      <c r="C881" s="33"/>
    </row>
    <row r="882">
      <c r="A882" s="22"/>
      <c r="B882" s="33"/>
      <c r="C882" s="33"/>
    </row>
    <row r="883">
      <c r="A883" s="22"/>
      <c r="B883" s="33"/>
      <c r="C883" s="33"/>
    </row>
    <row r="884">
      <c r="A884" s="22"/>
      <c r="B884" s="33"/>
      <c r="C884" s="33"/>
    </row>
    <row r="885">
      <c r="A885" s="22"/>
      <c r="B885" s="33"/>
      <c r="C885" s="33"/>
    </row>
    <row r="886">
      <c r="A886" s="22"/>
      <c r="B886" s="33"/>
      <c r="C886" s="33"/>
    </row>
    <row r="887">
      <c r="A887" s="22"/>
      <c r="B887" s="33"/>
      <c r="C887" s="33"/>
    </row>
    <row r="888">
      <c r="A888" s="22"/>
      <c r="B888" s="33"/>
      <c r="C888" s="33"/>
    </row>
    <row r="889">
      <c r="A889" s="22"/>
      <c r="B889" s="33"/>
      <c r="C889" s="33"/>
    </row>
    <row r="890">
      <c r="A890" s="22"/>
      <c r="B890" s="33"/>
      <c r="C890" s="33"/>
    </row>
    <row r="891">
      <c r="A891" s="22"/>
      <c r="B891" s="33"/>
      <c r="C891" s="33"/>
    </row>
    <row r="892">
      <c r="A892" s="22"/>
      <c r="B892" s="33"/>
      <c r="C892" s="33"/>
    </row>
    <row r="893">
      <c r="A893" s="22"/>
      <c r="B893" s="33"/>
      <c r="C893" s="33"/>
    </row>
    <row r="894">
      <c r="A894" s="22"/>
      <c r="B894" s="33"/>
      <c r="C894" s="33"/>
    </row>
    <row r="895">
      <c r="A895" s="22"/>
      <c r="B895" s="33"/>
      <c r="C895" s="33"/>
    </row>
    <row r="896">
      <c r="A896" s="22"/>
      <c r="B896" s="33"/>
      <c r="C896" s="33"/>
    </row>
    <row r="897">
      <c r="A897" s="22"/>
      <c r="B897" s="33"/>
      <c r="C897" s="33"/>
    </row>
    <row r="898">
      <c r="A898" s="22"/>
      <c r="B898" s="33"/>
      <c r="C898" s="33"/>
    </row>
    <row r="899">
      <c r="A899" s="22"/>
      <c r="B899" s="33"/>
      <c r="C899" s="33"/>
    </row>
    <row r="900">
      <c r="A900" s="22"/>
      <c r="B900" s="33"/>
      <c r="C900" s="33"/>
    </row>
    <row r="901">
      <c r="A901" s="22"/>
      <c r="B901" s="33"/>
      <c r="C901" s="33"/>
    </row>
    <row r="902">
      <c r="A902" s="22"/>
      <c r="B902" s="33"/>
      <c r="C902" s="33"/>
    </row>
    <row r="903">
      <c r="A903" s="22"/>
      <c r="B903" s="33"/>
      <c r="C903" s="33"/>
    </row>
    <row r="904">
      <c r="A904" s="22"/>
      <c r="B904" s="33"/>
      <c r="C904" s="33"/>
    </row>
    <row r="905">
      <c r="A905" s="22"/>
      <c r="B905" s="33"/>
      <c r="C905" s="33"/>
    </row>
    <row r="906">
      <c r="A906" s="22"/>
      <c r="B906" s="33"/>
      <c r="C906" s="33"/>
    </row>
    <row r="907">
      <c r="A907" s="22"/>
      <c r="B907" s="33"/>
      <c r="C907" s="33"/>
    </row>
    <row r="908">
      <c r="A908" s="22"/>
      <c r="B908" s="33"/>
      <c r="C908" s="33"/>
    </row>
    <row r="909">
      <c r="A909" s="22"/>
      <c r="B909" s="33"/>
      <c r="C909" s="33"/>
    </row>
    <row r="910">
      <c r="A910" s="22"/>
      <c r="B910" s="33"/>
      <c r="C910" s="33"/>
    </row>
    <row r="911">
      <c r="A911" s="22"/>
      <c r="B911" s="33"/>
      <c r="C911" s="33"/>
    </row>
    <row r="912">
      <c r="A912" s="22"/>
      <c r="B912" s="33"/>
      <c r="C912" s="33"/>
    </row>
    <row r="913">
      <c r="A913" s="22"/>
      <c r="B913" s="33"/>
      <c r="C913" s="33"/>
    </row>
    <row r="914">
      <c r="A914" s="22"/>
      <c r="B914" s="33"/>
      <c r="C914" s="33"/>
    </row>
    <row r="915">
      <c r="A915" s="22"/>
      <c r="B915" s="33"/>
      <c r="C915" s="33"/>
    </row>
    <row r="916">
      <c r="A916" s="22"/>
      <c r="B916" s="33"/>
      <c r="C916" s="33"/>
    </row>
    <row r="917">
      <c r="A917" s="22"/>
      <c r="B917" s="33"/>
      <c r="C917" s="33"/>
    </row>
    <row r="918">
      <c r="A918" s="22"/>
      <c r="B918" s="33"/>
      <c r="C918" s="33"/>
    </row>
    <row r="919">
      <c r="A919" s="22"/>
      <c r="B919" s="33"/>
      <c r="C919" s="33"/>
    </row>
    <row r="920">
      <c r="A920" s="22"/>
      <c r="B920" s="33"/>
      <c r="C920" s="33"/>
    </row>
    <row r="921">
      <c r="A921" s="22"/>
      <c r="B921" s="33"/>
      <c r="C921" s="33"/>
    </row>
    <row r="922">
      <c r="A922" s="22"/>
      <c r="B922" s="33"/>
      <c r="C922" s="33"/>
    </row>
    <row r="923">
      <c r="A923" s="22"/>
      <c r="B923" s="33"/>
      <c r="C923" s="33"/>
    </row>
    <row r="924">
      <c r="A924" s="22"/>
      <c r="B924" s="33"/>
      <c r="C924" s="33"/>
    </row>
    <row r="925">
      <c r="A925" s="22"/>
      <c r="B925" s="33"/>
      <c r="C925" s="33"/>
    </row>
    <row r="926">
      <c r="A926" s="22"/>
      <c r="B926" s="33"/>
      <c r="C926" s="33"/>
    </row>
    <row r="927">
      <c r="A927" s="22"/>
      <c r="B927" s="33"/>
      <c r="C927" s="33"/>
    </row>
    <row r="928">
      <c r="A928" s="22"/>
      <c r="B928" s="33"/>
      <c r="C928" s="33"/>
    </row>
    <row r="929">
      <c r="A929" s="22"/>
      <c r="B929" s="33"/>
      <c r="C929" s="33"/>
    </row>
    <row r="930">
      <c r="A930" s="22"/>
      <c r="B930" s="33"/>
      <c r="C930" s="33"/>
    </row>
    <row r="931">
      <c r="A931" s="22"/>
      <c r="B931" s="33"/>
      <c r="C931" s="33"/>
    </row>
    <row r="932">
      <c r="A932" s="22"/>
      <c r="B932" s="33"/>
      <c r="C932" s="33"/>
    </row>
    <row r="933">
      <c r="A933" s="22"/>
      <c r="B933" s="33"/>
      <c r="C933" s="33"/>
    </row>
    <row r="934">
      <c r="A934" s="22"/>
      <c r="B934" s="33"/>
      <c r="C934" s="33"/>
    </row>
    <row r="935">
      <c r="A935" s="22"/>
      <c r="B935" s="33"/>
      <c r="C935" s="33"/>
    </row>
    <row r="936">
      <c r="A936" s="22"/>
      <c r="B936" s="33"/>
      <c r="C936" s="33"/>
    </row>
    <row r="937">
      <c r="A937" s="22"/>
      <c r="B937" s="33"/>
      <c r="C937" s="33"/>
    </row>
    <row r="938">
      <c r="A938" s="22"/>
      <c r="B938" s="33"/>
      <c r="C938" s="33"/>
    </row>
    <row r="939">
      <c r="A939" s="22"/>
      <c r="B939" s="33"/>
      <c r="C939" s="33"/>
    </row>
    <row r="940">
      <c r="A940" s="22"/>
      <c r="B940" s="33"/>
      <c r="C940" s="33"/>
    </row>
    <row r="941">
      <c r="A941" s="22"/>
      <c r="B941" s="33"/>
      <c r="C941" s="33"/>
    </row>
    <row r="942">
      <c r="A942" s="22"/>
      <c r="B942" s="33"/>
      <c r="C942" s="33"/>
    </row>
    <row r="943">
      <c r="A943" s="22"/>
      <c r="B943" s="33"/>
      <c r="C943" s="33"/>
    </row>
    <row r="944">
      <c r="A944" s="22"/>
      <c r="B944" s="33"/>
      <c r="C944" s="33"/>
    </row>
    <row r="945">
      <c r="A945" s="22"/>
      <c r="B945" s="33"/>
      <c r="C945" s="33"/>
    </row>
    <row r="946">
      <c r="A946" s="22"/>
      <c r="B946" s="33"/>
      <c r="C946" s="33"/>
    </row>
    <row r="947">
      <c r="A947" s="22"/>
      <c r="B947" s="33"/>
      <c r="C947" s="33"/>
    </row>
    <row r="948">
      <c r="A948" s="22"/>
      <c r="B948" s="33"/>
      <c r="C948" s="33"/>
    </row>
    <row r="949">
      <c r="A949" s="22"/>
      <c r="B949" s="33"/>
      <c r="C949" s="33"/>
    </row>
    <row r="950">
      <c r="A950" s="22"/>
      <c r="B950" s="33"/>
      <c r="C950" s="33"/>
    </row>
    <row r="951">
      <c r="A951" s="22"/>
      <c r="B951" s="33"/>
      <c r="C951" s="33"/>
    </row>
    <row r="952">
      <c r="A952" s="22"/>
      <c r="B952" s="33"/>
      <c r="C952" s="33"/>
    </row>
    <row r="953">
      <c r="A953" s="22"/>
      <c r="B953" s="33"/>
      <c r="C953" s="33"/>
    </row>
    <row r="954">
      <c r="A954" s="22"/>
      <c r="B954" s="33"/>
      <c r="C954" s="33"/>
    </row>
    <row r="955">
      <c r="A955" s="22"/>
      <c r="B955" s="33"/>
      <c r="C955" s="33"/>
    </row>
    <row r="956">
      <c r="A956" s="22"/>
      <c r="B956" s="33"/>
      <c r="C956" s="33"/>
    </row>
    <row r="957">
      <c r="A957" s="22"/>
      <c r="B957" s="33"/>
      <c r="C957" s="33"/>
    </row>
    <row r="958">
      <c r="A958" s="22"/>
      <c r="B958" s="33"/>
      <c r="C958" s="33"/>
    </row>
    <row r="959">
      <c r="A959" s="22"/>
      <c r="B959" s="33"/>
      <c r="C959" s="33"/>
    </row>
    <row r="960">
      <c r="A960" s="22"/>
      <c r="B960" s="33"/>
      <c r="C960" s="33"/>
    </row>
    <row r="961">
      <c r="A961" s="22"/>
      <c r="B961" s="33"/>
      <c r="C961" s="33"/>
    </row>
    <row r="962">
      <c r="A962" s="22"/>
      <c r="B962" s="33"/>
      <c r="C962" s="33"/>
    </row>
    <row r="963">
      <c r="A963" s="22"/>
      <c r="B963" s="33"/>
      <c r="C963" s="33"/>
    </row>
    <row r="964">
      <c r="A964" s="22"/>
      <c r="B964" s="33"/>
      <c r="C964" s="33"/>
    </row>
    <row r="965">
      <c r="A965" s="22"/>
      <c r="B965" s="33"/>
      <c r="C965" s="33"/>
    </row>
    <row r="966">
      <c r="A966" s="22"/>
      <c r="B966" s="33"/>
      <c r="C966" s="33"/>
    </row>
    <row r="967">
      <c r="A967" s="22"/>
      <c r="B967" s="33"/>
      <c r="C967" s="33"/>
    </row>
    <row r="968">
      <c r="A968" s="22"/>
      <c r="B968" s="33"/>
      <c r="C968" s="33"/>
    </row>
    <row r="969">
      <c r="A969" s="22"/>
      <c r="B969" s="33"/>
      <c r="C969" s="33"/>
    </row>
    <row r="970">
      <c r="A970" s="22"/>
      <c r="B970" s="33"/>
      <c r="C970" s="33"/>
    </row>
    <row r="971">
      <c r="A971" s="22"/>
      <c r="B971" s="33"/>
      <c r="C971" s="33"/>
    </row>
    <row r="972">
      <c r="A972" s="22"/>
      <c r="B972" s="33"/>
      <c r="C972" s="33"/>
    </row>
    <row r="973">
      <c r="A973" s="22"/>
      <c r="B973" s="33"/>
      <c r="C973" s="33"/>
    </row>
    <row r="974">
      <c r="A974" s="22"/>
      <c r="B974" s="33"/>
      <c r="C974" s="33"/>
    </row>
    <row r="975">
      <c r="A975" s="22"/>
      <c r="B975" s="33"/>
      <c r="C975" s="33"/>
    </row>
    <row r="976">
      <c r="A976" s="22"/>
      <c r="B976" s="33"/>
      <c r="C976" s="33"/>
    </row>
    <row r="977">
      <c r="A977" s="22"/>
      <c r="B977" s="33"/>
      <c r="C977" s="33"/>
    </row>
    <row r="978">
      <c r="A978" s="22"/>
      <c r="B978" s="33"/>
      <c r="C978" s="33"/>
    </row>
    <row r="979">
      <c r="A979" s="22"/>
      <c r="B979" s="33"/>
      <c r="C979" s="33"/>
    </row>
    <row r="980">
      <c r="A980" s="22"/>
      <c r="B980" s="33"/>
      <c r="C980" s="33"/>
    </row>
    <row r="981">
      <c r="A981" s="22"/>
      <c r="B981" s="33"/>
      <c r="C981" s="33"/>
    </row>
    <row r="982">
      <c r="A982" s="22"/>
      <c r="B982" s="33"/>
      <c r="C982" s="33"/>
    </row>
    <row r="983">
      <c r="A983" s="22"/>
      <c r="B983" s="33"/>
      <c r="C983" s="33"/>
    </row>
    <row r="984">
      <c r="A984" s="22"/>
      <c r="B984" s="33"/>
      <c r="C984" s="33"/>
    </row>
    <row r="985">
      <c r="A985" s="22"/>
      <c r="B985" s="33"/>
      <c r="C985" s="33"/>
    </row>
    <row r="986">
      <c r="A986" s="22"/>
      <c r="B986" s="33"/>
      <c r="C986" s="33"/>
    </row>
    <row r="987">
      <c r="A987" s="22"/>
      <c r="B987" s="33"/>
      <c r="C987" s="33"/>
    </row>
    <row r="988">
      <c r="A988" s="22"/>
      <c r="B988" s="33"/>
      <c r="C988" s="33"/>
    </row>
    <row r="989">
      <c r="A989" s="22"/>
      <c r="B989" s="33"/>
      <c r="C989" s="33"/>
    </row>
    <row r="990">
      <c r="A990" s="22"/>
      <c r="B990" s="33"/>
      <c r="C990" s="33"/>
    </row>
    <row r="991">
      <c r="A991" s="22"/>
      <c r="B991" s="33"/>
      <c r="C991" s="33"/>
    </row>
    <row r="992">
      <c r="A992" s="22"/>
      <c r="B992" s="33"/>
      <c r="C992" s="33"/>
    </row>
    <row r="993">
      <c r="A993" s="22"/>
      <c r="B993" s="33"/>
      <c r="C993" s="33"/>
    </row>
    <row r="994">
      <c r="A994" s="22"/>
      <c r="B994" s="33"/>
      <c r="C994" s="33"/>
    </row>
    <row r="995">
      <c r="A995" s="22"/>
      <c r="B995" s="33"/>
      <c r="C995" s="33"/>
    </row>
    <row r="996">
      <c r="A996" s="22"/>
      <c r="B996" s="33"/>
      <c r="C996" s="33"/>
    </row>
    <row r="997">
      <c r="A997" s="22"/>
      <c r="B997" s="33"/>
      <c r="C997" s="33"/>
    </row>
    <row r="998">
      <c r="A998" s="22"/>
      <c r="B998" s="33"/>
      <c r="C998" s="33"/>
    </row>
    <row r="999">
      <c r="A999" s="22"/>
      <c r="B999" s="33"/>
      <c r="C999" s="33"/>
    </row>
    <row r="1000">
      <c r="A1000" s="22"/>
      <c r="B1000" s="33"/>
      <c r="C1000" s="33"/>
    </row>
  </sheetData>
  <dataValidations>
    <dataValidation type="list" allowBlank="1" showErrorMessage="1" sqref="A2:A1000">
      <formula1>Actions!$A$2:$A1000</formula1>
    </dataValidation>
    <dataValidation type="date" operator="greaterThanOrEqual" allowBlank="1" showDropDown="1" sqref="C2:C13 C21:C1000">
      <formula1>44173.0</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6.71"/>
    <col customWidth="1" min="3" max="3" width="45.0"/>
  </cols>
  <sheetData>
    <row r="1">
      <c r="A1" s="34" t="s">
        <v>193</v>
      </c>
      <c r="B1" s="34" t="s">
        <v>194</v>
      </c>
      <c r="C1" s="34" t="s">
        <v>195</v>
      </c>
    </row>
    <row r="2">
      <c r="A2" s="35" t="s">
        <v>160</v>
      </c>
      <c r="B2" s="36" t="s">
        <v>97</v>
      </c>
      <c r="C2" s="37" t="s">
        <v>196</v>
      </c>
    </row>
    <row r="3">
      <c r="A3" s="35" t="s">
        <v>197</v>
      </c>
      <c r="B3" s="36" t="s">
        <v>198</v>
      </c>
      <c r="C3" s="37" t="s">
        <v>199</v>
      </c>
    </row>
    <row r="4">
      <c r="A4" s="35" t="s">
        <v>142</v>
      </c>
      <c r="B4" s="36" t="s">
        <v>63</v>
      </c>
      <c r="C4" s="37" t="s">
        <v>200</v>
      </c>
    </row>
    <row r="5">
      <c r="A5" s="35" t="s">
        <v>201</v>
      </c>
      <c r="B5" s="36" t="s">
        <v>202</v>
      </c>
      <c r="C5" s="37" t="s">
        <v>203</v>
      </c>
    </row>
    <row r="6">
      <c r="A6" s="35" t="s">
        <v>118</v>
      </c>
      <c r="B6" s="36" t="s">
        <v>27</v>
      </c>
      <c r="C6" s="37" t="s">
        <v>204</v>
      </c>
    </row>
    <row r="7">
      <c r="A7" s="35" t="s">
        <v>162</v>
      </c>
      <c r="B7" s="36" t="s">
        <v>106</v>
      </c>
      <c r="C7" s="37" t="s">
        <v>205</v>
      </c>
    </row>
    <row r="8">
      <c r="A8" s="35" t="s">
        <v>121</v>
      </c>
      <c r="B8" s="36" t="s">
        <v>34</v>
      </c>
      <c r="C8" s="37" t="s">
        <v>206</v>
      </c>
    </row>
    <row r="9">
      <c r="A9" s="35" t="s">
        <v>143</v>
      </c>
      <c r="B9" s="36" t="s">
        <v>65</v>
      </c>
      <c r="C9" s="37" t="s">
        <v>207</v>
      </c>
    </row>
    <row r="10">
      <c r="A10" s="35" t="s">
        <v>136</v>
      </c>
      <c r="B10" s="36" t="s">
        <v>54</v>
      </c>
      <c r="C10" s="37" t="s">
        <v>208</v>
      </c>
    </row>
    <row r="11">
      <c r="A11" s="35" t="s">
        <v>146</v>
      </c>
      <c r="B11" s="36" t="s">
        <v>70</v>
      </c>
      <c r="C11" s="37" t="s">
        <v>209</v>
      </c>
    </row>
    <row r="12">
      <c r="A12" s="35" t="s">
        <v>123</v>
      </c>
      <c r="B12" s="36" t="s">
        <v>36</v>
      </c>
      <c r="C12" s="37" t="s">
        <v>210</v>
      </c>
    </row>
    <row r="13">
      <c r="A13" s="35" t="s">
        <v>157</v>
      </c>
      <c r="B13" s="36" t="s">
        <v>86</v>
      </c>
      <c r="C13" s="37" t="s">
        <v>211</v>
      </c>
    </row>
    <row r="14">
      <c r="A14" s="35" t="s">
        <v>153</v>
      </c>
      <c r="B14" s="36" t="s">
        <v>79</v>
      </c>
      <c r="C14" s="37" t="s">
        <v>212</v>
      </c>
    </row>
    <row r="15">
      <c r="A15" s="35" t="s">
        <v>213</v>
      </c>
      <c r="B15" s="36" t="s">
        <v>214</v>
      </c>
      <c r="C15" s="37" t="s">
        <v>215</v>
      </c>
    </row>
    <row r="16">
      <c r="A16" s="35" t="s">
        <v>216</v>
      </c>
      <c r="B16" s="36" t="s">
        <v>217</v>
      </c>
      <c r="C16" s="37" t="s">
        <v>218</v>
      </c>
    </row>
    <row r="17">
      <c r="A17" s="35" t="s">
        <v>129</v>
      </c>
      <c r="B17" s="36" t="s">
        <v>44</v>
      </c>
      <c r="C17" s="37" t="s">
        <v>219</v>
      </c>
    </row>
    <row r="18">
      <c r="A18" s="35" t="s">
        <v>150</v>
      </c>
      <c r="B18" s="36" t="s">
        <v>75</v>
      </c>
      <c r="C18" s="37" t="s">
        <v>220</v>
      </c>
    </row>
    <row r="19">
      <c r="A19" s="35" t="s">
        <v>158</v>
      </c>
      <c r="B19" s="38" t="s">
        <v>90</v>
      </c>
      <c r="C19" s="37" t="s">
        <v>221</v>
      </c>
    </row>
    <row r="20">
      <c r="A20" s="35" t="s">
        <v>116</v>
      </c>
      <c r="B20" s="38" t="s">
        <v>24</v>
      </c>
      <c r="C20" s="39" t="s">
        <v>222</v>
      </c>
    </row>
    <row r="21">
      <c r="A21" s="35" t="s">
        <v>156</v>
      </c>
      <c r="B21" s="36" t="s">
        <v>84</v>
      </c>
      <c r="C21" s="40" t="s">
        <v>223</v>
      </c>
    </row>
  </sheetData>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s>
  <drawing r:id="rId22"/>
  <legacyDrawing r:id="rId23"/>
</worksheet>
</file>