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CG\"/>
    </mc:Choice>
  </mc:AlternateContent>
  <bookViews>
    <workbookView xWindow="0" yWindow="0" windowWidth="11670" windowHeight="4035" activeTab="3"/>
  </bookViews>
  <sheets>
    <sheet name="Company A" sheetId="1" r:id="rId1"/>
    <sheet name="Company B" sheetId="2" r:id="rId2"/>
    <sheet name="Comparables" sheetId="5" r:id="rId3"/>
    <sheet name="Company X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4" l="1"/>
  <c r="N20" i="4"/>
  <c r="N22" i="4"/>
  <c r="N23" i="4"/>
  <c r="N19" i="4"/>
  <c r="N10" i="4"/>
  <c r="N12" i="4"/>
  <c r="N13" i="4"/>
  <c r="N14" i="4"/>
  <c r="N9" i="4"/>
  <c r="C25" i="4"/>
  <c r="D25" i="4" s="1"/>
  <c r="I25" i="4"/>
  <c r="J25" i="4" s="1"/>
  <c r="I19" i="4"/>
  <c r="J19" i="4" s="1"/>
  <c r="B5" i="5"/>
  <c r="C19" i="4"/>
  <c r="D19" i="4" s="1"/>
  <c r="B11" i="4"/>
  <c r="C5" i="5"/>
  <c r="J24" i="5" l="1"/>
  <c r="M24" i="5" s="1"/>
  <c r="J17" i="5"/>
  <c r="K17" i="5"/>
  <c r="M17" i="5" s="1"/>
  <c r="K25" i="5"/>
  <c r="L25" i="5"/>
  <c r="J25" i="5"/>
  <c r="K24" i="5"/>
  <c r="L24" i="5"/>
  <c r="M25" i="5"/>
  <c r="M16" i="5"/>
  <c r="L17" i="5"/>
  <c r="L16" i="5"/>
  <c r="K16" i="5"/>
  <c r="J16" i="5"/>
  <c r="K7" i="5"/>
  <c r="J7" i="5"/>
  <c r="L7" i="5" s="1"/>
  <c r="K5" i="5"/>
  <c r="J5" i="5"/>
  <c r="K6" i="5"/>
  <c r="J6" i="5"/>
  <c r="C24" i="5"/>
  <c r="B24" i="5"/>
  <c r="B16" i="5"/>
  <c r="C23" i="5"/>
  <c r="B23" i="5"/>
  <c r="B15" i="5"/>
  <c r="C16" i="5"/>
  <c r="C15" i="5"/>
  <c r="C6" i="5"/>
  <c r="B6" i="5"/>
  <c r="D6" i="5" s="1"/>
  <c r="D5" i="5" l="1"/>
  <c r="D23" i="5"/>
  <c r="L5" i="5"/>
  <c r="L6" i="5"/>
  <c r="D24" i="5"/>
  <c r="D16" i="5"/>
  <c r="D15" i="5"/>
  <c r="J26" i="4"/>
  <c r="I26" i="4"/>
  <c r="H26" i="4"/>
  <c r="D26" i="4"/>
  <c r="C26" i="4"/>
  <c r="B26" i="4"/>
  <c r="P25" i="4"/>
  <c r="O25" i="4"/>
  <c r="J21" i="4"/>
  <c r="I21" i="4"/>
  <c r="H21" i="4"/>
  <c r="D21" i="4"/>
  <c r="C21" i="4"/>
  <c r="B21" i="4"/>
  <c r="P20" i="4"/>
  <c r="O20" i="4"/>
  <c r="P19" i="4"/>
  <c r="O19" i="4"/>
  <c r="P14" i="4"/>
  <c r="O14" i="4"/>
  <c r="P13" i="4"/>
  <c r="O13" i="4"/>
  <c r="P12" i="4"/>
  <c r="O12" i="4"/>
  <c r="H11" i="4"/>
  <c r="B15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H15" i="4" l="1"/>
  <c r="N15" i="4" s="1"/>
  <c r="N11" i="4"/>
  <c r="N21" i="4"/>
  <c r="N26" i="4"/>
  <c r="D9" i="4"/>
  <c r="P9" i="4" s="1"/>
  <c r="D22" i="4"/>
  <c r="I23" i="4"/>
  <c r="I10" i="4" s="1"/>
  <c r="I22" i="4"/>
  <c r="J23" i="4"/>
  <c r="J10" i="4" s="1"/>
  <c r="J22" i="4"/>
  <c r="P26" i="4"/>
  <c r="I9" i="4"/>
  <c r="I11" i="4" s="1"/>
  <c r="I15" i="4" s="1"/>
  <c r="I16" i="4" s="1"/>
  <c r="J9" i="4"/>
  <c r="O26" i="4"/>
  <c r="C9" i="4"/>
  <c r="C22" i="4"/>
  <c r="O22" i="4" s="1"/>
  <c r="J11" i="4"/>
  <c r="J15" i="4" s="1"/>
  <c r="C23" i="4"/>
  <c r="C10" i="4" s="1"/>
  <c r="O21" i="4"/>
  <c r="D23" i="4"/>
  <c r="D10" i="4" s="1"/>
  <c r="P21" i="4"/>
  <c r="P22" i="4" l="1"/>
  <c r="J16" i="4"/>
  <c r="O9" i="4"/>
  <c r="C11" i="4"/>
  <c r="P23" i="4"/>
  <c r="O23" i="4"/>
  <c r="O10" i="4" l="1"/>
  <c r="P10" i="4"/>
  <c r="D11" i="4"/>
  <c r="D15" i="4" l="1"/>
  <c r="P11" i="4"/>
  <c r="C15" i="4"/>
  <c r="O11" i="4"/>
  <c r="O15" i="4" l="1"/>
  <c r="C16" i="4"/>
  <c r="O16" i="4" s="1"/>
  <c r="P15" i="4"/>
  <c r="D16" i="4"/>
  <c r="P16" i="4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4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<sst xmlns="http://schemas.openxmlformats.org/spreadsheetml/2006/main" count="221" uniqueCount="69">
  <si>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</si>
  <si>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</si>
  <si>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</si>
  <si>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</si>
  <si>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</si>
  <si>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</si>
  <si>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</si>
  <si>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</si>
  <si>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</si>
  <si>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</si>
  <si>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</si>
  <si>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</si>
  <si>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</si>
  <si>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</si>
  <si>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</si>
  <si>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</si>
  <si>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</si>
  <si>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</si>
  <si>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</si>
  <si>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</si>
  <si>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</si>
  <si>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</si>
  <si>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</si>
  <si>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</si>
  <si>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</si>
  <si>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</si>
  <si>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</si>
  <si>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</si>
  <si>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</si>
  <si>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Difference in Company X Financial Statement with and without handset leasing</t>
  </si>
  <si>
    <t>Net finance expense</t>
  </si>
  <si>
    <t>Growth%</t>
  </si>
  <si>
    <t>Industry Average</t>
  </si>
  <si>
    <t>Year1</t>
  </si>
  <si>
    <t>Year2</t>
  </si>
  <si>
    <t>Average</t>
  </si>
  <si>
    <t>Comments</t>
  </si>
  <si>
    <t>Mobile Services Revenue</t>
  </si>
  <si>
    <t>Mobile Subscribers('000)</t>
  </si>
  <si>
    <t>Overall industry for mobile subscribers is growing by 2.03% on average</t>
  </si>
  <si>
    <t>COMPANY A</t>
  </si>
  <si>
    <t>COMPANY B</t>
  </si>
  <si>
    <r>
      <t xml:space="preserve">Company B grows </t>
    </r>
    <r>
      <rPr>
        <b/>
        <sz val="10"/>
        <color rgb="FF000000"/>
        <rFont val="Arial"/>
        <family val="2"/>
      </rPr>
      <t>2.58%</t>
    </r>
    <r>
      <rPr>
        <sz val="10"/>
        <color rgb="FF000000"/>
        <rFont val="Arial"/>
        <family val="2"/>
      </rPr>
      <t xml:space="preserve"> below average,likely due to no leasing</t>
    </r>
  </si>
  <si>
    <t>Operating Revenue Growth</t>
  </si>
  <si>
    <t>Net Profit Growth</t>
  </si>
  <si>
    <t>ARPU</t>
  </si>
  <si>
    <t>Year0</t>
  </si>
  <si>
    <t>*Average Revenue Per User</t>
  </si>
  <si>
    <t>Comparables</t>
  </si>
  <si>
    <t>Market Shares (%)</t>
  </si>
  <si>
    <t>Company A</t>
  </si>
  <si>
    <t>Company B</t>
  </si>
  <si>
    <t>Higher growth in ARPU than company B</t>
  </si>
  <si>
    <t>Decrease in market share due to no leasing option.</t>
  </si>
  <si>
    <t>Lower growth of ARPU than company A</t>
  </si>
  <si>
    <t>COMMENTS</t>
  </si>
  <si>
    <t>Assume growth is 6.44%</t>
  </si>
  <si>
    <t>Assume constant</t>
  </si>
  <si>
    <t>Growth Rate</t>
  </si>
  <si>
    <t>Assume constant expanse ratio</t>
  </si>
  <si>
    <t>Average growth rate is 10.22%,0.07% higher than industry average</t>
  </si>
  <si>
    <t>ARPU is below industry average of $56.56,still reflects positive growth</t>
  </si>
  <si>
    <t>Growth rate</t>
  </si>
  <si>
    <t>Assume 3.90% growth</t>
  </si>
  <si>
    <t>Net profit growth of 6.145% is lower than industry average of 10.15%</t>
  </si>
  <si>
    <t>Assume 3.85% growth ie industry average</t>
  </si>
  <si>
    <t>Difference of 4.08% growth rate in profits</t>
  </si>
  <si>
    <t>1.5% difference in operating revenue with handset leasing</t>
  </si>
  <si>
    <t>$1 difference by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</si>
</sst>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_-[$$-409]* #,##0.00_ ;_-[$$-409]* \-#,##0.00\ ;_-[$$-409]* &quot;-&quot;??_ ;_-@_ "/>
  </numFmts>
  <fonts count="15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0"/>
      <name val="Arial"/>
    </font>
    <font>
      <b/>
      <sz val="14"/>
      <color rgb="FF000000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164" fontId="0" fillId="4" borderId="2" xfId="0" applyNumberForma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64" fontId="9" fillId="4" borderId="3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10" fillId="0" borderId="5" xfId="0" applyFont="1" applyBorder="1"/>
    <xf numFmtId="0" fontId="11" fillId="5" borderId="0" xfId="0" applyFont="1" applyFill="1"/>
    <xf numFmtId="164" fontId="9" fillId="4" borderId="6" xfId="0" applyNumberFormat="1" applyFont="1" applyFill="1" applyBorder="1" applyAlignment="1">
      <alignment horizontal="right" vertical="center"/>
    </xf>
    <xf numFmtId="164" fontId="9" fillId="4" borderId="7" xfId="0" applyNumberFormat="1" applyFont="1" applyFill="1" applyBorder="1" applyAlignment="1">
      <alignment horizontal="right" vertical="center"/>
    </xf>
    <xf numFmtId="164" fontId="9" fillId="4" borderId="6" xfId="0" applyNumberFormat="1" applyFont="1" applyFill="1" applyBorder="1" applyAlignment="1">
      <alignment vertical="center"/>
    </xf>
    <xf numFmtId="0" fontId="10" fillId="0" borderId="0" xfId="0" applyFont="1"/>
    <xf numFmtId="0" fontId="4" fillId="4" borderId="8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7" fillId="6" borderId="0" xfId="0" applyFont="1" applyFill="1" applyAlignment="1">
      <alignment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164" fontId="0" fillId="4" borderId="2" xfId="0" applyNumberFormat="1" applyFill="1" applyBorder="1" applyAlignment="1">
      <alignment horizontal="right" vertical="center"/>
    </xf>
    <xf numFmtId="164" fontId="9" fillId="4" borderId="12" xfId="0" applyNumberFormat="1" applyFont="1" applyFill="1" applyBorder="1" applyAlignment="1">
      <alignment horizontal="right" vertical="center"/>
    </xf>
    <xf numFmtId="164" fontId="9" fillId="4" borderId="13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vertical="center"/>
    </xf>
    <xf numFmtId="3" fontId="0" fillId="4" borderId="6" xfId="0" applyNumberForma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8" fillId="4" borderId="5" xfId="0" applyFont="1" applyFill="1" applyBorder="1" applyAlignment="1">
      <alignment vertical="center"/>
    </xf>
    <xf numFmtId="164" fontId="3" fillId="4" borderId="12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0" fontId="8" fillId="4" borderId="10" xfId="0" applyFont="1" applyFill="1" applyBorder="1" applyAlignment="1">
      <alignment horizontal="left" vertical="center"/>
    </xf>
    <xf numFmtId="164" fontId="9" fillId="4" borderId="5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164" fontId="3" fillId="4" borderId="13" xfId="0" applyNumberFormat="1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164" fontId="9" fillId="4" borderId="13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vertical="center"/>
    </xf>
    <xf numFmtId="0" fontId="4" fillId="5" borderId="6" xfId="0" applyFont="1" applyFill="1" applyBorder="1"/>
    <xf numFmtId="3" fontId="3" fillId="0" borderId="0" xfId="0" applyNumberFormat="1" applyFont="1" applyAlignment="1">
      <alignment vertical="center"/>
    </xf>
    <xf numFmtId="0" fontId="3" fillId="4" borderId="13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horizontal="right" vertical="center"/>
    </xf>
    <xf numFmtId="0" fontId="8" fillId="4" borderId="10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164" fontId="4" fillId="4" borderId="12" xfId="0" applyNumberFormat="1" applyFont="1" applyFill="1" applyBorder="1" applyAlignment="1">
      <alignment vertical="center"/>
    </xf>
    <xf numFmtId="164" fontId="4" fillId="6" borderId="12" xfId="0" applyNumberFormat="1" applyFont="1" applyFill="1" applyBorder="1" applyAlignment="1">
      <alignment vertical="center"/>
    </xf>
    <xf numFmtId="164" fontId="9" fillId="6" borderId="12" xfId="0" applyNumberFormat="1" applyFont="1" applyFill="1" applyBorder="1" applyAlignment="1">
      <alignment vertical="center"/>
    </xf>
    <xf numFmtId="164" fontId="3" fillId="6" borderId="2" xfId="0" applyNumberFormat="1" applyFont="1" applyFill="1" applyBorder="1" applyAlignment="1">
      <alignment horizontal="right" vertical="center"/>
    </xf>
    <xf numFmtId="0" fontId="4" fillId="4" borderId="12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" fontId="3" fillId="4" borderId="5" xfId="0" applyNumberFormat="1" applyFont="1" applyFill="1" applyBorder="1" applyAlignment="1">
      <alignment vertical="center"/>
    </xf>
    <xf numFmtId="3" fontId="3" fillId="6" borderId="6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13" fillId="0" borderId="0" xfId="0" applyFont="1"/>
    <xf numFmtId="0" fontId="14" fillId="0" borderId="0" xfId="0" applyFont="1"/>
    <xf numFmtId="0" fontId="12" fillId="9" borderId="5" xfId="0" applyFont="1" applyFill="1" applyBorder="1" applyAlignment="1"/>
    <xf numFmtId="0" fontId="0" fillId="9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5" xfId="0" applyBorder="1"/>
    <xf numFmtId="0" fontId="13" fillId="0" borderId="5" xfId="0" applyFont="1" applyBorder="1"/>
    <xf numFmtId="10" fontId="0" fillId="0" borderId="5" xfId="1" applyNumberFormat="1" applyFont="1" applyBorder="1"/>
    <xf numFmtId="10" fontId="0" fillId="0" borderId="5" xfId="0" applyNumberFormat="1" applyBorder="1"/>
    <xf numFmtId="0" fontId="0" fillId="9" borderId="14" xfId="0" applyFill="1" applyBorder="1"/>
    <xf numFmtId="0" fontId="12" fillId="9" borderId="16" xfId="0" applyFont="1" applyFill="1" applyBorder="1" applyAlignment="1"/>
    <xf numFmtId="0" fontId="14" fillId="0" borderId="16" xfId="0" applyFont="1" applyBorder="1"/>
    <xf numFmtId="0" fontId="0" fillId="0" borderId="17" xfId="0" applyBorder="1"/>
    <xf numFmtId="0" fontId="0" fillId="0" borderId="18" xfId="0" applyBorder="1"/>
    <xf numFmtId="165" fontId="0" fillId="0" borderId="5" xfId="1" applyNumberFormat="1" applyFont="1" applyBorder="1"/>
    <xf numFmtId="165" fontId="0" fillId="0" borderId="5" xfId="0" applyNumberFormat="1" applyBorder="1"/>
    <xf numFmtId="0" fontId="1" fillId="2" borderId="3" xfId="0" applyFont="1" applyFill="1" applyBorder="1" applyAlignment="1">
      <alignment horizontal="left" vertical="center"/>
    </xf>
    <xf numFmtId="0" fontId="2" fillId="0" borderId="3" xfId="0" applyFont="1" applyBorder="1" applyAlignment="1"/>
    <xf numFmtId="0" fontId="6" fillId="3" borderId="11" xfId="0" applyFont="1" applyFill="1" applyBorder="1" applyAlignment="1">
      <alignment vertical="center"/>
    </xf>
    <xf numFmtId="0" fontId="2" fillId="0" borderId="9" xfId="0" applyFont="1" applyBorder="1" applyAlignment="1"/>
    <xf numFmtId="0" fontId="14" fillId="10" borderId="0" xfId="0" applyFont="1" applyFill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2" fillId="0" borderId="5" xfId="0" applyFont="1" applyBorder="1" applyAlignment="1"/>
    <xf numFmtId="1" fontId="6" fillId="7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vertical="center"/>
    </xf>
    <xf numFmtId="164" fontId="9" fillId="4" borderId="5" xfId="0" applyNumberFormat="1" applyFont="1" applyFill="1" applyBorder="1" applyAlignment="1">
      <alignment horizontal="right" vertical="center"/>
    </xf>
    <xf numFmtId="3" fontId="3" fillId="6" borderId="5" xfId="0" applyNumberFormat="1" applyFont="1" applyFill="1" applyBorder="1" applyAlignment="1">
      <alignment vertical="center"/>
    </xf>
    <xf numFmtId="10" fontId="9" fillId="4" borderId="6" xfId="1" applyNumberFormat="1" applyFont="1" applyFill="1" applyBorder="1" applyAlignment="1">
      <alignment horizontal="right" vertical="center"/>
    </xf>
    <xf numFmtId="10" fontId="9" fillId="4" borderId="5" xfId="1" applyNumberFormat="1" applyFont="1" applyFill="1" applyBorder="1" applyAlignment="1">
      <alignment vertical="center"/>
    </xf>
    <xf numFmtId="164" fontId="9" fillId="11" borderId="5" xfId="0" applyNumberFormat="1" applyFont="1" applyFill="1" applyBorder="1" applyAlignment="1">
      <alignment vertical="center"/>
    </xf>
    <xf numFmtId="164" fontId="0" fillId="4" borderId="5" xfId="0" applyNumberFormat="1" applyFill="1" applyBorder="1" applyAlignment="1">
      <alignment vertical="center"/>
    </xf>
    <xf numFmtId="164" fontId="0" fillId="4" borderId="5" xfId="0" applyNumberFormat="1" applyFill="1" applyBorder="1" applyAlignment="1">
      <alignment horizontal="right" vertical="center"/>
    </xf>
    <xf numFmtId="10" fontId="9" fillId="4" borderId="5" xfId="1" applyNumberFormat="1" applyFont="1" applyFill="1" applyBorder="1" applyAlignment="1">
      <alignment horizontal="right" vertical="center"/>
    </xf>
    <xf numFmtId="164" fontId="9" fillId="12" borderId="5" xfId="0" applyNumberFormat="1" applyFont="1" applyFill="1" applyBorder="1" applyAlignment="1">
      <alignment vertical="center"/>
    </xf>
    <xf numFmtId="10" fontId="9" fillId="11" borderId="5" xfId="1" applyNumberFormat="1" applyFont="1" applyFill="1" applyBorder="1" applyAlignment="1">
      <alignment vertical="center"/>
    </xf>
    <xf numFmtId="10" fontId="3" fillId="4" borderId="5" xfId="1" applyNumberFormat="1" applyFont="1" applyFill="1" applyBorder="1" applyAlignment="1">
      <alignment horizontal="right" vertical="center"/>
    </xf>
    <xf numFmtId="10" fontId="3" fillId="4" borderId="2" xfId="1" applyNumberFormat="1" applyFont="1" applyFill="1" applyBorder="1" applyAlignment="1">
      <alignment horizontal="right" vertical="center"/>
    </xf>
    <xf numFmtId="164" fontId="3" fillId="11" borderId="12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72"/>
  <sheetViews>
    <sheetView workbookViewId="0">
      <selection activeCell="C20" sqref="C20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87" t="s">
        <v>0</v>
      </c>
      <c r="B1" s="88"/>
      <c r="C1" s="88"/>
      <c r="D1" s="88"/>
      <c r="E1" s="1"/>
      <c r="F1" s="2" t="s">
        <v>1</v>
      </c>
      <c r="G1" s="4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89" t="s">
        <v>3</v>
      </c>
      <c r="B2" s="5" t="s">
        <v>4</v>
      </c>
      <c r="C2" s="5" t="s">
        <v>5</v>
      </c>
      <c r="D2" s="5" t="s">
        <v>6</v>
      </c>
      <c r="E2" s="33"/>
      <c r="F2" s="1"/>
      <c r="G2" s="1" t="s">
        <v>7</v>
      </c>
      <c r="H2" s="1"/>
      <c r="I2" s="1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90"/>
      <c r="B3" s="6" t="s">
        <v>8</v>
      </c>
      <c r="C3" s="6" t="s">
        <v>8</v>
      </c>
      <c r="D3" s="6" t="s">
        <v>8</v>
      </c>
      <c r="E3" s="33"/>
      <c r="F3" s="1"/>
      <c r="G3" s="1"/>
      <c r="H3" s="1"/>
      <c r="I3" s="1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34" t="s">
        <v>9</v>
      </c>
      <c r="B4" s="35"/>
      <c r="C4" s="35"/>
      <c r="D4" s="35"/>
      <c r="E4" s="33"/>
      <c r="F4" s="1"/>
      <c r="H4" s="1"/>
      <c r="I4" s="1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36" t="s">
        <v>10</v>
      </c>
      <c r="B5" s="35">
        <f t="shared" ref="B5:D5" si="0">B16</f>
        <v>8537</v>
      </c>
      <c r="C5" s="35">
        <f t="shared" si="0"/>
        <v>9233</v>
      </c>
      <c r="D5" s="35">
        <f t="shared" si="0"/>
        <v>9670</v>
      </c>
      <c r="E5" s="33"/>
      <c r="F5" s="1"/>
      <c r="H5" s="1"/>
      <c r="I5" s="1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37" t="s">
        <v>11</v>
      </c>
      <c r="B6" s="38">
        <f t="shared" ref="B6:D6" si="1">-B18</f>
        <v>-6183.95</v>
      </c>
      <c r="C6" s="38">
        <f t="shared" si="1"/>
        <v>-6269.5499999999993</v>
      </c>
      <c r="D6" s="38">
        <f t="shared" si="1"/>
        <v>-6415.5</v>
      </c>
      <c r="E6" s="33"/>
      <c r="F6" s="1"/>
      <c r="H6" s="1"/>
      <c r="I6" s="1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39" t="s">
        <v>12</v>
      </c>
      <c r="B7" s="40">
        <f t="shared" ref="B7:D7" si="2">SUM(B5:B6)</f>
        <v>2353.0500000000002</v>
      </c>
      <c r="C7" s="40">
        <f t="shared" si="2"/>
        <v>2963.4500000000007</v>
      </c>
      <c r="D7" s="40">
        <f t="shared" si="2"/>
        <v>3254.5</v>
      </c>
      <c r="E7" s="1"/>
      <c r="F7" s="1"/>
      <c r="G7" s="1"/>
      <c r="H7" s="1"/>
      <c r="I7" s="1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36" t="s">
        <v>13</v>
      </c>
      <c r="B8" s="35">
        <v>-130</v>
      </c>
      <c r="C8" s="35">
        <v>-143</v>
      </c>
      <c r="D8" s="35">
        <v>-148</v>
      </c>
      <c r="E8" s="33"/>
      <c r="F8" s="1"/>
      <c r="G8" s="1"/>
      <c r="H8" s="1"/>
      <c r="I8" s="1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36" t="s">
        <v>14</v>
      </c>
      <c r="B9" s="35">
        <f t="shared" ref="B9:D9" si="3">-0.267*B10</f>
        <v>198.381</v>
      </c>
      <c r="C9" s="35">
        <f t="shared" si="3"/>
        <v>201.05100000000002</v>
      </c>
      <c r="D9" s="35">
        <f t="shared" si="3"/>
        <v>202.65300000000002</v>
      </c>
      <c r="E9" s="33"/>
      <c r="F9" s="1"/>
      <c r="G9" s="1"/>
      <c r="H9" s="1"/>
      <c r="I9" s="1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7" t="s">
        <v>15</v>
      </c>
      <c r="B10" s="8">
        <v>-743</v>
      </c>
      <c r="C10" s="8">
        <v>-753</v>
      </c>
      <c r="D10" s="8">
        <v>-759</v>
      </c>
      <c r="E10" s="33"/>
      <c r="F10" s="1"/>
      <c r="G10" s="1"/>
      <c r="H10" s="1"/>
      <c r="I10" s="1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9" t="s">
        <v>16</v>
      </c>
      <c r="B11" s="40">
        <f t="shared" ref="B11:D11" si="4">SUM(B7:B10)</f>
        <v>1678.431</v>
      </c>
      <c r="C11" s="40">
        <f t="shared" si="4"/>
        <v>2268.5010000000007</v>
      </c>
      <c r="D11" s="40">
        <f t="shared" si="4"/>
        <v>2550.1530000000002</v>
      </c>
      <c r="E11" s="1"/>
      <c r="F11" s="1"/>
      <c r="G11" s="1"/>
      <c r="H11" s="1"/>
      <c r="I11" s="1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41"/>
      <c r="B12" s="42"/>
      <c r="C12" s="42"/>
      <c r="D12" s="42"/>
      <c r="E12" s="1"/>
      <c r="F12" s="1"/>
      <c r="G12" s="1"/>
      <c r="H12" s="1"/>
      <c r="I12" s="1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43" t="s">
        <v>17</v>
      </c>
      <c r="B13" s="44"/>
      <c r="C13" s="44"/>
      <c r="D13" s="44"/>
      <c r="E13" s="1"/>
      <c r="F13" s="1"/>
      <c r="G13" s="1"/>
      <c r="H13" s="1"/>
      <c r="I13" s="1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45" t="s">
        <v>18</v>
      </c>
      <c r="B14" s="11">
        <v>2812</v>
      </c>
      <c r="C14" s="11">
        <v>3375</v>
      </c>
      <c r="D14" s="11">
        <v>3690</v>
      </c>
      <c r="E14" s="12"/>
      <c r="F14" s="1"/>
      <c r="G14" s="1"/>
      <c r="H14" s="13"/>
      <c r="I14" s="1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46" t="s">
        <v>19</v>
      </c>
      <c r="B15" s="38">
        <v>5725</v>
      </c>
      <c r="C15" s="38">
        <v>5858</v>
      </c>
      <c r="D15" s="47">
        <v>5980</v>
      </c>
      <c r="E15" s="12"/>
      <c r="F15" s="1"/>
      <c r="G15" s="1"/>
      <c r="H15" s="1"/>
      <c r="I15" s="1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48" t="s">
        <v>10</v>
      </c>
      <c r="B16" s="16">
        <f t="shared" ref="B16:D16" si="5">SUM(B14:B15)</f>
        <v>8537</v>
      </c>
      <c r="C16" s="16">
        <f t="shared" si="5"/>
        <v>9233</v>
      </c>
      <c r="D16" s="16">
        <f t="shared" si="5"/>
        <v>9670</v>
      </c>
      <c r="E16" s="17"/>
      <c r="F16" s="1"/>
      <c r="G16" s="1"/>
      <c r="H16" s="1"/>
      <c r="I16" s="1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49"/>
      <c r="B17" s="40"/>
      <c r="C17" s="50"/>
      <c r="D17" s="50"/>
      <c r="E17" s="17"/>
      <c r="F17" s="1"/>
      <c r="G17" s="1"/>
      <c r="H17" s="1"/>
      <c r="I17" s="1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18" t="s">
        <v>11</v>
      </c>
      <c r="B18" s="16">
        <v>6183.95</v>
      </c>
      <c r="C18" s="16">
        <v>6269.5499999999993</v>
      </c>
      <c r="D18" s="16">
        <v>6415.5</v>
      </c>
      <c r="E18" s="12"/>
      <c r="F18" s="1"/>
      <c r="G18" s="1"/>
      <c r="H18" s="1"/>
      <c r="I18" s="1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6"/>
      <c r="B19" s="51"/>
      <c r="C19" s="51"/>
      <c r="D19" s="51"/>
      <c r="E19" s="1"/>
      <c r="F19" s="1"/>
      <c r="G19" s="1"/>
      <c r="H19" s="1"/>
      <c r="I19" s="1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19" t="s">
        <v>20</v>
      </c>
      <c r="B20" s="52">
        <v>4085</v>
      </c>
      <c r="C20" s="52">
        <v>4195</v>
      </c>
      <c r="D20" s="52">
        <v>4409</v>
      </c>
      <c r="E20" s="1"/>
      <c r="F20" s="1"/>
      <c r="G20" s="1"/>
      <c r="H20" s="1"/>
      <c r="I20" s="1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53" t="s">
        <v>21</v>
      </c>
      <c r="B21" s="52">
        <f t="shared" ref="B21:D21" si="6">B14*1000/B20/12</f>
        <v>57.36434108527132</v>
      </c>
      <c r="C21" s="52">
        <f t="shared" si="6"/>
        <v>67.044100119189508</v>
      </c>
      <c r="D21" s="52">
        <f t="shared" si="6"/>
        <v>69.743706055794959</v>
      </c>
      <c r="E21" s="1"/>
      <c r="F21" s="1"/>
      <c r="G21" s="1"/>
      <c r="H21" s="1"/>
      <c r="I21" s="1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54"/>
      <c r="C22" s="54"/>
      <c r="D22" s="54"/>
      <c r="E22" s="1"/>
      <c r="F22" s="1"/>
      <c r="G22" s="1"/>
      <c r="H22" s="1"/>
      <c r="I22" s="1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B23" s="54"/>
      <c r="C23" s="54"/>
      <c r="D23" s="54"/>
      <c r="E23" s="33"/>
      <c r="F23" s="33"/>
      <c r="G23" s="33"/>
      <c r="H23" s="33"/>
      <c r="I23" s="1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54"/>
      <c r="B24" s="54"/>
      <c r="C24" s="54"/>
      <c r="D24" s="54"/>
      <c r="E24" s="33"/>
      <c r="F24" s="33"/>
      <c r="G24" s="33"/>
      <c r="H24" s="33"/>
      <c r="I24" s="1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54"/>
      <c r="C25" s="54"/>
      <c r="D25" s="54"/>
      <c r="E25" s="33"/>
      <c r="F25" s="33"/>
      <c r="G25" s="33"/>
      <c r="H25" s="33"/>
      <c r="I25" s="1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54"/>
      <c r="C26" s="54"/>
      <c r="D26" s="54"/>
      <c r="E26" s="33"/>
      <c r="F26" s="33"/>
      <c r="G26" s="33"/>
      <c r="H26" s="33"/>
      <c r="I26" s="1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54"/>
      <c r="C27" s="54"/>
      <c r="D27" s="54"/>
      <c r="E27" s="33"/>
      <c r="F27" s="33"/>
      <c r="G27" s="33"/>
      <c r="H27" s="33"/>
      <c r="I27" s="1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54"/>
      <c r="C28" s="54"/>
      <c r="D28" s="54"/>
      <c r="E28" s="33"/>
      <c r="F28" s="33"/>
      <c r="G28" s="33"/>
      <c r="H28" s="33"/>
      <c r="I28" s="1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54"/>
      <c r="C29" s="54"/>
      <c r="D29" s="54"/>
      <c r="E29" s="33"/>
      <c r="F29" s="33"/>
      <c r="G29" s="33"/>
      <c r="H29" s="33"/>
      <c r="I29" s="1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54"/>
      <c r="C30" s="54"/>
      <c r="D30" s="54"/>
      <c r="E30" s="33"/>
      <c r="F30" s="33"/>
      <c r="G30" s="33"/>
      <c r="H30" s="33"/>
      <c r="I30" s="1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54"/>
      <c r="C31" s="54"/>
      <c r="D31" s="54"/>
      <c r="E31" s="33"/>
      <c r="F31" s="33"/>
      <c r="G31" s="33"/>
      <c r="H31" s="33"/>
      <c r="I31" s="1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54"/>
      <c r="C32" s="54"/>
      <c r="D32" s="54"/>
      <c r="E32" s="33"/>
      <c r="F32" s="33"/>
      <c r="G32" s="33"/>
      <c r="H32" s="33"/>
      <c r="I32" s="1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54"/>
      <c r="C33" s="54"/>
      <c r="D33" s="54"/>
      <c r="E33" s="33"/>
      <c r="F33" s="33"/>
      <c r="G33" s="33"/>
      <c r="H33" s="33"/>
      <c r="I33" s="1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54"/>
      <c r="C34" s="54"/>
      <c r="D34" s="54"/>
      <c r="E34" s="33"/>
      <c r="F34" s="33"/>
      <c r="G34" s="33"/>
      <c r="H34" s="33"/>
      <c r="I34" s="1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54"/>
      <c r="C35" s="54"/>
      <c r="D35" s="54"/>
      <c r="E35" s="33"/>
      <c r="F35" s="33"/>
      <c r="G35" s="33"/>
      <c r="H35" s="33"/>
      <c r="I35" s="1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54"/>
      <c r="C36" s="54"/>
      <c r="D36" s="54"/>
      <c r="E36" s="33"/>
      <c r="F36" s="33"/>
      <c r="G36" s="33"/>
      <c r="H36" s="33"/>
      <c r="I36" s="1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54"/>
      <c r="C37" s="54"/>
      <c r="D37" s="54"/>
      <c r="E37" s="33"/>
      <c r="F37" s="33"/>
      <c r="G37" s="33"/>
      <c r="H37" s="33"/>
      <c r="I37" s="1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54"/>
      <c r="C38" s="54"/>
      <c r="D38" s="54"/>
      <c r="E38" s="33"/>
      <c r="F38" s="33"/>
      <c r="G38" s="33"/>
      <c r="H38" s="33"/>
      <c r="I38" s="1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54"/>
      <c r="C39" s="54"/>
      <c r="D39" s="54"/>
      <c r="E39" s="33"/>
      <c r="F39" s="33"/>
      <c r="G39" s="33"/>
      <c r="H39" s="33"/>
      <c r="I39" s="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54"/>
      <c r="C40" s="54"/>
      <c r="D40" s="54"/>
      <c r="E40" s="33"/>
      <c r="F40" s="33"/>
      <c r="G40" s="33"/>
      <c r="H40" s="33"/>
      <c r="I40" s="1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54"/>
      <c r="C41" s="54"/>
      <c r="D41" s="54"/>
      <c r="E41" s="33"/>
      <c r="F41" s="33"/>
      <c r="G41" s="33"/>
      <c r="H41" s="33"/>
      <c r="I41" s="1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54"/>
      <c r="C42" s="54"/>
      <c r="D42" s="54"/>
      <c r="E42" s="33"/>
      <c r="F42" s="33"/>
      <c r="G42" s="33"/>
      <c r="H42" s="33"/>
      <c r="I42" s="1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54"/>
      <c r="C43" s="54"/>
      <c r="D43" s="54"/>
      <c r="E43" s="33"/>
      <c r="F43" s="33"/>
      <c r="G43" s="33"/>
      <c r="H43" s="33"/>
      <c r="I43" s="1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54"/>
      <c r="C44" s="54"/>
      <c r="D44" s="54"/>
      <c r="E44" s="33"/>
      <c r="F44" s="33"/>
      <c r="G44" s="33"/>
      <c r="H44" s="33"/>
      <c r="I44" s="1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54"/>
      <c r="C45" s="54"/>
      <c r="D45" s="54"/>
      <c r="E45" s="33"/>
      <c r="F45" s="33"/>
      <c r="G45" s="33"/>
      <c r="H45" s="33"/>
      <c r="I45" s="1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54"/>
      <c r="C46" s="54"/>
      <c r="D46" s="54"/>
      <c r="E46" s="33"/>
      <c r="F46" s="33"/>
      <c r="G46" s="33"/>
      <c r="H46" s="33"/>
      <c r="I46" s="1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54"/>
      <c r="C47" s="54"/>
      <c r="D47" s="54"/>
      <c r="E47" s="33"/>
      <c r="F47" s="33"/>
      <c r="G47" s="33"/>
      <c r="H47" s="33"/>
      <c r="I47" s="1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54"/>
      <c r="C48" s="54"/>
      <c r="D48" s="54"/>
      <c r="E48" s="33"/>
      <c r="F48" s="33"/>
      <c r="G48" s="33"/>
      <c r="H48" s="33"/>
      <c r="I48" s="1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54"/>
      <c r="C49" s="54"/>
      <c r="D49" s="54"/>
      <c r="E49" s="33"/>
      <c r="F49" s="33"/>
      <c r="G49" s="33"/>
      <c r="H49" s="33"/>
      <c r="I49" s="1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54"/>
      <c r="C50" s="54"/>
      <c r="D50" s="54"/>
      <c r="E50" s="33"/>
      <c r="F50" s="33"/>
      <c r="G50" s="33"/>
      <c r="H50" s="33"/>
      <c r="I50" s="1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54"/>
      <c r="C51" s="54"/>
      <c r="D51" s="54"/>
      <c r="E51" s="33"/>
      <c r="F51" s="33"/>
      <c r="G51" s="33"/>
      <c r="H51" s="33"/>
      <c r="I51" s="1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54"/>
      <c r="C52" s="54"/>
      <c r="D52" s="54"/>
      <c r="E52" s="33"/>
      <c r="F52" s="33"/>
      <c r="G52" s="33"/>
      <c r="H52" s="33"/>
      <c r="I52" s="1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54"/>
      <c r="C53" s="54"/>
      <c r="D53" s="54"/>
      <c r="E53" s="33"/>
      <c r="F53" s="33"/>
      <c r="G53" s="33"/>
      <c r="H53" s="33"/>
      <c r="I53" s="1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54"/>
      <c r="C54" s="54"/>
      <c r="D54" s="54"/>
      <c r="E54" s="33"/>
      <c r="F54" s="33"/>
      <c r="G54" s="33"/>
      <c r="H54" s="33"/>
      <c r="I54" s="1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54"/>
      <c r="C55" s="54"/>
      <c r="D55" s="54"/>
      <c r="E55" s="33"/>
      <c r="F55" s="33"/>
      <c r="G55" s="33"/>
      <c r="H55" s="33"/>
      <c r="I55" s="1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54"/>
      <c r="C56" s="54"/>
      <c r="D56" s="54"/>
      <c r="E56" s="33"/>
      <c r="F56" s="33"/>
      <c r="G56" s="33"/>
      <c r="H56" s="33"/>
      <c r="I56" s="1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54"/>
      <c r="C57" s="54"/>
      <c r="D57" s="54"/>
      <c r="E57" s="33"/>
      <c r="F57" s="33"/>
      <c r="G57" s="33"/>
      <c r="H57" s="33"/>
      <c r="I57" s="1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54"/>
      <c r="C58" s="54"/>
      <c r="D58" s="54"/>
      <c r="E58" s="33"/>
      <c r="F58" s="33"/>
      <c r="G58" s="33"/>
      <c r="H58" s="33"/>
      <c r="I58" s="1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54"/>
      <c r="C59" s="54"/>
      <c r="D59" s="54"/>
      <c r="E59" s="33"/>
      <c r="F59" s="33"/>
      <c r="G59" s="33"/>
      <c r="H59" s="33"/>
      <c r="I59" s="1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54"/>
      <c r="C60" s="54"/>
      <c r="D60" s="54"/>
      <c r="E60" s="33"/>
      <c r="F60" s="33"/>
      <c r="G60" s="33"/>
      <c r="H60" s="33"/>
      <c r="I60" s="1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54"/>
      <c r="C61" s="54"/>
      <c r="D61" s="54"/>
      <c r="E61" s="33"/>
      <c r="F61" s="33"/>
      <c r="G61" s="33"/>
      <c r="H61" s="33"/>
      <c r="I61" s="1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54"/>
      <c r="C62" s="54"/>
      <c r="D62" s="54"/>
      <c r="E62" s="33"/>
      <c r="F62" s="33"/>
      <c r="G62" s="33"/>
      <c r="H62" s="33"/>
      <c r="I62" s="1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54"/>
      <c r="C63" s="54"/>
      <c r="D63" s="54"/>
      <c r="E63" s="33"/>
      <c r="F63" s="33"/>
      <c r="G63" s="33"/>
      <c r="H63" s="33"/>
      <c r="I63" s="1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54"/>
      <c r="C64" s="54"/>
      <c r="D64" s="54"/>
      <c r="E64" s="33"/>
      <c r="F64" s="33"/>
      <c r="G64" s="33"/>
      <c r="H64" s="33"/>
      <c r="I64" s="1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54"/>
      <c r="C65" s="54"/>
      <c r="D65" s="54"/>
      <c r="E65" s="33"/>
      <c r="F65" s="33"/>
      <c r="G65" s="33"/>
      <c r="H65" s="33"/>
      <c r="I65" s="1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54"/>
      <c r="C66" s="54"/>
      <c r="D66" s="54"/>
      <c r="E66" s="33"/>
      <c r="F66" s="33"/>
      <c r="G66" s="33"/>
      <c r="H66" s="33"/>
      <c r="I66" s="1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54"/>
      <c r="C67" s="54"/>
      <c r="D67" s="54"/>
      <c r="E67" s="33"/>
      <c r="F67" s="33"/>
      <c r="G67" s="33"/>
      <c r="H67" s="33"/>
      <c r="I67" s="1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54"/>
      <c r="C68" s="54"/>
      <c r="D68" s="54"/>
      <c r="E68" s="33"/>
      <c r="F68" s="33"/>
      <c r="G68" s="33"/>
      <c r="H68" s="33"/>
      <c r="I68" s="1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54"/>
      <c r="C69" s="54"/>
      <c r="D69" s="54"/>
      <c r="E69" s="33"/>
      <c r="F69" s="33"/>
      <c r="G69" s="33"/>
      <c r="H69" s="33"/>
      <c r="I69" s="1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54"/>
      <c r="C70" s="54"/>
      <c r="D70" s="54"/>
      <c r="E70" s="33"/>
      <c r="F70" s="33"/>
      <c r="G70" s="33"/>
      <c r="H70" s="33"/>
      <c r="I70" s="1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54"/>
      <c r="C71" s="54"/>
      <c r="D71" s="54"/>
      <c r="E71" s="33"/>
      <c r="F71" s="33"/>
      <c r="G71" s="33"/>
      <c r="H71" s="33"/>
      <c r="I71" s="1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54"/>
      <c r="C72" s="54"/>
      <c r="D72" s="54"/>
      <c r="E72" s="33"/>
      <c r="F72" s="33"/>
      <c r="G72" s="33"/>
      <c r="H72" s="33"/>
      <c r="I72" s="1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54"/>
      <c r="C73" s="54"/>
      <c r="D73" s="54"/>
      <c r="E73" s="33"/>
      <c r="F73" s="33"/>
      <c r="G73" s="33"/>
      <c r="H73" s="33"/>
      <c r="I73" s="1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54"/>
      <c r="C74" s="54"/>
      <c r="D74" s="54"/>
      <c r="E74" s="33"/>
      <c r="F74" s="33"/>
      <c r="G74" s="33"/>
      <c r="H74" s="33"/>
      <c r="I74" s="1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54"/>
      <c r="C75" s="54"/>
      <c r="D75" s="54"/>
      <c r="E75" s="33"/>
      <c r="F75" s="33"/>
      <c r="G75" s="33"/>
      <c r="H75" s="33"/>
      <c r="I75" s="1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54"/>
      <c r="C76" s="54"/>
      <c r="D76" s="54"/>
      <c r="E76" s="33"/>
      <c r="F76" s="33"/>
      <c r="G76" s="33"/>
      <c r="H76" s="33"/>
      <c r="I76" s="1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54"/>
      <c r="C77" s="54"/>
      <c r="D77" s="54"/>
      <c r="E77" s="33"/>
      <c r="F77" s="33"/>
      <c r="G77" s="33"/>
      <c r="H77" s="33"/>
      <c r="I77" s="1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54"/>
      <c r="C78" s="54"/>
      <c r="D78" s="54"/>
      <c r="E78" s="33"/>
      <c r="F78" s="33"/>
      <c r="G78" s="33"/>
      <c r="H78" s="33"/>
      <c r="I78" s="1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54"/>
      <c r="C79" s="54"/>
      <c r="D79" s="54"/>
      <c r="E79" s="33"/>
      <c r="F79" s="33"/>
      <c r="G79" s="33"/>
      <c r="H79" s="33"/>
      <c r="I79" s="1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54"/>
      <c r="C80" s="54"/>
      <c r="D80" s="54"/>
      <c r="E80" s="33"/>
      <c r="F80" s="33"/>
      <c r="G80" s="33"/>
      <c r="H80" s="33"/>
      <c r="I80" s="1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54"/>
      <c r="C81" s="54"/>
      <c r="D81" s="54"/>
      <c r="E81" s="33"/>
      <c r="F81" s="33"/>
      <c r="G81" s="33"/>
      <c r="H81" s="33"/>
      <c r="I81" s="1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54"/>
      <c r="C82" s="54"/>
      <c r="D82" s="54"/>
      <c r="E82" s="33"/>
      <c r="F82" s="33"/>
      <c r="G82" s="33"/>
      <c r="H82" s="33"/>
      <c r="I82" s="1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54"/>
      <c r="C83" s="54"/>
      <c r="D83" s="54"/>
      <c r="E83" s="33"/>
      <c r="F83" s="33"/>
      <c r="G83" s="33"/>
      <c r="H83" s="33"/>
      <c r="I83" s="1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54"/>
      <c r="C84" s="54"/>
      <c r="D84" s="54"/>
      <c r="E84" s="33"/>
      <c r="F84" s="33"/>
      <c r="G84" s="33"/>
      <c r="H84" s="33"/>
      <c r="I84" s="1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54"/>
      <c r="C85" s="54"/>
      <c r="D85" s="54"/>
      <c r="E85" s="33"/>
      <c r="F85" s="33"/>
      <c r="G85" s="33"/>
      <c r="H85" s="33"/>
      <c r="I85" s="1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54"/>
      <c r="C86" s="54"/>
      <c r="D86" s="54"/>
      <c r="E86" s="33"/>
      <c r="F86" s="33"/>
      <c r="G86" s="33"/>
      <c r="H86" s="33"/>
      <c r="I86" s="1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54"/>
      <c r="C87" s="54"/>
      <c r="D87" s="54"/>
      <c r="E87" s="33"/>
      <c r="F87" s="33"/>
      <c r="G87" s="33"/>
      <c r="H87" s="33"/>
      <c r="I87" s="1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54"/>
      <c r="C88" s="54"/>
      <c r="D88" s="54"/>
      <c r="E88" s="33"/>
      <c r="F88" s="33"/>
      <c r="G88" s="33"/>
      <c r="H88" s="33"/>
      <c r="I88" s="1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54"/>
      <c r="C89" s="54"/>
      <c r="D89" s="54"/>
      <c r="E89" s="33"/>
      <c r="F89" s="33"/>
      <c r="G89" s="33"/>
      <c r="H89" s="33"/>
      <c r="I89" s="1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54"/>
      <c r="C90" s="54"/>
      <c r="D90" s="54"/>
      <c r="E90" s="33"/>
      <c r="F90" s="33"/>
      <c r="G90" s="33"/>
      <c r="H90" s="33"/>
      <c r="I90" s="1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54"/>
      <c r="C91" s="54"/>
      <c r="D91" s="54"/>
      <c r="E91" s="33"/>
      <c r="F91" s="33"/>
      <c r="G91" s="33"/>
      <c r="H91" s="33"/>
      <c r="I91" s="1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54"/>
      <c r="C92" s="54"/>
      <c r="D92" s="54"/>
      <c r="E92" s="33"/>
      <c r="F92" s="33"/>
      <c r="G92" s="33"/>
      <c r="H92" s="33"/>
      <c r="I92" s="1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54"/>
      <c r="C93" s="54"/>
      <c r="D93" s="54"/>
      <c r="E93" s="33"/>
      <c r="F93" s="33"/>
      <c r="G93" s="33"/>
      <c r="H93" s="33"/>
      <c r="I93" s="1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54"/>
      <c r="C94" s="54"/>
      <c r="D94" s="54"/>
      <c r="E94" s="33"/>
      <c r="F94" s="33"/>
      <c r="G94" s="33"/>
      <c r="H94" s="33"/>
      <c r="I94" s="1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54"/>
      <c r="C95" s="54"/>
      <c r="D95" s="54"/>
      <c r="E95" s="33"/>
      <c r="F95" s="33"/>
      <c r="G95" s="33"/>
      <c r="H95" s="33"/>
      <c r="I95" s="1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54"/>
      <c r="C96" s="54"/>
      <c r="D96" s="54"/>
      <c r="E96" s="33"/>
      <c r="F96" s="33"/>
      <c r="G96" s="33"/>
      <c r="H96" s="33"/>
      <c r="I96" s="1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54"/>
      <c r="C97" s="54"/>
      <c r="D97" s="54"/>
      <c r="E97" s="33"/>
      <c r="F97" s="33"/>
      <c r="G97" s="33"/>
      <c r="H97" s="33"/>
      <c r="I97" s="1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54"/>
      <c r="C98" s="54"/>
      <c r="D98" s="54"/>
      <c r="E98" s="33"/>
      <c r="F98" s="33"/>
      <c r="G98" s="33"/>
      <c r="H98" s="33"/>
      <c r="I98" s="1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54"/>
      <c r="C99" s="54"/>
      <c r="D99" s="54"/>
      <c r="E99" s="33"/>
      <c r="F99" s="33"/>
      <c r="G99" s="33"/>
      <c r="H99" s="33"/>
      <c r="I99" s="1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54"/>
      <c r="C100" s="54"/>
      <c r="D100" s="54"/>
      <c r="E100" s="33"/>
      <c r="F100" s="33"/>
      <c r="G100" s="33"/>
      <c r="H100" s="33"/>
      <c r="I100" s="1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54"/>
      <c r="C101" s="54"/>
      <c r="D101" s="54"/>
      <c r="E101" s="33"/>
      <c r="F101" s="33"/>
      <c r="G101" s="33"/>
      <c r="H101" s="33"/>
      <c r="I101" s="1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54"/>
      <c r="C102" s="54"/>
      <c r="D102" s="54"/>
      <c r="E102" s="33"/>
      <c r="F102" s="33"/>
      <c r="G102" s="33"/>
      <c r="H102" s="33"/>
      <c r="I102" s="1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54"/>
      <c r="C103" s="54"/>
      <c r="D103" s="54"/>
      <c r="E103" s="33"/>
      <c r="F103" s="33"/>
      <c r="G103" s="33"/>
      <c r="H103" s="33"/>
      <c r="I103" s="1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54"/>
      <c r="C104" s="54"/>
      <c r="D104" s="54"/>
      <c r="E104" s="33"/>
      <c r="F104" s="33"/>
      <c r="G104" s="33"/>
      <c r="H104" s="33"/>
      <c r="I104" s="1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54"/>
      <c r="C105" s="54"/>
      <c r="D105" s="54"/>
      <c r="E105" s="33"/>
      <c r="F105" s="33"/>
      <c r="G105" s="33"/>
      <c r="H105" s="33"/>
      <c r="I105" s="1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54"/>
      <c r="C106" s="54"/>
      <c r="D106" s="54"/>
      <c r="E106" s="33"/>
      <c r="F106" s="33"/>
      <c r="G106" s="33"/>
      <c r="H106" s="33"/>
      <c r="I106" s="1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54"/>
      <c r="C107" s="54"/>
      <c r="D107" s="54"/>
      <c r="E107" s="33"/>
      <c r="F107" s="33"/>
      <c r="G107" s="33"/>
      <c r="H107" s="33"/>
      <c r="I107" s="1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54"/>
      <c r="C108" s="54"/>
      <c r="D108" s="54"/>
      <c r="E108" s="33"/>
      <c r="F108" s="33"/>
      <c r="G108" s="33"/>
      <c r="H108" s="33"/>
      <c r="I108" s="1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54"/>
      <c r="C109" s="54"/>
      <c r="D109" s="54"/>
      <c r="E109" s="33"/>
      <c r="F109" s="33"/>
      <c r="G109" s="33"/>
      <c r="H109" s="33"/>
      <c r="I109" s="1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54"/>
      <c r="C110" s="54"/>
      <c r="D110" s="54"/>
      <c r="E110" s="33"/>
      <c r="F110" s="33"/>
      <c r="G110" s="33"/>
      <c r="H110" s="33"/>
      <c r="I110" s="1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54"/>
      <c r="C111" s="54"/>
      <c r="D111" s="54"/>
      <c r="E111" s="33"/>
      <c r="F111" s="33"/>
      <c r="G111" s="33"/>
      <c r="H111" s="33"/>
      <c r="I111" s="1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54"/>
      <c r="C112" s="54"/>
      <c r="D112" s="54"/>
      <c r="E112" s="33"/>
      <c r="F112" s="33"/>
      <c r="G112" s="33"/>
      <c r="H112" s="33"/>
      <c r="I112" s="1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54"/>
      <c r="C113" s="54"/>
      <c r="D113" s="54"/>
      <c r="E113" s="33"/>
      <c r="F113" s="33"/>
      <c r="G113" s="33"/>
      <c r="H113" s="33"/>
      <c r="I113" s="1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54"/>
      <c r="C114" s="54"/>
      <c r="D114" s="54"/>
      <c r="E114" s="33"/>
      <c r="F114" s="33"/>
      <c r="G114" s="33"/>
      <c r="H114" s="33"/>
      <c r="I114" s="1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54"/>
      <c r="C115" s="54"/>
      <c r="D115" s="54"/>
      <c r="E115" s="33"/>
      <c r="F115" s="33"/>
      <c r="G115" s="33"/>
      <c r="H115" s="33"/>
      <c r="I115" s="1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54"/>
      <c r="C116" s="54"/>
      <c r="D116" s="54"/>
      <c r="E116" s="33"/>
      <c r="F116" s="33"/>
      <c r="G116" s="33"/>
      <c r="H116" s="33"/>
      <c r="I116" s="1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54"/>
      <c r="C117" s="54"/>
      <c r="D117" s="54"/>
      <c r="E117" s="33"/>
      <c r="F117" s="33"/>
      <c r="G117" s="33"/>
      <c r="H117" s="33"/>
      <c r="I117" s="1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54"/>
      <c r="C118" s="54"/>
      <c r="D118" s="54"/>
      <c r="E118" s="33"/>
      <c r="F118" s="33"/>
      <c r="G118" s="33"/>
      <c r="H118" s="33"/>
      <c r="I118" s="1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54"/>
      <c r="C119" s="54"/>
      <c r="D119" s="54"/>
      <c r="E119" s="33"/>
      <c r="F119" s="33"/>
      <c r="G119" s="33"/>
      <c r="H119" s="33"/>
      <c r="I119" s="1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54"/>
      <c r="C120" s="54"/>
      <c r="D120" s="54"/>
      <c r="E120" s="33"/>
      <c r="F120" s="33"/>
      <c r="G120" s="33"/>
      <c r="H120" s="33"/>
      <c r="I120" s="1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54"/>
      <c r="C121" s="54"/>
      <c r="D121" s="54"/>
      <c r="E121" s="33"/>
      <c r="F121" s="33"/>
      <c r="G121" s="33"/>
      <c r="H121" s="33"/>
      <c r="I121" s="1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54"/>
      <c r="C122" s="54"/>
      <c r="D122" s="54"/>
      <c r="E122" s="33"/>
      <c r="F122" s="33"/>
      <c r="G122" s="33"/>
      <c r="H122" s="33"/>
      <c r="I122" s="1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54"/>
      <c r="C123" s="54"/>
      <c r="D123" s="54"/>
      <c r="E123" s="33"/>
      <c r="F123" s="33"/>
      <c r="G123" s="33"/>
      <c r="H123" s="33"/>
      <c r="I123" s="1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54"/>
      <c r="C124" s="54"/>
      <c r="D124" s="54"/>
      <c r="E124" s="33"/>
      <c r="F124" s="33"/>
      <c r="G124" s="33"/>
      <c r="H124" s="33"/>
      <c r="I124" s="1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54"/>
      <c r="C125" s="54"/>
      <c r="D125" s="54"/>
      <c r="E125" s="33"/>
      <c r="F125" s="33"/>
      <c r="G125" s="33"/>
      <c r="H125" s="33"/>
      <c r="I125" s="1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54"/>
      <c r="C126" s="54"/>
      <c r="D126" s="54"/>
      <c r="E126" s="33"/>
      <c r="F126" s="33"/>
      <c r="G126" s="33"/>
      <c r="H126" s="33"/>
      <c r="I126" s="1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54"/>
      <c r="C127" s="54"/>
      <c r="D127" s="54"/>
      <c r="E127" s="33"/>
      <c r="F127" s="33"/>
      <c r="G127" s="33"/>
      <c r="H127" s="33"/>
      <c r="I127" s="1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54"/>
      <c r="C128" s="54"/>
      <c r="D128" s="54"/>
      <c r="E128" s="33"/>
      <c r="F128" s="33"/>
      <c r="G128" s="33"/>
      <c r="H128" s="33"/>
      <c r="I128" s="1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54"/>
      <c r="C129" s="54"/>
      <c r="D129" s="54"/>
      <c r="E129" s="33"/>
      <c r="F129" s="33"/>
      <c r="G129" s="33"/>
      <c r="H129" s="33"/>
      <c r="I129" s="1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54"/>
      <c r="C130" s="54"/>
      <c r="D130" s="54"/>
      <c r="E130" s="33"/>
      <c r="F130" s="33"/>
      <c r="G130" s="33"/>
      <c r="H130" s="33"/>
      <c r="I130" s="1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54"/>
      <c r="C131" s="54"/>
      <c r="D131" s="54"/>
      <c r="E131" s="33"/>
      <c r="F131" s="33"/>
      <c r="G131" s="33"/>
      <c r="H131" s="33"/>
      <c r="I131" s="1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54"/>
      <c r="C132" s="54"/>
      <c r="D132" s="54"/>
      <c r="E132" s="33"/>
      <c r="F132" s="33"/>
      <c r="G132" s="33"/>
      <c r="H132" s="33"/>
      <c r="I132" s="1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54"/>
      <c r="C133" s="54"/>
      <c r="D133" s="54"/>
      <c r="E133" s="33"/>
      <c r="F133" s="33"/>
      <c r="G133" s="33"/>
      <c r="H133" s="33"/>
      <c r="I133" s="1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54"/>
      <c r="C134" s="54"/>
      <c r="D134" s="54"/>
      <c r="E134" s="33"/>
      <c r="F134" s="33"/>
      <c r="G134" s="33"/>
      <c r="H134" s="33"/>
      <c r="I134" s="1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54"/>
      <c r="C135" s="54"/>
      <c r="D135" s="54"/>
      <c r="E135" s="33"/>
      <c r="F135" s="33"/>
      <c r="G135" s="33"/>
      <c r="H135" s="33"/>
      <c r="I135" s="1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54"/>
      <c r="C136" s="54"/>
      <c r="D136" s="54"/>
      <c r="E136" s="33"/>
      <c r="F136" s="33"/>
      <c r="G136" s="33"/>
      <c r="H136" s="33"/>
      <c r="I136" s="1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54"/>
      <c r="C137" s="54"/>
      <c r="D137" s="54"/>
      <c r="E137" s="33"/>
      <c r="F137" s="33"/>
      <c r="G137" s="33"/>
      <c r="H137" s="33"/>
      <c r="I137" s="1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54"/>
      <c r="C138" s="54"/>
      <c r="D138" s="54"/>
      <c r="E138" s="33"/>
      <c r="F138" s="33"/>
      <c r="G138" s="33"/>
      <c r="H138" s="33"/>
      <c r="I138" s="1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54"/>
      <c r="C139" s="54"/>
      <c r="D139" s="54"/>
      <c r="E139" s="33"/>
      <c r="F139" s="33"/>
      <c r="G139" s="33"/>
      <c r="H139" s="33"/>
      <c r="I139" s="1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54"/>
      <c r="C140" s="54"/>
      <c r="D140" s="54"/>
      <c r="E140" s="33"/>
      <c r="F140" s="33"/>
      <c r="G140" s="33"/>
      <c r="H140" s="33"/>
      <c r="I140" s="1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54"/>
      <c r="C141" s="54"/>
      <c r="D141" s="54"/>
      <c r="E141" s="33"/>
      <c r="F141" s="33"/>
      <c r="G141" s="33"/>
      <c r="H141" s="33"/>
      <c r="I141" s="1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54"/>
      <c r="C142" s="54"/>
      <c r="D142" s="54"/>
      <c r="E142" s="33"/>
      <c r="F142" s="33"/>
      <c r="G142" s="33"/>
      <c r="H142" s="33"/>
      <c r="I142" s="1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54"/>
      <c r="C143" s="54"/>
      <c r="D143" s="54"/>
      <c r="E143" s="33"/>
      <c r="F143" s="33"/>
      <c r="G143" s="33"/>
      <c r="H143" s="33"/>
      <c r="I143" s="1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54"/>
      <c r="C144" s="54"/>
      <c r="D144" s="54"/>
      <c r="E144" s="33"/>
      <c r="F144" s="33"/>
      <c r="G144" s="33"/>
      <c r="H144" s="33"/>
      <c r="I144" s="1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54"/>
      <c r="C145" s="54"/>
      <c r="D145" s="54"/>
      <c r="E145" s="33"/>
      <c r="F145" s="33"/>
      <c r="G145" s="33"/>
      <c r="H145" s="33"/>
      <c r="I145" s="1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54"/>
      <c r="C146" s="54"/>
      <c r="D146" s="54"/>
      <c r="E146" s="33"/>
      <c r="F146" s="33"/>
      <c r="G146" s="33"/>
      <c r="H146" s="33"/>
      <c r="I146" s="1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54"/>
      <c r="C147" s="54"/>
      <c r="D147" s="54"/>
      <c r="E147" s="33"/>
      <c r="F147" s="33"/>
      <c r="G147" s="33"/>
      <c r="H147" s="33"/>
      <c r="I147" s="1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54"/>
      <c r="C148" s="54"/>
      <c r="D148" s="54"/>
      <c r="E148" s="33"/>
      <c r="F148" s="33"/>
      <c r="G148" s="33"/>
      <c r="H148" s="33"/>
      <c r="I148" s="1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54"/>
      <c r="C149" s="54"/>
      <c r="D149" s="54"/>
      <c r="E149" s="33"/>
      <c r="F149" s="33"/>
      <c r="G149" s="33"/>
      <c r="H149" s="33"/>
      <c r="I149" s="1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54"/>
      <c r="C150" s="54"/>
      <c r="D150" s="54"/>
      <c r="E150" s="33"/>
      <c r="F150" s="33"/>
      <c r="G150" s="33"/>
      <c r="H150" s="33"/>
      <c r="I150" s="1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54"/>
      <c r="C151" s="54"/>
      <c r="D151" s="54"/>
      <c r="E151" s="33"/>
      <c r="F151" s="33"/>
      <c r="G151" s="33"/>
      <c r="H151" s="33"/>
      <c r="I151" s="1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54"/>
      <c r="C152" s="54"/>
      <c r="D152" s="54"/>
      <c r="E152" s="33"/>
      <c r="F152" s="33"/>
      <c r="G152" s="33"/>
      <c r="H152" s="33"/>
      <c r="I152" s="1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54"/>
      <c r="C153" s="54"/>
      <c r="D153" s="54"/>
      <c r="E153" s="33"/>
      <c r="F153" s="33"/>
      <c r="G153" s="33"/>
      <c r="H153" s="33"/>
      <c r="I153" s="1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54"/>
      <c r="C154" s="54"/>
      <c r="D154" s="54"/>
      <c r="E154" s="33"/>
      <c r="F154" s="33"/>
      <c r="G154" s="33"/>
      <c r="H154" s="33"/>
      <c r="I154" s="1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54"/>
      <c r="C155" s="54"/>
      <c r="D155" s="54"/>
      <c r="E155" s="33"/>
      <c r="F155" s="33"/>
      <c r="G155" s="33"/>
      <c r="H155" s="33"/>
      <c r="I155" s="1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54"/>
      <c r="C156" s="54"/>
      <c r="D156" s="54"/>
      <c r="E156" s="33"/>
      <c r="F156" s="33"/>
      <c r="G156" s="33"/>
      <c r="H156" s="33"/>
      <c r="I156" s="1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54"/>
      <c r="C157" s="54"/>
      <c r="D157" s="54"/>
      <c r="E157" s="33"/>
      <c r="F157" s="33"/>
      <c r="G157" s="33"/>
      <c r="H157" s="33"/>
      <c r="I157" s="1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54"/>
      <c r="C158" s="54"/>
      <c r="D158" s="54"/>
      <c r="E158" s="33"/>
      <c r="F158" s="33"/>
      <c r="G158" s="33"/>
      <c r="H158" s="33"/>
      <c r="I158" s="1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54"/>
      <c r="C159" s="54"/>
      <c r="D159" s="54"/>
      <c r="E159" s="33"/>
      <c r="F159" s="33"/>
      <c r="G159" s="33"/>
      <c r="H159" s="33"/>
      <c r="I159" s="1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54"/>
      <c r="C160" s="54"/>
      <c r="D160" s="54"/>
      <c r="E160" s="33"/>
      <c r="F160" s="33"/>
      <c r="G160" s="33"/>
      <c r="H160" s="33"/>
      <c r="I160" s="1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54"/>
      <c r="C161" s="54"/>
      <c r="D161" s="54"/>
      <c r="E161" s="33"/>
      <c r="F161" s="33"/>
      <c r="G161" s="33"/>
      <c r="H161" s="33"/>
      <c r="I161" s="1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54"/>
      <c r="C162" s="54"/>
      <c r="D162" s="54"/>
      <c r="E162" s="33"/>
      <c r="F162" s="33"/>
      <c r="G162" s="33"/>
      <c r="H162" s="33"/>
      <c r="I162" s="1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54"/>
      <c r="C163" s="54"/>
      <c r="D163" s="54"/>
      <c r="E163" s="33"/>
      <c r="F163" s="33"/>
      <c r="G163" s="33"/>
      <c r="H163" s="33"/>
      <c r="I163" s="1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54"/>
      <c r="C164" s="54"/>
      <c r="D164" s="54"/>
      <c r="E164" s="33"/>
      <c r="F164" s="33"/>
      <c r="G164" s="33"/>
      <c r="H164" s="33"/>
      <c r="I164" s="1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54"/>
      <c r="C165" s="54"/>
      <c r="D165" s="54"/>
      <c r="E165" s="33"/>
      <c r="F165" s="33"/>
      <c r="G165" s="33"/>
      <c r="H165" s="33"/>
      <c r="I165" s="1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54"/>
      <c r="C166" s="54"/>
      <c r="D166" s="54"/>
      <c r="E166" s="33"/>
      <c r="F166" s="33"/>
      <c r="G166" s="33"/>
      <c r="H166" s="33"/>
      <c r="I166" s="1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54"/>
      <c r="C167" s="54"/>
      <c r="D167" s="54"/>
      <c r="E167" s="33"/>
      <c r="F167" s="33"/>
      <c r="G167" s="33"/>
      <c r="H167" s="33"/>
      <c r="I167" s="1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54"/>
      <c r="C168" s="54"/>
      <c r="D168" s="54"/>
      <c r="E168" s="33"/>
      <c r="F168" s="33"/>
      <c r="G168" s="33"/>
      <c r="H168" s="33"/>
      <c r="I168" s="1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54"/>
      <c r="C169" s="54"/>
      <c r="D169" s="54"/>
      <c r="E169" s="33"/>
      <c r="F169" s="33"/>
      <c r="G169" s="33"/>
      <c r="H169" s="33"/>
      <c r="I169" s="1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54"/>
      <c r="C170" s="54"/>
      <c r="D170" s="54"/>
      <c r="E170" s="33"/>
      <c r="F170" s="33"/>
      <c r="G170" s="33"/>
      <c r="H170" s="33"/>
      <c r="I170" s="1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54"/>
      <c r="C171" s="54"/>
      <c r="D171" s="54"/>
      <c r="E171" s="33"/>
      <c r="F171" s="33"/>
      <c r="G171" s="33"/>
      <c r="H171" s="33"/>
      <c r="I171" s="1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54"/>
      <c r="C172" s="54"/>
      <c r="D172" s="54"/>
      <c r="E172" s="33"/>
      <c r="F172" s="33"/>
      <c r="G172" s="33"/>
      <c r="H172" s="33"/>
      <c r="I172" s="1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54"/>
      <c r="C173" s="54"/>
      <c r="D173" s="54"/>
      <c r="E173" s="33"/>
      <c r="F173" s="33"/>
      <c r="G173" s="33"/>
      <c r="H173" s="33"/>
      <c r="I173" s="1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54"/>
      <c r="C174" s="54"/>
      <c r="D174" s="54"/>
      <c r="E174" s="33"/>
      <c r="F174" s="33"/>
      <c r="G174" s="33"/>
      <c r="H174" s="33"/>
      <c r="I174" s="1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54"/>
      <c r="C175" s="54"/>
      <c r="D175" s="54"/>
      <c r="E175" s="33"/>
      <c r="F175" s="33"/>
      <c r="G175" s="33"/>
      <c r="H175" s="33"/>
      <c r="I175" s="1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54"/>
      <c r="C176" s="54"/>
      <c r="D176" s="54"/>
      <c r="E176" s="33"/>
      <c r="F176" s="33"/>
      <c r="G176" s="33"/>
      <c r="H176" s="33"/>
      <c r="I176" s="1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54"/>
      <c r="C177" s="54"/>
      <c r="D177" s="54"/>
      <c r="E177" s="33"/>
      <c r="F177" s="33"/>
      <c r="G177" s="33"/>
      <c r="H177" s="33"/>
      <c r="I177" s="1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54"/>
      <c r="C178" s="54"/>
      <c r="D178" s="54"/>
      <c r="E178" s="33"/>
      <c r="F178" s="33"/>
      <c r="G178" s="33"/>
      <c r="H178" s="33"/>
      <c r="I178" s="1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54"/>
      <c r="C179" s="54"/>
      <c r="D179" s="54"/>
      <c r="E179" s="33"/>
      <c r="F179" s="33"/>
      <c r="G179" s="33"/>
      <c r="H179" s="33"/>
      <c r="I179" s="1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54"/>
      <c r="C180" s="54"/>
      <c r="D180" s="54"/>
      <c r="E180" s="33"/>
      <c r="F180" s="33"/>
      <c r="G180" s="33"/>
      <c r="H180" s="33"/>
      <c r="I180" s="1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54"/>
      <c r="C181" s="54"/>
      <c r="D181" s="54"/>
      <c r="E181" s="33"/>
      <c r="F181" s="33"/>
      <c r="G181" s="33"/>
      <c r="H181" s="33"/>
      <c r="I181" s="1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54"/>
      <c r="C182" s="54"/>
      <c r="D182" s="54"/>
      <c r="E182" s="33"/>
      <c r="F182" s="33"/>
      <c r="G182" s="33"/>
      <c r="H182" s="33"/>
      <c r="I182" s="1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54"/>
      <c r="C183" s="54"/>
      <c r="D183" s="54"/>
      <c r="E183" s="33"/>
      <c r="F183" s="33"/>
      <c r="G183" s="33"/>
      <c r="H183" s="33"/>
      <c r="I183" s="1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54"/>
      <c r="C184" s="54"/>
      <c r="D184" s="54"/>
      <c r="E184" s="33"/>
      <c r="F184" s="33"/>
      <c r="G184" s="33"/>
      <c r="H184" s="33"/>
      <c r="I184" s="1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54"/>
      <c r="C185" s="54"/>
      <c r="D185" s="54"/>
      <c r="E185" s="33"/>
      <c r="F185" s="33"/>
      <c r="G185" s="33"/>
      <c r="H185" s="33"/>
      <c r="I185" s="1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54"/>
      <c r="C186" s="54"/>
      <c r="D186" s="54"/>
      <c r="E186" s="33"/>
      <c r="F186" s="33"/>
      <c r="G186" s="33"/>
      <c r="H186" s="33"/>
      <c r="I186" s="1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54"/>
      <c r="C187" s="54"/>
      <c r="D187" s="54"/>
      <c r="E187" s="33"/>
      <c r="F187" s="33"/>
      <c r="G187" s="33"/>
      <c r="H187" s="33"/>
      <c r="I187" s="1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54"/>
      <c r="C188" s="54"/>
      <c r="D188" s="54"/>
      <c r="E188" s="33"/>
      <c r="F188" s="33"/>
      <c r="G188" s="33"/>
      <c r="H188" s="33"/>
      <c r="I188" s="1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54"/>
      <c r="C189" s="54"/>
      <c r="D189" s="54"/>
      <c r="E189" s="33"/>
      <c r="F189" s="33"/>
      <c r="G189" s="33"/>
      <c r="H189" s="33"/>
      <c r="I189" s="1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54"/>
      <c r="C190" s="54"/>
      <c r="D190" s="54"/>
      <c r="E190" s="33"/>
      <c r="F190" s="33"/>
      <c r="G190" s="33"/>
      <c r="H190" s="33"/>
      <c r="I190" s="1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54"/>
      <c r="C191" s="54"/>
      <c r="D191" s="54"/>
      <c r="E191" s="33"/>
      <c r="F191" s="33"/>
      <c r="G191" s="33"/>
      <c r="H191" s="33"/>
      <c r="I191" s="1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54"/>
      <c r="C192" s="54"/>
      <c r="D192" s="54"/>
      <c r="E192" s="33"/>
      <c r="F192" s="33"/>
      <c r="G192" s="33"/>
      <c r="H192" s="33"/>
      <c r="I192" s="1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54"/>
      <c r="C193" s="54"/>
      <c r="D193" s="54"/>
      <c r="E193" s="33"/>
      <c r="F193" s="33"/>
      <c r="G193" s="33"/>
      <c r="H193" s="33"/>
      <c r="I193" s="1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54"/>
      <c r="C194" s="54"/>
      <c r="D194" s="54"/>
      <c r="E194" s="33"/>
      <c r="F194" s="33"/>
      <c r="G194" s="33"/>
      <c r="H194" s="33"/>
      <c r="I194" s="1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54"/>
      <c r="C195" s="54"/>
      <c r="D195" s="54"/>
      <c r="E195" s="33"/>
      <c r="F195" s="33"/>
      <c r="G195" s="33"/>
      <c r="H195" s="33"/>
      <c r="I195" s="1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54"/>
      <c r="C196" s="54"/>
      <c r="D196" s="54"/>
      <c r="E196" s="33"/>
      <c r="F196" s="33"/>
      <c r="G196" s="33"/>
      <c r="H196" s="33"/>
      <c r="I196" s="1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54"/>
      <c r="C197" s="54"/>
      <c r="D197" s="54"/>
      <c r="E197" s="33"/>
      <c r="F197" s="33"/>
      <c r="G197" s="33"/>
      <c r="H197" s="33"/>
      <c r="I197" s="1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54"/>
      <c r="C198" s="54"/>
      <c r="D198" s="54"/>
      <c r="E198" s="33"/>
      <c r="F198" s="33"/>
      <c r="G198" s="33"/>
      <c r="H198" s="33"/>
      <c r="I198" s="1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54"/>
      <c r="C199" s="54"/>
      <c r="D199" s="54"/>
      <c r="E199" s="33"/>
      <c r="F199" s="33"/>
      <c r="G199" s="33"/>
      <c r="H199" s="33"/>
      <c r="I199" s="1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54"/>
      <c r="C200" s="54"/>
      <c r="D200" s="54"/>
      <c r="E200" s="33"/>
      <c r="F200" s="33"/>
      <c r="G200" s="33"/>
      <c r="H200" s="33"/>
      <c r="I200" s="1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54"/>
      <c r="C201" s="54"/>
      <c r="D201" s="54"/>
      <c r="E201" s="33"/>
      <c r="F201" s="33"/>
      <c r="G201" s="33"/>
      <c r="H201" s="33"/>
      <c r="I201" s="1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54"/>
      <c r="C202" s="54"/>
      <c r="D202" s="54"/>
      <c r="E202" s="33"/>
      <c r="F202" s="33"/>
      <c r="G202" s="33"/>
      <c r="H202" s="33"/>
      <c r="I202" s="1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54"/>
      <c r="C203" s="54"/>
      <c r="D203" s="54"/>
      <c r="E203" s="33"/>
      <c r="F203" s="33"/>
      <c r="G203" s="33"/>
      <c r="H203" s="33"/>
      <c r="I203" s="1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54"/>
      <c r="C204" s="54"/>
      <c r="D204" s="54"/>
      <c r="E204" s="33"/>
      <c r="F204" s="33"/>
      <c r="G204" s="33"/>
      <c r="H204" s="33"/>
      <c r="I204" s="1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54"/>
      <c r="C205" s="54"/>
      <c r="D205" s="54"/>
      <c r="E205" s="33"/>
      <c r="F205" s="33"/>
      <c r="G205" s="33"/>
      <c r="H205" s="33"/>
      <c r="I205" s="1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54"/>
      <c r="C206" s="54"/>
      <c r="D206" s="54"/>
      <c r="E206" s="33"/>
      <c r="F206" s="33"/>
      <c r="G206" s="33"/>
      <c r="H206" s="33"/>
      <c r="I206" s="1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54"/>
      <c r="C207" s="54"/>
      <c r="D207" s="54"/>
      <c r="E207" s="33"/>
      <c r="F207" s="33"/>
      <c r="G207" s="33"/>
      <c r="H207" s="33"/>
      <c r="I207" s="1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54"/>
      <c r="C208" s="54"/>
      <c r="D208" s="54"/>
      <c r="E208" s="33"/>
      <c r="F208" s="33"/>
      <c r="G208" s="33"/>
      <c r="H208" s="33"/>
      <c r="I208" s="1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54"/>
      <c r="C209" s="54"/>
      <c r="D209" s="54"/>
      <c r="E209" s="33"/>
      <c r="F209" s="33"/>
      <c r="G209" s="33"/>
      <c r="H209" s="33"/>
      <c r="I209" s="1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54"/>
      <c r="C210" s="54"/>
      <c r="D210" s="54"/>
      <c r="E210" s="33"/>
      <c r="F210" s="33"/>
      <c r="G210" s="33"/>
      <c r="H210" s="33"/>
      <c r="I210" s="1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54"/>
      <c r="C211" s="54"/>
      <c r="D211" s="54"/>
      <c r="E211" s="33"/>
      <c r="F211" s="33"/>
      <c r="G211" s="33"/>
      <c r="H211" s="33"/>
      <c r="I211" s="1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54"/>
      <c r="C212" s="54"/>
      <c r="D212" s="54"/>
      <c r="E212" s="33"/>
      <c r="F212" s="1"/>
      <c r="G212" s="1"/>
      <c r="H212" s="1"/>
      <c r="I212" s="1"/>
      <c r="J212" s="1"/>
      <c r="K212" s="1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54"/>
      <c r="C213" s="54"/>
      <c r="D213" s="54"/>
      <c r="E213" s="33"/>
      <c r="F213" s="1"/>
      <c r="G213" s="1"/>
      <c r="H213" s="1"/>
      <c r="I213" s="1"/>
      <c r="J213" s="1"/>
      <c r="K213" s="1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54"/>
      <c r="C214" s="54"/>
      <c r="D214" s="54"/>
      <c r="E214" s="33"/>
      <c r="F214" s="1"/>
      <c r="G214" s="1"/>
      <c r="H214" s="1"/>
      <c r="I214" s="1"/>
      <c r="J214" s="1"/>
      <c r="K214" s="1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54"/>
      <c r="C215" s="54"/>
      <c r="D215" s="54"/>
      <c r="E215" s="33"/>
      <c r="F215" s="1"/>
      <c r="G215" s="1"/>
      <c r="H215" s="1"/>
      <c r="I215" s="1"/>
      <c r="J215" s="1"/>
      <c r="K215" s="1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54"/>
      <c r="C216" s="54"/>
      <c r="D216" s="54"/>
      <c r="E216" s="33"/>
      <c r="F216" s="1"/>
      <c r="G216" s="1"/>
      <c r="H216" s="1"/>
      <c r="I216" s="1"/>
      <c r="J216" s="1"/>
      <c r="K216" s="1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54"/>
      <c r="C217" s="54"/>
      <c r="D217" s="54"/>
      <c r="E217" s="33"/>
      <c r="F217" s="1"/>
      <c r="G217" s="1"/>
      <c r="H217" s="1"/>
      <c r="I217" s="1"/>
      <c r="J217" s="1"/>
      <c r="K217" s="1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54"/>
      <c r="C218" s="54"/>
      <c r="D218" s="54"/>
      <c r="E218" s="33"/>
      <c r="F218" s="1"/>
      <c r="G218" s="1"/>
      <c r="H218" s="1"/>
      <c r="I218" s="1"/>
      <c r="J218" s="1"/>
      <c r="K218" s="1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54"/>
      <c r="C219" s="54"/>
      <c r="D219" s="54"/>
      <c r="E219" s="33"/>
      <c r="F219" s="1"/>
      <c r="G219" s="1"/>
      <c r="H219" s="1"/>
      <c r="I219" s="1"/>
      <c r="J219" s="1"/>
      <c r="K219" s="1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54"/>
      <c r="C220" s="54"/>
      <c r="D220" s="54"/>
      <c r="E220" s="33"/>
      <c r="F220" s="1"/>
      <c r="G220" s="1"/>
      <c r="H220" s="1"/>
      <c r="I220" s="1"/>
      <c r="J220" s="1"/>
      <c r="K220" s="1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1"/>
  <sheetViews>
    <sheetView workbookViewId="0">
      <selection activeCell="B16" sqref="B16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87" t="s">
        <v>22</v>
      </c>
      <c r="B1" s="88"/>
      <c r="C1" s="88"/>
      <c r="D1" s="88"/>
      <c r="E1" s="1"/>
      <c r="F1" s="2" t="s">
        <v>1</v>
      </c>
      <c r="G1" s="3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89" t="s">
        <v>3</v>
      </c>
      <c r="B2" s="5" t="s">
        <v>4</v>
      </c>
      <c r="C2" s="5" t="s">
        <v>5</v>
      </c>
      <c r="D2" s="5" t="s">
        <v>6</v>
      </c>
      <c r="E2" s="33"/>
      <c r="F2" s="33" t="s">
        <v>24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90"/>
      <c r="B3" s="6" t="s">
        <v>8</v>
      </c>
      <c r="C3" s="6" t="s">
        <v>8</v>
      </c>
      <c r="D3" s="6" t="s">
        <v>8</v>
      </c>
      <c r="E3" s="33"/>
      <c r="F3" s="1"/>
      <c r="G3" s="1"/>
      <c r="H3" s="33"/>
      <c r="I3" s="1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34" t="s">
        <v>9</v>
      </c>
      <c r="B4" s="35"/>
      <c r="C4" s="35"/>
      <c r="D4" s="47"/>
      <c r="E4" s="33"/>
      <c r="F4" s="33" t="s">
        <v>24</v>
      </c>
      <c r="G4" s="33"/>
      <c r="H4" s="33"/>
      <c r="I4" s="1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36" t="s">
        <v>10</v>
      </c>
      <c r="B5" s="35">
        <f t="shared" ref="B5:D5" si="0">B16</f>
        <v>8783.9</v>
      </c>
      <c r="C5" s="35">
        <f t="shared" si="0"/>
        <v>9033</v>
      </c>
      <c r="D5" s="35">
        <f t="shared" si="0"/>
        <v>9006.2999999999993</v>
      </c>
      <c r="E5" s="33"/>
      <c r="F5" s="33" t="s">
        <v>24</v>
      </c>
      <c r="G5" s="33"/>
      <c r="H5" s="33"/>
      <c r="I5" s="1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37" t="s">
        <v>11</v>
      </c>
      <c r="B6" s="38">
        <f t="shared" ref="B6:D6" si="1">-B18</f>
        <v>-6153</v>
      </c>
      <c r="C6" s="38">
        <f t="shared" si="1"/>
        <v>-6372</v>
      </c>
      <c r="D6" s="38">
        <f t="shared" si="1"/>
        <v>-6470</v>
      </c>
      <c r="E6" s="33"/>
      <c r="F6" s="33" t="s">
        <v>24</v>
      </c>
      <c r="G6" s="33"/>
      <c r="H6" s="33"/>
      <c r="I6" s="1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39" t="s">
        <v>12</v>
      </c>
      <c r="B7" s="40">
        <f t="shared" ref="B7:D7" si="2">SUM(B5:B6)</f>
        <v>2630.8999999999996</v>
      </c>
      <c r="C7" s="40">
        <f t="shared" si="2"/>
        <v>2661</v>
      </c>
      <c r="D7" s="40">
        <f t="shared" si="2"/>
        <v>2536.2999999999993</v>
      </c>
      <c r="E7" s="33"/>
      <c r="F7" s="33" t="s">
        <v>24</v>
      </c>
      <c r="G7" s="33"/>
      <c r="H7" s="33"/>
      <c r="I7" s="1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36" t="s">
        <v>13</v>
      </c>
      <c r="B8" s="35">
        <v>-158</v>
      </c>
      <c r="C8" s="35">
        <v>-194</v>
      </c>
      <c r="D8" s="35">
        <v>-189</v>
      </c>
      <c r="E8" s="33"/>
      <c r="F8" s="33" t="s">
        <v>24</v>
      </c>
      <c r="G8" s="33"/>
      <c r="H8" s="33"/>
      <c r="I8" s="1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36" t="s">
        <v>14</v>
      </c>
      <c r="B9" s="35">
        <v>-356</v>
      </c>
      <c r="C9" s="35">
        <v>-341</v>
      </c>
      <c r="D9" s="35">
        <v>-304.89999999999998</v>
      </c>
      <c r="E9" s="33"/>
      <c r="F9" s="33" t="s">
        <v>24</v>
      </c>
      <c r="G9" s="33"/>
      <c r="H9" s="33"/>
      <c r="I9" s="1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7" t="s">
        <v>15</v>
      </c>
      <c r="B10" s="8">
        <v>-1416</v>
      </c>
      <c r="C10" s="8">
        <v>-1507</v>
      </c>
      <c r="D10" s="8">
        <v>-1469</v>
      </c>
      <c r="E10" s="33"/>
      <c r="F10" s="33" t="s">
        <v>24</v>
      </c>
      <c r="G10" s="33"/>
      <c r="H10" s="33"/>
      <c r="I10" s="1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9" t="s">
        <v>16</v>
      </c>
      <c r="B11" s="40">
        <f t="shared" ref="B11:D11" si="3">SUM(B7:B9)</f>
        <v>2116.8999999999996</v>
      </c>
      <c r="C11" s="40">
        <f t="shared" si="3"/>
        <v>2126</v>
      </c>
      <c r="D11" s="40">
        <f t="shared" si="3"/>
        <v>2042.3999999999992</v>
      </c>
      <c r="E11" s="33"/>
      <c r="F11" s="33" t="s">
        <v>24</v>
      </c>
      <c r="G11" s="33"/>
      <c r="H11" s="33"/>
      <c r="I11" s="1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41"/>
      <c r="B12" s="42"/>
      <c r="C12" s="42"/>
      <c r="D12" s="42"/>
      <c r="E12" s="33"/>
      <c r="F12" s="33" t="s">
        <v>24</v>
      </c>
      <c r="G12" s="33"/>
      <c r="H12" s="33"/>
      <c r="I12" s="1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43" t="s">
        <v>17</v>
      </c>
      <c r="B13" s="10"/>
      <c r="C13" s="10"/>
      <c r="D13" s="10"/>
      <c r="E13" s="33"/>
      <c r="F13" s="33" t="s">
        <v>24</v>
      </c>
      <c r="G13" s="33"/>
      <c r="H13" s="33"/>
      <c r="I13" s="1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45" t="s">
        <v>18</v>
      </c>
      <c r="B14" s="40">
        <v>5465</v>
      </c>
      <c r="C14" s="40">
        <v>5641</v>
      </c>
      <c r="D14" s="40">
        <v>5764</v>
      </c>
      <c r="E14" s="33"/>
      <c r="F14" s="33" t="s">
        <v>24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55" t="s">
        <v>19</v>
      </c>
      <c r="B15" s="56">
        <v>3371.2000000000003</v>
      </c>
      <c r="C15" s="56">
        <v>3363</v>
      </c>
      <c r="D15" s="56">
        <v>3101.5000000000005</v>
      </c>
      <c r="E15" s="33"/>
      <c r="F15" s="33" t="s">
        <v>24</v>
      </c>
      <c r="G15" s="33"/>
      <c r="H15" s="33"/>
      <c r="I15" s="1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48" t="s">
        <v>10</v>
      </c>
      <c r="B16" s="14">
        <v>8783.9</v>
      </c>
      <c r="C16" s="14">
        <v>9033</v>
      </c>
      <c r="D16" s="15">
        <v>9006.2999999999993</v>
      </c>
      <c r="E16" s="33"/>
      <c r="F16" s="33" t="s">
        <v>24</v>
      </c>
      <c r="G16" s="33"/>
      <c r="H16" s="33"/>
      <c r="I16" s="1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55"/>
      <c r="B17" s="28"/>
      <c r="C17" s="28"/>
      <c r="D17" s="29"/>
      <c r="E17" s="33"/>
      <c r="F17" s="33" t="s">
        <v>24</v>
      </c>
      <c r="G17" s="33"/>
      <c r="H17" s="33"/>
      <c r="I17" s="1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18" t="s">
        <v>11</v>
      </c>
      <c r="B18" s="14">
        <v>6153</v>
      </c>
      <c r="C18" s="14">
        <v>6372</v>
      </c>
      <c r="D18" s="15">
        <v>6470</v>
      </c>
      <c r="E18" s="33"/>
      <c r="F18" s="33" t="s">
        <v>24</v>
      </c>
      <c r="G18" s="33"/>
      <c r="H18" s="33"/>
      <c r="I18" s="1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6"/>
      <c r="B19" s="51"/>
      <c r="C19" s="51"/>
      <c r="D19" s="51"/>
      <c r="E19" s="33"/>
      <c r="F19" s="33" t="s">
        <v>24</v>
      </c>
      <c r="G19" s="33"/>
      <c r="H19" s="33"/>
      <c r="I19" s="1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19" t="s">
        <v>20</v>
      </c>
      <c r="B20" s="52">
        <v>9106</v>
      </c>
      <c r="C20" s="52">
        <v>9281</v>
      </c>
      <c r="D20" s="52">
        <v>9324</v>
      </c>
      <c r="E20" s="33"/>
      <c r="F20" s="33" t="s">
        <v>24</v>
      </c>
      <c r="G20" s="33"/>
      <c r="H20" s="33"/>
      <c r="I20" s="1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53" t="s">
        <v>21</v>
      </c>
      <c r="B21" s="52">
        <f t="shared" ref="B21:D21" si="4">B14*1000/B20/12</f>
        <v>50.012812065304928</v>
      </c>
      <c r="C21" s="52">
        <f t="shared" si="4"/>
        <v>50.650073627123511</v>
      </c>
      <c r="D21" s="52">
        <f t="shared" si="4"/>
        <v>51.515801515801513</v>
      </c>
      <c r="E21" s="33"/>
      <c r="F21" s="33" t="s">
        <v>24</v>
      </c>
      <c r="G21" s="33"/>
      <c r="H21" s="33"/>
      <c r="I21" s="1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54"/>
      <c r="C22" s="54"/>
      <c r="D22" s="54"/>
      <c r="E22" s="33"/>
      <c r="F22" s="33" t="s">
        <v>24</v>
      </c>
      <c r="G22" s="33"/>
      <c r="H22" s="33"/>
      <c r="I22" s="1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A23" s="33"/>
      <c r="B23" s="54"/>
      <c r="C23" s="54"/>
      <c r="D23" s="54"/>
      <c r="E23" s="33"/>
      <c r="F23" s="33"/>
      <c r="G23" s="33"/>
      <c r="H23" s="33"/>
      <c r="I23" s="1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33"/>
      <c r="B24" s="54"/>
      <c r="C24" s="54"/>
      <c r="D24" s="54"/>
      <c r="E24" s="33"/>
      <c r="F24" s="33"/>
      <c r="G24" s="33"/>
      <c r="H24" s="33"/>
      <c r="I24" s="1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54"/>
      <c r="C25" s="54"/>
      <c r="D25" s="54"/>
      <c r="E25" s="33"/>
      <c r="F25" s="33"/>
      <c r="G25" s="33"/>
      <c r="H25" s="33"/>
      <c r="I25" s="1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54"/>
      <c r="C26" s="54"/>
      <c r="D26" s="54"/>
      <c r="E26" s="33"/>
      <c r="F26" s="33"/>
      <c r="G26" s="33"/>
      <c r="H26" s="33"/>
      <c r="I26" s="1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54"/>
      <c r="C27" s="54"/>
      <c r="D27" s="54"/>
      <c r="E27" s="33"/>
      <c r="F27" s="33"/>
      <c r="G27" s="33"/>
      <c r="H27" s="33"/>
      <c r="I27" s="1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54"/>
      <c r="C28" s="54"/>
      <c r="D28" s="54"/>
      <c r="E28" s="33"/>
      <c r="F28" s="33"/>
      <c r="G28" s="33"/>
      <c r="H28" s="33"/>
      <c r="I28" s="1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54"/>
      <c r="C29" s="54"/>
      <c r="D29" s="54"/>
      <c r="E29" s="33"/>
      <c r="F29" s="33"/>
      <c r="G29" s="33"/>
      <c r="H29" s="33"/>
      <c r="I29" s="1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54"/>
      <c r="C30" s="54"/>
      <c r="D30" s="54"/>
      <c r="E30" s="33"/>
      <c r="F30" s="33"/>
      <c r="G30" s="33"/>
      <c r="H30" s="33"/>
      <c r="I30" s="1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54"/>
      <c r="C31" s="54"/>
      <c r="D31" s="54"/>
      <c r="E31" s="33"/>
      <c r="F31" s="33"/>
      <c r="G31" s="33"/>
      <c r="H31" s="33"/>
      <c r="I31" s="1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54"/>
      <c r="C32" s="54"/>
      <c r="D32" s="54"/>
      <c r="E32" s="33"/>
      <c r="F32" s="33"/>
      <c r="G32" s="33"/>
      <c r="H32" s="33"/>
      <c r="I32" s="1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54"/>
      <c r="C33" s="54"/>
      <c r="D33" s="54"/>
      <c r="E33" s="33"/>
      <c r="F33" s="33"/>
      <c r="G33" s="33"/>
      <c r="H33" s="33"/>
      <c r="I33" s="1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54"/>
      <c r="C34" s="54"/>
      <c r="D34" s="54"/>
      <c r="E34" s="33"/>
      <c r="F34" s="33"/>
      <c r="G34" s="33"/>
      <c r="H34" s="33"/>
      <c r="I34" s="1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54"/>
      <c r="C35" s="54"/>
      <c r="D35" s="54"/>
      <c r="E35" s="33"/>
      <c r="F35" s="33"/>
      <c r="G35" s="33"/>
      <c r="H35" s="33"/>
      <c r="I35" s="1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54"/>
      <c r="C36" s="54"/>
      <c r="D36" s="54"/>
      <c r="E36" s="33"/>
      <c r="F36" s="33"/>
      <c r="G36" s="33"/>
      <c r="H36" s="33"/>
      <c r="I36" s="1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54"/>
      <c r="C37" s="54"/>
      <c r="D37" s="54"/>
      <c r="E37" s="33"/>
      <c r="F37" s="33"/>
      <c r="G37" s="33"/>
      <c r="H37" s="33"/>
      <c r="I37" s="1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54"/>
      <c r="C38" s="54"/>
      <c r="D38" s="54"/>
      <c r="E38" s="33"/>
      <c r="F38" s="33"/>
      <c r="G38" s="33"/>
      <c r="H38" s="33"/>
      <c r="I38" s="1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54"/>
      <c r="C39" s="54"/>
      <c r="D39" s="54"/>
      <c r="E39" s="33"/>
      <c r="F39" s="33"/>
      <c r="G39" s="33"/>
      <c r="H39" s="33"/>
      <c r="I39" s="1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54"/>
      <c r="C40" s="54"/>
      <c r="D40" s="54"/>
      <c r="E40" s="33"/>
      <c r="F40" s="33"/>
      <c r="G40" s="33"/>
      <c r="H40" s="33"/>
      <c r="I40" s="1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54"/>
      <c r="C41" s="54"/>
      <c r="D41" s="54"/>
      <c r="E41" s="33"/>
      <c r="F41" s="33"/>
      <c r="G41" s="33"/>
      <c r="H41" s="33"/>
      <c r="I41" s="1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54"/>
      <c r="C42" s="54"/>
      <c r="D42" s="54"/>
      <c r="E42" s="33"/>
      <c r="F42" s="33"/>
      <c r="G42" s="33"/>
      <c r="H42" s="33"/>
      <c r="I42" s="1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54"/>
      <c r="C43" s="54"/>
      <c r="D43" s="54"/>
      <c r="E43" s="33"/>
      <c r="F43" s="33"/>
      <c r="G43" s="33"/>
      <c r="H43" s="33"/>
      <c r="I43" s="1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54"/>
      <c r="C44" s="54"/>
      <c r="D44" s="54"/>
      <c r="E44" s="33"/>
      <c r="F44" s="33"/>
      <c r="G44" s="33"/>
      <c r="H44" s="33"/>
      <c r="I44" s="1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54"/>
      <c r="C45" s="54"/>
      <c r="D45" s="54"/>
      <c r="E45" s="33"/>
      <c r="F45" s="33"/>
      <c r="G45" s="33"/>
      <c r="H45" s="33"/>
      <c r="I45" s="1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54"/>
      <c r="C46" s="54"/>
      <c r="D46" s="54"/>
      <c r="E46" s="33"/>
      <c r="F46" s="33"/>
      <c r="G46" s="33"/>
      <c r="H46" s="33"/>
      <c r="I46" s="1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54"/>
      <c r="C47" s="54"/>
      <c r="D47" s="54"/>
      <c r="E47" s="33"/>
      <c r="F47" s="33"/>
      <c r="G47" s="33"/>
      <c r="H47" s="33"/>
      <c r="I47" s="1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54"/>
      <c r="C48" s="54"/>
      <c r="D48" s="54"/>
      <c r="E48" s="33"/>
      <c r="F48" s="33"/>
      <c r="G48" s="33"/>
      <c r="H48" s="33"/>
      <c r="I48" s="1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54"/>
      <c r="C49" s="54"/>
      <c r="D49" s="54"/>
      <c r="E49" s="33"/>
      <c r="F49" s="33"/>
      <c r="G49" s="33"/>
      <c r="H49" s="33"/>
      <c r="I49" s="1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54"/>
      <c r="C50" s="54"/>
      <c r="D50" s="54"/>
      <c r="E50" s="33"/>
      <c r="F50" s="33"/>
      <c r="G50" s="33"/>
      <c r="H50" s="33"/>
      <c r="I50" s="1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54"/>
      <c r="C51" s="54"/>
      <c r="D51" s="54"/>
      <c r="E51" s="33"/>
      <c r="F51" s="33"/>
      <c r="G51" s="33"/>
      <c r="H51" s="33"/>
      <c r="I51" s="1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54"/>
      <c r="C52" s="54"/>
      <c r="D52" s="54"/>
      <c r="E52" s="33"/>
      <c r="F52" s="33"/>
      <c r="G52" s="33"/>
      <c r="H52" s="33"/>
      <c r="I52" s="1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54"/>
      <c r="C53" s="54"/>
      <c r="D53" s="54"/>
      <c r="E53" s="33"/>
      <c r="F53" s="33"/>
      <c r="G53" s="33"/>
      <c r="H53" s="33"/>
      <c r="I53" s="1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54"/>
      <c r="C54" s="54"/>
      <c r="D54" s="54"/>
      <c r="E54" s="33"/>
      <c r="F54" s="33"/>
      <c r="G54" s="33"/>
      <c r="H54" s="33"/>
      <c r="I54" s="1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54"/>
      <c r="C55" s="54"/>
      <c r="D55" s="54"/>
      <c r="E55" s="33"/>
      <c r="F55" s="33"/>
      <c r="G55" s="33"/>
      <c r="H55" s="33"/>
      <c r="I55" s="1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54"/>
      <c r="C56" s="54"/>
      <c r="D56" s="54"/>
      <c r="E56" s="33"/>
      <c r="F56" s="33"/>
      <c r="G56" s="33"/>
      <c r="H56" s="33"/>
      <c r="I56" s="1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54"/>
      <c r="C57" s="54"/>
      <c r="D57" s="54"/>
      <c r="E57" s="33"/>
      <c r="F57" s="33"/>
      <c r="G57" s="33"/>
      <c r="H57" s="33"/>
      <c r="I57" s="1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54"/>
      <c r="C58" s="54"/>
      <c r="D58" s="54"/>
      <c r="E58" s="33"/>
      <c r="F58" s="33"/>
      <c r="G58" s="33"/>
      <c r="H58" s="33"/>
      <c r="I58" s="1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54"/>
      <c r="C59" s="54"/>
      <c r="D59" s="54"/>
      <c r="E59" s="33"/>
      <c r="F59" s="33"/>
      <c r="G59" s="33"/>
      <c r="H59" s="33"/>
      <c r="I59" s="1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54"/>
      <c r="C60" s="54"/>
      <c r="D60" s="54"/>
      <c r="E60" s="33"/>
      <c r="F60" s="33"/>
      <c r="G60" s="33"/>
      <c r="H60" s="33"/>
      <c r="I60" s="1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54"/>
      <c r="C61" s="54"/>
      <c r="D61" s="54"/>
      <c r="E61" s="33"/>
      <c r="F61" s="33"/>
      <c r="G61" s="33"/>
      <c r="H61" s="33"/>
      <c r="I61" s="1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54"/>
      <c r="C62" s="54"/>
      <c r="D62" s="54"/>
      <c r="E62" s="33"/>
      <c r="F62" s="33"/>
      <c r="G62" s="33"/>
      <c r="H62" s="33"/>
      <c r="I62" s="1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54"/>
      <c r="C63" s="54"/>
      <c r="D63" s="54"/>
      <c r="E63" s="33"/>
      <c r="F63" s="33"/>
      <c r="G63" s="33"/>
      <c r="H63" s="33"/>
      <c r="I63" s="1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54"/>
      <c r="C64" s="54"/>
      <c r="D64" s="54"/>
      <c r="E64" s="33"/>
      <c r="F64" s="33"/>
      <c r="G64" s="33"/>
      <c r="H64" s="33"/>
      <c r="I64" s="1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54"/>
      <c r="C65" s="54"/>
      <c r="D65" s="54"/>
      <c r="E65" s="33"/>
      <c r="F65" s="33"/>
      <c r="G65" s="33"/>
      <c r="H65" s="33"/>
      <c r="I65" s="1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54"/>
      <c r="C66" s="54"/>
      <c r="D66" s="54"/>
      <c r="E66" s="33"/>
      <c r="F66" s="33"/>
      <c r="G66" s="33"/>
      <c r="H66" s="33"/>
      <c r="I66" s="1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54"/>
      <c r="C67" s="54"/>
      <c r="D67" s="54"/>
      <c r="E67" s="33"/>
      <c r="F67" s="33"/>
      <c r="G67" s="33"/>
      <c r="H67" s="33"/>
      <c r="I67" s="1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54"/>
      <c r="C68" s="54"/>
      <c r="D68" s="54"/>
      <c r="E68" s="33"/>
      <c r="F68" s="33"/>
      <c r="G68" s="33"/>
      <c r="H68" s="33"/>
      <c r="I68" s="1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54"/>
      <c r="C69" s="54"/>
      <c r="D69" s="54"/>
      <c r="E69" s="33"/>
      <c r="F69" s="33"/>
      <c r="G69" s="33"/>
      <c r="H69" s="33"/>
      <c r="I69" s="1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54"/>
      <c r="C70" s="54"/>
      <c r="D70" s="54"/>
      <c r="E70" s="33"/>
      <c r="F70" s="33"/>
      <c r="G70" s="33"/>
      <c r="H70" s="33"/>
      <c r="I70" s="1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54"/>
      <c r="C71" s="54"/>
      <c r="D71" s="54"/>
      <c r="E71" s="33"/>
      <c r="F71" s="33"/>
      <c r="G71" s="33"/>
      <c r="H71" s="33"/>
      <c r="I71" s="1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54"/>
      <c r="C72" s="54"/>
      <c r="D72" s="54"/>
      <c r="E72" s="33"/>
      <c r="F72" s="33"/>
      <c r="G72" s="33"/>
      <c r="H72" s="33"/>
      <c r="I72" s="1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54"/>
      <c r="C73" s="54"/>
      <c r="D73" s="54"/>
      <c r="E73" s="33"/>
      <c r="F73" s="33"/>
      <c r="G73" s="33"/>
      <c r="H73" s="33"/>
      <c r="I73" s="1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54"/>
      <c r="C74" s="54"/>
      <c r="D74" s="54"/>
      <c r="E74" s="33"/>
      <c r="F74" s="33"/>
      <c r="G74" s="33"/>
      <c r="H74" s="33"/>
      <c r="I74" s="1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54"/>
      <c r="C75" s="54"/>
      <c r="D75" s="54"/>
      <c r="E75" s="33"/>
      <c r="F75" s="33"/>
      <c r="G75" s="33"/>
      <c r="H75" s="33"/>
      <c r="I75" s="1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54"/>
      <c r="C76" s="54"/>
      <c r="D76" s="54"/>
      <c r="E76" s="33"/>
      <c r="F76" s="33"/>
      <c r="G76" s="33"/>
      <c r="H76" s="33"/>
      <c r="I76" s="1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54"/>
      <c r="C77" s="54"/>
      <c r="D77" s="54"/>
      <c r="E77" s="33"/>
      <c r="F77" s="33"/>
      <c r="G77" s="33"/>
      <c r="H77" s="33"/>
      <c r="I77" s="1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54"/>
      <c r="C78" s="54"/>
      <c r="D78" s="54"/>
      <c r="E78" s="33"/>
      <c r="F78" s="33"/>
      <c r="G78" s="33"/>
      <c r="H78" s="33"/>
      <c r="I78" s="1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54"/>
      <c r="C79" s="54"/>
      <c r="D79" s="54"/>
      <c r="E79" s="33"/>
      <c r="F79" s="33"/>
      <c r="G79" s="33"/>
      <c r="H79" s="33"/>
      <c r="I79" s="1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54"/>
      <c r="C80" s="54"/>
      <c r="D80" s="54"/>
      <c r="E80" s="33"/>
      <c r="F80" s="33"/>
      <c r="G80" s="33"/>
      <c r="H80" s="33"/>
      <c r="I80" s="1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54"/>
      <c r="C81" s="54"/>
      <c r="D81" s="54"/>
      <c r="E81" s="33"/>
      <c r="F81" s="33"/>
      <c r="G81" s="33"/>
      <c r="H81" s="33"/>
      <c r="I81" s="1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54"/>
      <c r="C82" s="54"/>
      <c r="D82" s="54"/>
      <c r="E82" s="33"/>
      <c r="F82" s="33"/>
      <c r="G82" s="33"/>
      <c r="H82" s="33"/>
      <c r="I82" s="1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54"/>
      <c r="C83" s="54"/>
      <c r="D83" s="54"/>
      <c r="E83" s="33"/>
      <c r="F83" s="33"/>
      <c r="G83" s="33"/>
      <c r="H83" s="33"/>
      <c r="I83" s="1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54"/>
      <c r="C84" s="54"/>
      <c r="D84" s="54"/>
      <c r="E84" s="33"/>
      <c r="F84" s="33"/>
      <c r="G84" s="33"/>
      <c r="H84" s="33"/>
      <c r="I84" s="1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54"/>
      <c r="C85" s="54"/>
      <c r="D85" s="54"/>
      <c r="E85" s="33"/>
      <c r="F85" s="33"/>
      <c r="G85" s="33"/>
      <c r="H85" s="33"/>
      <c r="I85" s="1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54"/>
      <c r="C86" s="54"/>
      <c r="D86" s="54"/>
      <c r="E86" s="33"/>
      <c r="F86" s="33"/>
      <c r="G86" s="33"/>
      <c r="H86" s="33"/>
      <c r="I86" s="1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54"/>
      <c r="C87" s="54"/>
      <c r="D87" s="54"/>
      <c r="E87" s="33"/>
      <c r="F87" s="33"/>
      <c r="G87" s="33"/>
      <c r="H87" s="33"/>
      <c r="I87" s="1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54"/>
      <c r="C88" s="54"/>
      <c r="D88" s="54"/>
      <c r="E88" s="33"/>
      <c r="F88" s="33"/>
      <c r="G88" s="33"/>
      <c r="H88" s="33"/>
      <c r="I88" s="1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54"/>
      <c r="C89" s="54"/>
      <c r="D89" s="54"/>
      <c r="E89" s="33"/>
      <c r="F89" s="33"/>
      <c r="G89" s="33"/>
      <c r="H89" s="33"/>
      <c r="I89" s="1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54"/>
      <c r="C90" s="54"/>
      <c r="D90" s="54"/>
      <c r="E90" s="33"/>
      <c r="F90" s="33"/>
      <c r="G90" s="33"/>
      <c r="H90" s="33"/>
      <c r="I90" s="1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54"/>
      <c r="C91" s="54"/>
      <c r="D91" s="54"/>
      <c r="E91" s="33"/>
      <c r="F91" s="33"/>
      <c r="G91" s="33"/>
      <c r="H91" s="33"/>
      <c r="I91" s="1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54"/>
      <c r="C92" s="54"/>
      <c r="D92" s="54"/>
      <c r="E92" s="33"/>
      <c r="F92" s="33"/>
      <c r="G92" s="33"/>
      <c r="H92" s="33"/>
      <c r="I92" s="1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54"/>
      <c r="C93" s="54"/>
      <c r="D93" s="54"/>
      <c r="E93" s="33"/>
      <c r="F93" s="33"/>
      <c r="G93" s="33"/>
      <c r="H93" s="33"/>
      <c r="I93" s="1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54"/>
      <c r="C94" s="54"/>
      <c r="D94" s="54"/>
      <c r="E94" s="33"/>
      <c r="F94" s="33"/>
      <c r="G94" s="33"/>
      <c r="H94" s="33"/>
      <c r="I94" s="1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54"/>
      <c r="C95" s="54"/>
      <c r="D95" s="54"/>
      <c r="E95" s="33"/>
      <c r="F95" s="33"/>
      <c r="G95" s="33"/>
      <c r="H95" s="33"/>
      <c r="I95" s="1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54"/>
      <c r="C96" s="54"/>
      <c r="D96" s="54"/>
      <c r="E96" s="33"/>
      <c r="F96" s="33"/>
      <c r="G96" s="33"/>
      <c r="H96" s="33"/>
      <c r="I96" s="1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54"/>
      <c r="C97" s="54"/>
      <c r="D97" s="54"/>
      <c r="E97" s="33"/>
      <c r="F97" s="33"/>
      <c r="G97" s="33"/>
      <c r="H97" s="33"/>
      <c r="I97" s="1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54"/>
      <c r="C98" s="54"/>
      <c r="D98" s="54"/>
      <c r="E98" s="33"/>
      <c r="F98" s="33"/>
      <c r="G98" s="33"/>
      <c r="H98" s="33"/>
      <c r="I98" s="1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54"/>
      <c r="C99" s="54"/>
      <c r="D99" s="54"/>
      <c r="E99" s="33"/>
      <c r="F99" s="33"/>
      <c r="G99" s="33"/>
      <c r="H99" s="33"/>
      <c r="I99" s="1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54"/>
      <c r="C100" s="54"/>
      <c r="D100" s="54"/>
      <c r="E100" s="33"/>
      <c r="F100" s="33"/>
      <c r="G100" s="33"/>
      <c r="H100" s="33"/>
      <c r="I100" s="1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54"/>
      <c r="C101" s="54"/>
      <c r="D101" s="54"/>
      <c r="E101" s="33"/>
      <c r="F101" s="33"/>
      <c r="G101" s="33"/>
      <c r="H101" s="33"/>
      <c r="I101" s="1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54"/>
      <c r="C102" s="54"/>
      <c r="D102" s="54"/>
      <c r="E102" s="33"/>
      <c r="F102" s="33"/>
      <c r="G102" s="33"/>
      <c r="H102" s="33"/>
      <c r="I102" s="1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54"/>
      <c r="C103" s="54"/>
      <c r="D103" s="54"/>
      <c r="E103" s="33"/>
      <c r="F103" s="33"/>
      <c r="G103" s="33"/>
      <c r="H103" s="33"/>
      <c r="I103" s="1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54"/>
      <c r="C104" s="54"/>
      <c r="D104" s="54"/>
      <c r="E104" s="33"/>
      <c r="F104" s="33"/>
      <c r="G104" s="33"/>
      <c r="H104" s="33"/>
      <c r="I104" s="1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54"/>
      <c r="C105" s="54"/>
      <c r="D105" s="54"/>
      <c r="E105" s="33"/>
      <c r="F105" s="33"/>
      <c r="G105" s="33"/>
      <c r="H105" s="33"/>
      <c r="I105" s="1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54"/>
      <c r="C106" s="54"/>
      <c r="D106" s="54"/>
      <c r="E106" s="33"/>
      <c r="F106" s="33"/>
      <c r="G106" s="33"/>
      <c r="H106" s="33"/>
      <c r="I106" s="1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54"/>
      <c r="C107" s="54"/>
      <c r="D107" s="54"/>
      <c r="E107" s="33"/>
      <c r="F107" s="33"/>
      <c r="G107" s="33"/>
      <c r="H107" s="33"/>
      <c r="I107" s="1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54"/>
      <c r="C108" s="54"/>
      <c r="D108" s="54"/>
      <c r="E108" s="33"/>
      <c r="F108" s="33"/>
      <c r="G108" s="33"/>
      <c r="H108" s="33"/>
      <c r="I108" s="1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54"/>
      <c r="C109" s="54"/>
      <c r="D109" s="54"/>
      <c r="E109" s="33"/>
      <c r="F109" s="33"/>
      <c r="G109" s="33"/>
      <c r="H109" s="33"/>
      <c r="I109" s="1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54"/>
      <c r="C110" s="54"/>
      <c r="D110" s="54"/>
      <c r="E110" s="33"/>
      <c r="F110" s="33"/>
      <c r="G110" s="33"/>
      <c r="H110" s="33"/>
      <c r="I110" s="1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54"/>
      <c r="C111" s="54"/>
      <c r="D111" s="54"/>
      <c r="E111" s="33"/>
      <c r="F111" s="33"/>
      <c r="G111" s="33"/>
      <c r="H111" s="33"/>
      <c r="I111" s="1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54"/>
      <c r="C112" s="54"/>
      <c r="D112" s="54"/>
      <c r="E112" s="33"/>
      <c r="F112" s="33"/>
      <c r="G112" s="33"/>
      <c r="H112" s="33"/>
      <c r="I112" s="1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54"/>
      <c r="C113" s="54"/>
      <c r="D113" s="54"/>
      <c r="E113" s="33"/>
      <c r="F113" s="33"/>
      <c r="G113" s="33"/>
      <c r="H113" s="33"/>
      <c r="I113" s="1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54"/>
      <c r="C114" s="54"/>
      <c r="D114" s="54"/>
      <c r="E114" s="33"/>
      <c r="F114" s="33"/>
      <c r="G114" s="33"/>
      <c r="H114" s="33"/>
      <c r="I114" s="1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54"/>
      <c r="C115" s="54"/>
      <c r="D115" s="54"/>
      <c r="E115" s="33"/>
      <c r="F115" s="33"/>
      <c r="G115" s="33"/>
      <c r="H115" s="33"/>
      <c r="I115" s="1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54"/>
      <c r="C116" s="54"/>
      <c r="D116" s="54"/>
      <c r="E116" s="33"/>
      <c r="F116" s="33"/>
      <c r="G116" s="33"/>
      <c r="H116" s="33"/>
      <c r="I116" s="1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54"/>
      <c r="C117" s="54"/>
      <c r="D117" s="54"/>
      <c r="E117" s="33"/>
      <c r="F117" s="33"/>
      <c r="G117" s="33"/>
      <c r="H117" s="33"/>
      <c r="I117" s="1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54"/>
      <c r="C118" s="54"/>
      <c r="D118" s="54"/>
      <c r="E118" s="33"/>
      <c r="F118" s="33"/>
      <c r="G118" s="33"/>
      <c r="H118" s="33"/>
      <c r="I118" s="1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54"/>
      <c r="C119" s="54"/>
      <c r="D119" s="54"/>
      <c r="E119" s="33"/>
      <c r="F119" s="33"/>
      <c r="G119" s="33"/>
      <c r="H119" s="33"/>
      <c r="I119" s="1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54"/>
      <c r="C120" s="54"/>
      <c r="D120" s="54"/>
      <c r="E120" s="33"/>
      <c r="F120" s="33"/>
      <c r="G120" s="33"/>
      <c r="H120" s="33"/>
      <c r="I120" s="1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54"/>
      <c r="C121" s="54"/>
      <c r="D121" s="54"/>
      <c r="E121" s="33"/>
      <c r="F121" s="33"/>
      <c r="G121" s="33"/>
      <c r="H121" s="33"/>
      <c r="I121" s="1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54"/>
      <c r="C122" s="54"/>
      <c r="D122" s="54"/>
      <c r="E122" s="33"/>
      <c r="F122" s="33"/>
      <c r="G122" s="33"/>
      <c r="H122" s="33"/>
      <c r="I122" s="1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54"/>
      <c r="C123" s="54"/>
      <c r="D123" s="54"/>
      <c r="E123" s="33"/>
      <c r="F123" s="33"/>
      <c r="G123" s="33"/>
      <c r="H123" s="33"/>
      <c r="I123" s="1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54"/>
      <c r="C124" s="54"/>
      <c r="D124" s="54"/>
      <c r="E124" s="33"/>
      <c r="F124" s="33"/>
      <c r="G124" s="33"/>
      <c r="H124" s="33"/>
      <c r="I124" s="1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54"/>
      <c r="C125" s="54"/>
      <c r="D125" s="54"/>
      <c r="E125" s="33"/>
      <c r="F125" s="33"/>
      <c r="G125" s="33"/>
      <c r="H125" s="33"/>
      <c r="I125" s="1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54"/>
      <c r="C126" s="54"/>
      <c r="D126" s="54"/>
      <c r="E126" s="33"/>
      <c r="F126" s="33"/>
      <c r="G126" s="33"/>
      <c r="H126" s="33"/>
      <c r="I126" s="1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54"/>
      <c r="C127" s="54"/>
      <c r="D127" s="54"/>
      <c r="E127" s="33"/>
      <c r="F127" s="33"/>
      <c r="G127" s="33"/>
      <c r="H127" s="33"/>
      <c r="I127" s="1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54"/>
      <c r="C128" s="54"/>
      <c r="D128" s="54"/>
      <c r="E128" s="33"/>
      <c r="F128" s="33"/>
      <c r="G128" s="33"/>
      <c r="H128" s="33"/>
      <c r="I128" s="1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54"/>
      <c r="C129" s="54"/>
      <c r="D129" s="54"/>
      <c r="E129" s="33"/>
      <c r="F129" s="33"/>
      <c r="G129" s="33"/>
      <c r="H129" s="33"/>
      <c r="I129" s="1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54"/>
      <c r="C130" s="54"/>
      <c r="D130" s="54"/>
      <c r="E130" s="33"/>
      <c r="F130" s="33"/>
      <c r="G130" s="33"/>
      <c r="H130" s="33"/>
      <c r="I130" s="1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54"/>
      <c r="C131" s="54"/>
      <c r="D131" s="54"/>
      <c r="E131" s="33"/>
      <c r="F131" s="33"/>
      <c r="G131" s="33"/>
      <c r="H131" s="33"/>
      <c r="I131" s="1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54"/>
      <c r="C132" s="54"/>
      <c r="D132" s="54"/>
      <c r="E132" s="33"/>
      <c r="F132" s="33"/>
      <c r="G132" s="33"/>
      <c r="H132" s="33"/>
      <c r="I132" s="1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54"/>
      <c r="C133" s="54"/>
      <c r="D133" s="54"/>
      <c r="E133" s="33"/>
      <c r="F133" s="33"/>
      <c r="G133" s="33"/>
      <c r="H133" s="33"/>
      <c r="I133" s="1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54"/>
      <c r="C134" s="54"/>
      <c r="D134" s="54"/>
      <c r="E134" s="33"/>
      <c r="F134" s="33"/>
      <c r="G134" s="33"/>
      <c r="H134" s="33"/>
      <c r="I134" s="1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54"/>
      <c r="C135" s="54"/>
      <c r="D135" s="54"/>
      <c r="E135" s="33"/>
      <c r="F135" s="33"/>
      <c r="G135" s="33"/>
      <c r="H135" s="33"/>
      <c r="I135" s="1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54"/>
      <c r="C136" s="54"/>
      <c r="D136" s="54"/>
      <c r="E136" s="33"/>
      <c r="F136" s="33"/>
      <c r="G136" s="33"/>
      <c r="H136" s="33"/>
      <c r="I136" s="1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54"/>
      <c r="C137" s="54"/>
      <c r="D137" s="54"/>
      <c r="E137" s="33"/>
      <c r="F137" s="33"/>
      <c r="G137" s="33"/>
      <c r="H137" s="33"/>
      <c r="I137" s="1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54"/>
      <c r="C138" s="54"/>
      <c r="D138" s="54"/>
      <c r="E138" s="33"/>
      <c r="F138" s="33"/>
      <c r="G138" s="33"/>
      <c r="H138" s="33"/>
      <c r="I138" s="1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54"/>
      <c r="C139" s="54"/>
      <c r="D139" s="54"/>
      <c r="E139" s="33"/>
      <c r="F139" s="33"/>
      <c r="G139" s="33"/>
      <c r="H139" s="33"/>
      <c r="I139" s="1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54"/>
      <c r="C140" s="54"/>
      <c r="D140" s="54"/>
      <c r="E140" s="33"/>
      <c r="F140" s="33"/>
      <c r="G140" s="33"/>
      <c r="H140" s="33"/>
      <c r="I140" s="1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54"/>
      <c r="C141" s="54"/>
      <c r="D141" s="54"/>
      <c r="E141" s="33"/>
      <c r="F141" s="33"/>
      <c r="G141" s="33"/>
      <c r="H141" s="33"/>
      <c r="I141" s="1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54"/>
      <c r="C142" s="54"/>
      <c r="D142" s="54"/>
      <c r="E142" s="33"/>
      <c r="F142" s="33"/>
      <c r="G142" s="33"/>
      <c r="H142" s="33"/>
      <c r="I142" s="1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54"/>
      <c r="C143" s="54"/>
      <c r="D143" s="54"/>
      <c r="E143" s="33"/>
      <c r="F143" s="33"/>
      <c r="G143" s="33"/>
      <c r="H143" s="33"/>
      <c r="I143" s="1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54"/>
      <c r="C144" s="54"/>
      <c r="D144" s="54"/>
      <c r="E144" s="33"/>
      <c r="F144" s="33"/>
      <c r="G144" s="33"/>
      <c r="H144" s="33"/>
      <c r="I144" s="1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54"/>
      <c r="C145" s="54"/>
      <c r="D145" s="54"/>
      <c r="E145" s="33"/>
      <c r="F145" s="33"/>
      <c r="G145" s="33"/>
      <c r="H145" s="33"/>
      <c r="I145" s="1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54"/>
      <c r="C146" s="54"/>
      <c r="D146" s="54"/>
      <c r="E146" s="33"/>
      <c r="F146" s="33"/>
      <c r="G146" s="33"/>
      <c r="H146" s="33"/>
      <c r="I146" s="1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54"/>
      <c r="C147" s="54"/>
      <c r="D147" s="54"/>
      <c r="E147" s="33"/>
      <c r="F147" s="33"/>
      <c r="G147" s="33"/>
      <c r="H147" s="33"/>
      <c r="I147" s="1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54"/>
      <c r="C148" s="54"/>
      <c r="D148" s="54"/>
      <c r="E148" s="33"/>
      <c r="F148" s="33"/>
      <c r="G148" s="33"/>
      <c r="H148" s="33"/>
      <c r="I148" s="1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54"/>
      <c r="C149" s="54"/>
      <c r="D149" s="54"/>
      <c r="E149" s="33"/>
      <c r="F149" s="33"/>
      <c r="G149" s="33"/>
      <c r="H149" s="33"/>
      <c r="I149" s="1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54"/>
      <c r="C150" s="54"/>
      <c r="D150" s="54"/>
      <c r="E150" s="33"/>
      <c r="F150" s="33"/>
      <c r="G150" s="33"/>
      <c r="H150" s="33"/>
      <c r="I150" s="1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54"/>
      <c r="C151" s="54"/>
      <c r="D151" s="54"/>
      <c r="E151" s="33"/>
      <c r="F151" s="33"/>
      <c r="G151" s="33"/>
      <c r="H151" s="33"/>
      <c r="I151" s="1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54"/>
      <c r="C152" s="54"/>
      <c r="D152" s="54"/>
      <c r="E152" s="33"/>
      <c r="F152" s="33"/>
      <c r="G152" s="33"/>
      <c r="H152" s="33"/>
      <c r="I152" s="1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54"/>
      <c r="C153" s="54"/>
      <c r="D153" s="54"/>
      <c r="E153" s="33"/>
      <c r="F153" s="33"/>
      <c r="G153" s="33"/>
      <c r="H153" s="33"/>
      <c r="I153" s="1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54"/>
      <c r="C154" s="54"/>
      <c r="D154" s="54"/>
      <c r="E154" s="33"/>
      <c r="F154" s="33"/>
      <c r="G154" s="33"/>
      <c r="H154" s="33"/>
      <c r="I154" s="1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54"/>
      <c r="C155" s="54"/>
      <c r="D155" s="54"/>
      <c r="E155" s="33"/>
      <c r="F155" s="33"/>
      <c r="G155" s="33"/>
      <c r="H155" s="33"/>
      <c r="I155" s="1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54"/>
      <c r="C156" s="54"/>
      <c r="D156" s="54"/>
      <c r="E156" s="33"/>
      <c r="F156" s="33"/>
      <c r="G156" s="33"/>
      <c r="H156" s="33"/>
      <c r="I156" s="1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54"/>
      <c r="C157" s="54"/>
      <c r="D157" s="54"/>
      <c r="E157" s="33"/>
      <c r="F157" s="33"/>
      <c r="G157" s="33"/>
      <c r="H157" s="33"/>
      <c r="I157" s="1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54"/>
      <c r="C158" s="54"/>
      <c r="D158" s="54"/>
      <c r="E158" s="33"/>
      <c r="F158" s="33"/>
      <c r="G158" s="33"/>
      <c r="H158" s="33"/>
      <c r="I158" s="1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54"/>
      <c r="C159" s="54"/>
      <c r="D159" s="54"/>
      <c r="E159" s="33"/>
      <c r="F159" s="33"/>
      <c r="G159" s="33"/>
      <c r="H159" s="33"/>
      <c r="I159" s="1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54"/>
      <c r="C160" s="54"/>
      <c r="D160" s="54"/>
      <c r="E160" s="33"/>
      <c r="F160" s="33"/>
      <c r="G160" s="33"/>
      <c r="H160" s="33"/>
      <c r="I160" s="1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54"/>
      <c r="C161" s="54"/>
      <c r="D161" s="54"/>
      <c r="E161" s="33"/>
      <c r="F161" s="33"/>
      <c r="G161" s="33"/>
      <c r="H161" s="33"/>
      <c r="I161" s="1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54"/>
      <c r="C162" s="54"/>
      <c r="D162" s="54"/>
      <c r="E162" s="33"/>
      <c r="F162" s="33"/>
      <c r="G162" s="33"/>
      <c r="H162" s="33"/>
      <c r="I162" s="1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54"/>
      <c r="C163" s="54"/>
      <c r="D163" s="54"/>
      <c r="E163" s="33"/>
      <c r="F163" s="33"/>
      <c r="G163" s="33"/>
      <c r="H163" s="33"/>
      <c r="I163" s="1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54"/>
      <c r="C164" s="54"/>
      <c r="D164" s="54"/>
      <c r="E164" s="33"/>
      <c r="F164" s="33"/>
      <c r="G164" s="33"/>
      <c r="H164" s="33"/>
      <c r="I164" s="1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54"/>
      <c r="C165" s="54"/>
      <c r="D165" s="54"/>
      <c r="E165" s="33"/>
      <c r="F165" s="33"/>
      <c r="G165" s="33"/>
      <c r="H165" s="33"/>
      <c r="I165" s="1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54"/>
      <c r="C166" s="54"/>
      <c r="D166" s="54"/>
      <c r="E166" s="33"/>
      <c r="F166" s="33"/>
      <c r="G166" s="33"/>
      <c r="H166" s="33"/>
      <c r="I166" s="1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54"/>
      <c r="C167" s="54"/>
      <c r="D167" s="54"/>
      <c r="E167" s="33"/>
      <c r="F167" s="33"/>
      <c r="G167" s="33"/>
      <c r="H167" s="33"/>
      <c r="I167" s="1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54"/>
      <c r="C168" s="54"/>
      <c r="D168" s="54"/>
      <c r="E168" s="33"/>
      <c r="F168" s="33"/>
      <c r="G168" s="33"/>
      <c r="H168" s="33"/>
      <c r="I168" s="1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54"/>
      <c r="C169" s="54"/>
      <c r="D169" s="54"/>
      <c r="E169" s="33"/>
      <c r="F169" s="33"/>
      <c r="G169" s="33"/>
      <c r="H169" s="33"/>
      <c r="I169" s="1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54"/>
      <c r="C170" s="54"/>
      <c r="D170" s="54"/>
      <c r="E170" s="33"/>
      <c r="F170" s="33"/>
      <c r="G170" s="33"/>
      <c r="H170" s="33"/>
      <c r="I170" s="1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54"/>
      <c r="C171" s="54"/>
      <c r="D171" s="54"/>
      <c r="E171" s="33"/>
      <c r="F171" s="33"/>
      <c r="G171" s="33"/>
      <c r="H171" s="33"/>
      <c r="I171" s="1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54"/>
      <c r="C172" s="54"/>
      <c r="D172" s="54"/>
      <c r="E172" s="33"/>
      <c r="F172" s="33"/>
      <c r="G172" s="33"/>
      <c r="H172" s="33"/>
      <c r="I172" s="1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54"/>
      <c r="C173" s="54"/>
      <c r="D173" s="54"/>
      <c r="E173" s="33"/>
      <c r="F173" s="33"/>
      <c r="G173" s="33"/>
      <c r="H173" s="33"/>
      <c r="I173" s="1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54"/>
      <c r="C174" s="54"/>
      <c r="D174" s="54"/>
      <c r="E174" s="33"/>
      <c r="F174" s="33"/>
      <c r="G174" s="33"/>
      <c r="H174" s="33"/>
      <c r="I174" s="1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54"/>
      <c r="C175" s="54"/>
      <c r="D175" s="54"/>
      <c r="E175" s="33"/>
      <c r="F175" s="33"/>
      <c r="G175" s="33"/>
      <c r="H175" s="33"/>
      <c r="I175" s="1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54"/>
      <c r="C176" s="54"/>
      <c r="D176" s="54"/>
      <c r="E176" s="33"/>
      <c r="F176" s="33"/>
      <c r="G176" s="33"/>
      <c r="H176" s="33"/>
      <c r="I176" s="1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54"/>
      <c r="C177" s="54"/>
      <c r="D177" s="54"/>
      <c r="E177" s="33"/>
      <c r="F177" s="33"/>
      <c r="G177" s="33"/>
      <c r="H177" s="33"/>
      <c r="I177" s="1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54"/>
      <c r="C178" s="54"/>
      <c r="D178" s="54"/>
      <c r="E178" s="33"/>
      <c r="F178" s="33"/>
      <c r="G178" s="33"/>
      <c r="H178" s="33"/>
      <c r="I178" s="1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54"/>
      <c r="C179" s="54"/>
      <c r="D179" s="54"/>
      <c r="E179" s="33"/>
      <c r="F179" s="33"/>
      <c r="G179" s="33"/>
      <c r="H179" s="33"/>
      <c r="I179" s="1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54"/>
      <c r="C180" s="54"/>
      <c r="D180" s="54"/>
      <c r="E180" s="33"/>
      <c r="F180" s="33"/>
      <c r="G180" s="33"/>
      <c r="H180" s="33"/>
      <c r="I180" s="1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54"/>
      <c r="C181" s="54"/>
      <c r="D181" s="54"/>
      <c r="E181" s="33"/>
      <c r="F181" s="33"/>
      <c r="G181" s="33"/>
      <c r="H181" s="33"/>
      <c r="I181" s="1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54"/>
      <c r="C182" s="54"/>
      <c r="D182" s="54"/>
      <c r="E182" s="33"/>
      <c r="F182" s="33"/>
      <c r="G182" s="33"/>
      <c r="H182" s="33"/>
      <c r="I182" s="1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54"/>
      <c r="C183" s="54"/>
      <c r="D183" s="54"/>
      <c r="E183" s="33"/>
      <c r="F183" s="33"/>
      <c r="G183" s="33"/>
      <c r="H183" s="33"/>
      <c r="I183" s="1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54"/>
      <c r="C184" s="54"/>
      <c r="D184" s="54"/>
      <c r="E184" s="33"/>
      <c r="F184" s="33"/>
      <c r="G184" s="33"/>
      <c r="H184" s="33"/>
      <c r="I184" s="1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54"/>
      <c r="C185" s="54"/>
      <c r="D185" s="54"/>
      <c r="E185" s="33"/>
      <c r="F185" s="33"/>
      <c r="G185" s="33"/>
      <c r="H185" s="33"/>
      <c r="I185" s="1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54"/>
      <c r="C186" s="54"/>
      <c r="D186" s="54"/>
      <c r="E186" s="33"/>
      <c r="F186" s="33"/>
      <c r="G186" s="33"/>
      <c r="H186" s="33"/>
      <c r="I186" s="1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54"/>
      <c r="C187" s="54"/>
      <c r="D187" s="54"/>
      <c r="E187" s="33"/>
      <c r="F187" s="33"/>
      <c r="G187" s="33"/>
      <c r="H187" s="33"/>
      <c r="I187" s="1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54"/>
      <c r="C188" s="54"/>
      <c r="D188" s="54"/>
      <c r="E188" s="33"/>
      <c r="F188" s="33"/>
      <c r="G188" s="33"/>
      <c r="H188" s="33"/>
      <c r="I188" s="1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54"/>
      <c r="C189" s="54"/>
      <c r="D189" s="54"/>
      <c r="E189" s="33"/>
      <c r="F189" s="33"/>
      <c r="G189" s="33"/>
      <c r="H189" s="33"/>
      <c r="I189" s="1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54"/>
      <c r="C190" s="54"/>
      <c r="D190" s="54"/>
      <c r="E190" s="33"/>
      <c r="F190" s="33"/>
      <c r="G190" s="33"/>
      <c r="H190" s="33"/>
      <c r="I190" s="1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54"/>
      <c r="C191" s="54"/>
      <c r="D191" s="54"/>
      <c r="E191" s="33"/>
      <c r="F191" s="33"/>
      <c r="G191" s="33"/>
      <c r="H191" s="33"/>
      <c r="I191" s="1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54"/>
      <c r="C192" s="54"/>
      <c r="D192" s="54"/>
      <c r="E192" s="33"/>
      <c r="F192" s="33"/>
      <c r="G192" s="33"/>
      <c r="H192" s="33"/>
      <c r="I192" s="1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54"/>
      <c r="C193" s="54"/>
      <c r="D193" s="54"/>
      <c r="E193" s="33"/>
      <c r="F193" s="33"/>
      <c r="G193" s="33"/>
      <c r="H193" s="33"/>
      <c r="I193" s="1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54"/>
      <c r="C194" s="54"/>
      <c r="D194" s="54"/>
      <c r="E194" s="33"/>
      <c r="F194" s="33"/>
      <c r="G194" s="33"/>
      <c r="H194" s="33"/>
      <c r="I194" s="1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54"/>
      <c r="C195" s="54"/>
      <c r="D195" s="54"/>
      <c r="E195" s="33"/>
      <c r="F195" s="33"/>
      <c r="G195" s="33"/>
      <c r="H195" s="33"/>
      <c r="I195" s="1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54"/>
      <c r="C196" s="54"/>
      <c r="D196" s="54"/>
      <c r="E196" s="33"/>
      <c r="F196" s="33"/>
      <c r="G196" s="33"/>
      <c r="H196" s="33"/>
      <c r="I196" s="1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54"/>
      <c r="C197" s="54"/>
      <c r="D197" s="54"/>
      <c r="E197" s="33"/>
      <c r="F197" s="33"/>
      <c r="G197" s="33"/>
      <c r="H197" s="1"/>
      <c r="I197" s="1"/>
      <c r="J197" s="1"/>
      <c r="K197" s="1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54"/>
      <c r="C198" s="54"/>
      <c r="D198" s="54"/>
      <c r="E198" s="33"/>
      <c r="F198" s="33"/>
      <c r="G198" s="33"/>
      <c r="H198" s="1"/>
      <c r="I198" s="1"/>
      <c r="J198" s="1"/>
      <c r="K198" s="1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54"/>
      <c r="C199" s="54"/>
      <c r="D199" s="54"/>
      <c r="E199" s="33"/>
      <c r="F199" s="33"/>
      <c r="G199" s="33"/>
      <c r="H199" s="1"/>
      <c r="I199" s="1"/>
      <c r="J199" s="1"/>
      <c r="K199" s="1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54"/>
      <c r="C200" s="54"/>
      <c r="D200" s="54"/>
      <c r="E200" s="33"/>
      <c r="F200" s="33"/>
      <c r="G200" s="33"/>
      <c r="H200" s="1"/>
      <c r="I200" s="1"/>
      <c r="J200" s="1"/>
      <c r="K200" s="1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54"/>
      <c r="C201" s="54"/>
      <c r="D201" s="54"/>
      <c r="E201" s="33"/>
      <c r="F201" s="33"/>
      <c r="G201" s="33"/>
      <c r="H201" s="1"/>
      <c r="I201" s="1"/>
      <c r="J201" s="1"/>
      <c r="K201" s="1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54"/>
      <c r="C202" s="54"/>
      <c r="D202" s="54"/>
      <c r="E202" s="33"/>
      <c r="F202" s="33"/>
      <c r="G202" s="33"/>
      <c r="H202" s="1"/>
      <c r="I202" s="1"/>
      <c r="J202" s="1"/>
      <c r="K202" s="1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54"/>
      <c r="C203" s="54"/>
      <c r="D203" s="54"/>
      <c r="E203" s="33"/>
      <c r="F203" s="33"/>
      <c r="G203" s="33"/>
      <c r="H203" s="1"/>
      <c r="I203" s="1"/>
      <c r="J203" s="1"/>
      <c r="K203" s="1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54"/>
      <c r="C204" s="54"/>
      <c r="D204" s="54"/>
      <c r="E204" s="33"/>
      <c r="F204" s="33"/>
      <c r="G204" s="33"/>
      <c r="H204" s="1"/>
      <c r="I204" s="1"/>
      <c r="J204" s="1"/>
      <c r="K204" s="1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54"/>
      <c r="C205" s="54"/>
      <c r="D205" s="54"/>
      <c r="E205" s="33"/>
      <c r="F205" s="33"/>
      <c r="G205" s="33"/>
      <c r="H205" s="1"/>
      <c r="I205" s="1"/>
      <c r="J205" s="1"/>
      <c r="K205" s="1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54"/>
      <c r="C206" s="54"/>
      <c r="D206" s="54"/>
      <c r="E206" s="33"/>
      <c r="F206" s="33"/>
      <c r="G206" s="33"/>
      <c r="H206" s="1"/>
      <c r="I206" s="1"/>
      <c r="J206" s="1"/>
      <c r="K206" s="1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54"/>
      <c r="C207" s="54"/>
      <c r="D207" s="54"/>
      <c r="E207" s="33"/>
      <c r="F207" s="33"/>
      <c r="G207" s="33"/>
      <c r="H207" s="1"/>
      <c r="I207" s="1"/>
      <c r="J207" s="1"/>
      <c r="K207" s="1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54"/>
      <c r="C208" s="54"/>
      <c r="D208" s="54"/>
      <c r="E208" s="33"/>
      <c r="F208" s="33"/>
      <c r="G208" s="33"/>
      <c r="H208" s="1"/>
      <c r="I208" s="1"/>
      <c r="J208" s="1"/>
      <c r="K208" s="1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54"/>
      <c r="C209" s="54"/>
      <c r="D209" s="54"/>
      <c r="E209" s="33"/>
      <c r="F209" s="33"/>
      <c r="G209" s="33"/>
      <c r="H209" s="1"/>
      <c r="I209" s="1"/>
      <c r="J209" s="1"/>
      <c r="K209" s="1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54"/>
      <c r="C210" s="54"/>
      <c r="D210" s="54"/>
      <c r="E210" s="33"/>
      <c r="F210" s="33"/>
      <c r="G210" s="33"/>
      <c r="H210" s="1"/>
      <c r="I210" s="1"/>
      <c r="J210" s="1"/>
      <c r="K210" s="1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54"/>
      <c r="C211" s="54"/>
      <c r="D211" s="54"/>
      <c r="E211" s="33"/>
      <c r="F211" s="33"/>
      <c r="G211" s="33"/>
      <c r="H211" s="1"/>
      <c r="I211" s="1"/>
      <c r="J211" s="1"/>
      <c r="K211" s="1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54"/>
      <c r="C212" s="54"/>
      <c r="D212" s="54"/>
      <c r="E212" s="33"/>
      <c r="F212" s="33"/>
      <c r="G212" s="33"/>
      <c r="H212" s="1"/>
      <c r="I212" s="1"/>
      <c r="J212" s="1"/>
      <c r="K212" s="1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54"/>
      <c r="C213" s="54"/>
      <c r="D213" s="54"/>
      <c r="E213" s="33"/>
      <c r="F213" s="33"/>
      <c r="G213" s="33"/>
      <c r="H213" s="1"/>
      <c r="I213" s="1"/>
      <c r="J213" s="1"/>
      <c r="K213" s="1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54"/>
      <c r="C214" s="54"/>
      <c r="D214" s="54"/>
      <c r="E214" s="33"/>
      <c r="F214" s="33"/>
      <c r="G214" s="33"/>
      <c r="H214" s="1"/>
      <c r="I214" s="1"/>
      <c r="J214" s="1"/>
      <c r="K214" s="1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54"/>
      <c r="C215" s="54"/>
      <c r="D215" s="54"/>
      <c r="E215" s="33"/>
      <c r="F215" s="33"/>
      <c r="G215" s="33"/>
      <c r="H215" s="1"/>
      <c r="I215" s="1"/>
      <c r="J215" s="1"/>
      <c r="K215" s="1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54"/>
      <c r="C216" s="54"/>
      <c r="D216" s="54"/>
      <c r="E216" s="33"/>
      <c r="F216" s="33"/>
      <c r="G216" s="33"/>
      <c r="H216" s="1"/>
      <c r="I216" s="1"/>
      <c r="J216" s="1"/>
      <c r="K216" s="1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54"/>
      <c r="C217" s="54"/>
      <c r="D217" s="54"/>
      <c r="E217" s="33"/>
      <c r="F217" s="33"/>
      <c r="G217" s="33"/>
      <c r="H217" s="1"/>
      <c r="I217" s="1"/>
      <c r="J217" s="1"/>
      <c r="K217" s="1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54"/>
      <c r="C218" s="54"/>
      <c r="D218" s="54"/>
      <c r="E218" s="33"/>
      <c r="F218" s="33"/>
      <c r="G218" s="33"/>
      <c r="H218" s="1"/>
      <c r="I218" s="1"/>
      <c r="J218" s="1"/>
      <c r="K218" s="1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54"/>
      <c r="C219" s="54"/>
      <c r="D219" s="54"/>
      <c r="E219" s="33"/>
      <c r="F219" s="33"/>
      <c r="G219" s="33"/>
      <c r="H219" s="1"/>
      <c r="I219" s="1"/>
      <c r="J219" s="1"/>
      <c r="K219" s="1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54"/>
      <c r="C220" s="54"/>
      <c r="D220" s="54"/>
      <c r="E220" s="33"/>
      <c r="F220" s="33"/>
      <c r="G220" s="33"/>
      <c r="H220" s="1"/>
      <c r="I220" s="1"/>
      <c r="J220" s="1"/>
      <c r="K220" s="1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1"/>
      <c r="B221" s="1"/>
      <c r="C221" s="1"/>
      <c r="D221" s="1"/>
      <c r="E221" s="33"/>
      <c r="F221" s="33"/>
      <c r="G221" s="33"/>
      <c r="H221" s="1"/>
      <c r="I221" s="1"/>
      <c r="J221" s="1"/>
      <c r="K221" s="1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1"/>
      <c r="B222" s="1"/>
      <c r="C222" s="1"/>
      <c r="D222" s="1"/>
      <c r="E222" s="33"/>
      <c r="F222" s="33"/>
      <c r="G222" s="33"/>
      <c r="H222" s="1"/>
      <c r="I222" s="1"/>
      <c r="J222" s="1"/>
      <c r="K222" s="1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1"/>
      <c r="B223" s="1"/>
      <c r="C223" s="1"/>
      <c r="D223" s="1"/>
      <c r="E223" s="33"/>
      <c r="F223" s="33"/>
      <c r="G223" s="33"/>
      <c r="H223" s="1"/>
      <c r="I223" s="1"/>
      <c r="J223" s="1"/>
      <c r="K223" s="1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1"/>
      <c r="B224" s="1"/>
      <c r="C224" s="1"/>
      <c r="D224" s="1"/>
      <c r="E224" s="33"/>
      <c r="F224" s="33"/>
      <c r="G224" s="33"/>
      <c r="H224" s="1"/>
      <c r="I224" s="1"/>
      <c r="J224" s="1"/>
      <c r="K224" s="1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1"/>
      <c r="B225" s="1"/>
      <c r="C225" s="1"/>
      <c r="D225" s="1"/>
      <c r="E225" s="33"/>
      <c r="F225" s="1"/>
      <c r="G225" s="1"/>
      <c r="H225" s="1"/>
      <c r="I225" s="1"/>
      <c r="J225" s="1"/>
      <c r="K225" s="1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1"/>
      <c r="B226" s="1"/>
      <c r="C226" s="1"/>
      <c r="D226" s="1"/>
      <c r="E226" s="33"/>
      <c r="F226" s="1"/>
      <c r="G226" s="1"/>
      <c r="H226" s="1"/>
      <c r="I226" s="1"/>
      <c r="J226" s="1"/>
      <c r="K226" s="1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1"/>
      <c r="B227" s="1"/>
      <c r="C227" s="1"/>
      <c r="D227" s="1"/>
      <c r="E227" s="33"/>
      <c r="F227" s="1"/>
      <c r="G227" s="1"/>
      <c r="H227" s="1"/>
      <c r="I227" s="1"/>
      <c r="J227" s="1"/>
      <c r="K227" s="1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1"/>
      <c r="B228" s="1"/>
      <c r="C228" s="1"/>
      <c r="D228" s="1"/>
      <c r="E228" s="33"/>
      <c r="F228" s="1"/>
      <c r="G228" s="1"/>
      <c r="H228" s="1"/>
      <c r="I228" s="1"/>
      <c r="J228" s="1"/>
      <c r="K228" s="1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1"/>
      <c r="B229" s="1"/>
      <c r="C229" s="1"/>
      <c r="D229" s="1"/>
      <c r="E229" s="33"/>
      <c r="F229" s="1"/>
      <c r="G229" s="1"/>
      <c r="H229" s="1"/>
      <c r="I229" s="1"/>
      <c r="J229" s="1"/>
      <c r="K229" s="1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E973" s="1"/>
      <c r="F973" s="1"/>
      <c r="G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E974" s="1"/>
      <c r="F974" s="1"/>
      <c r="G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E975" s="1"/>
      <c r="F975" s="1"/>
      <c r="G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E976" s="1"/>
      <c r="F976" s="1"/>
      <c r="G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5:26" ht="12.75" customHeight="1">
      <c r="E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5:26" ht="12.75" customHeight="1">
      <c r="E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5:26" ht="12.75" customHeight="1">
      <c r="E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5:26" ht="12.75" customHeight="1">
      <c r="E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5:26" ht="12.75" customHeight="1">
      <c r="E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5" sqref="D5"/>
    </sheetView>
  </sheetViews>
  <sheetFormatPr defaultRowHeight="12.75"/>
  <cols>
    <col min="1" max="1" width="24.42578125" bestFit="1" customWidth="1"/>
    <col min="2" max="2" width="16.7109375" bestFit="1" customWidth="1"/>
    <col min="5" max="5" width="60.85546875" bestFit="1" customWidth="1"/>
    <col min="9" max="9" width="26.28515625" bestFit="1" customWidth="1"/>
    <col min="10" max="10" width="12.28515625" bestFit="1" customWidth="1"/>
    <col min="11" max="11" width="8.7109375" bestFit="1" customWidth="1"/>
    <col min="14" max="14" width="60.85546875" bestFit="1" customWidth="1"/>
  </cols>
  <sheetData>
    <row r="1" spans="1:14" ht="13.5" thickBot="1"/>
    <row r="2" spans="1:14">
      <c r="A2" s="73"/>
      <c r="B2" s="91" t="s">
        <v>32</v>
      </c>
      <c r="C2" s="91"/>
      <c r="D2" s="91"/>
      <c r="E2" s="91"/>
      <c r="I2" s="80"/>
      <c r="J2" s="92" t="s">
        <v>32</v>
      </c>
      <c r="K2" s="92"/>
      <c r="L2" s="92"/>
      <c r="M2" s="92"/>
      <c r="N2" s="92"/>
    </row>
    <row r="3" spans="1:14">
      <c r="A3" s="72" t="s">
        <v>31</v>
      </c>
      <c r="B3" s="91"/>
      <c r="C3" s="91"/>
      <c r="D3" s="91"/>
      <c r="E3" s="91"/>
      <c r="I3" s="81" t="s">
        <v>48</v>
      </c>
      <c r="J3" s="93"/>
      <c r="K3" s="93"/>
      <c r="L3" s="93"/>
      <c r="M3" s="93"/>
      <c r="N3" s="93"/>
    </row>
    <row r="4" spans="1:14">
      <c r="A4" s="72"/>
      <c r="B4" t="s">
        <v>33</v>
      </c>
      <c r="C4" t="s">
        <v>34</v>
      </c>
      <c r="D4" t="s">
        <v>35</v>
      </c>
      <c r="E4" s="70" t="s">
        <v>36</v>
      </c>
      <c r="I4" s="81"/>
      <c r="J4" s="76" t="s">
        <v>33</v>
      </c>
      <c r="K4" s="76" t="s">
        <v>34</v>
      </c>
      <c r="L4" s="76" t="s">
        <v>35</v>
      </c>
      <c r="M4" s="76"/>
      <c r="N4" s="76" t="s">
        <v>36</v>
      </c>
    </row>
    <row r="5" spans="1:14">
      <c r="A5" s="71" t="s">
        <v>37</v>
      </c>
      <c r="B5" s="74">
        <f>('Company B'!C16+'Company A'!C16-'Company A'!B16-'Company B'!B16)/('Company B'!B16+'Company A'!B16)</f>
        <v>5.4564139276827434E-2</v>
      </c>
      <c r="C5" s="74">
        <f>('Company B'!D16+'Company A'!D16-'Company A'!C16-'Company B'!C16)/('Company B'!C16+'Company A'!C16)</f>
        <v>2.2462498631336869E-2</v>
      </c>
      <c r="D5" s="75">
        <f>AVERAGE(B5:C5)</f>
        <v>3.8513318954082151E-2</v>
      </c>
      <c r="E5" s="70"/>
      <c r="I5" s="82" t="s">
        <v>43</v>
      </c>
      <c r="J5" s="78">
        <f>('Company B'!C16+'Company A'!C16-'Company A'!B16-'Company B'!B16)/('Company B'!B16+'Company A'!B16)</f>
        <v>5.4564139276827434E-2</v>
      </c>
      <c r="K5" s="78">
        <f>('Company B'!D16+'Company A'!D16-'Company A'!C16-'Company B'!C16)/('Company B'!C16+'Company A'!C16)</f>
        <v>2.2462498631336869E-2</v>
      </c>
      <c r="L5" s="79">
        <f>AVERAGE(J5:K5)</f>
        <v>3.8513318954082151E-2</v>
      </c>
      <c r="M5" s="79"/>
      <c r="N5" s="77"/>
    </row>
    <row r="6" spans="1:14">
      <c r="A6" s="71" t="s">
        <v>38</v>
      </c>
      <c r="B6" s="74">
        <f>('Company B'!C20+'Company A'!C20-'Company A'!B20-'Company B'!B20)/('Company B'!B20+'Company A'!B20)</f>
        <v>2.1605640209233567E-2</v>
      </c>
      <c r="C6" s="74">
        <f>('Company B'!D20+'Company A'!D20-'Company A'!C20-'Company B'!C20)/('Company B'!C20+'Company A'!C20)</f>
        <v>1.9070940932027308E-2</v>
      </c>
      <c r="D6" s="74">
        <f>AVERAGE(B6:C6)</f>
        <v>2.0338290570630437E-2</v>
      </c>
      <c r="E6" t="s">
        <v>39</v>
      </c>
      <c r="I6" s="82" t="s">
        <v>44</v>
      </c>
      <c r="J6" s="78">
        <f>('Company B'!C11+'Company A'!C11-'Company A'!B11-'Company B'!B11)/('Company B'!B11+'Company A'!B11)</f>
        <v>0.15787028852028995</v>
      </c>
      <c r="K6" s="78">
        <f>('Company B'!D11+'Company A'!D11-'Company A'!C11-'Company B'!C11)/('Company B'!C11+'Company A'!C11)</f>
        <v>4.506814311795565E-2</v>
      </c>
      <c r="L6" s="78">
        <f>AVERAGE(J6:K6)</f>
        <v>0.1014692158191228</v>
      </c>
      <c r="M6" s="78"/>
      <c r="N6" s="76" t="s">
        <v>39</v>
      </c>
    </row>
    <row r="7" spans="1:14">
      <c r="I7" s="82" t="s">
        <v>45</v>
      </c>
      <c r="J7" s="85">
        <f>('Company B'!C14+'Company A'!C14)/('Company A'!C20+'Company B'!C20)*1000</f>
        <v>669.04125853368953</v>
      </c>
      <c r="K7" s="85">
        <f>('Company B'!D14+'Company A'!D14)/('Company A'!D20+'Company B'!D20)*1000</f>
        <v>688.41476734872208</v>
      </c>
      <c r="L7" s="85">
        <f>AVERAGE(J7:K7)</f>
        <v>678.72801294120586</v>
      </c>
      <c r="M7" s="85"/>
      <c r="N7" s="76"/>
    </row>
    <row r="8" spans="1:14" ht="13.5" thickBot="1">
      <c r="I8" s="83" t="s">
        <v>47</v>
      </c>
      <c r="J8" s="84"/>
      <c r="K8" s="84"/>
      <c r="L8" s="84"/>
      <c r="M8" s="84"/>
      <c r="N8" s="84"/>
    </row>
    <row r="12" spans="1:14" ht="13.5" thickBot="1">
      <c r="A12" s="73"/>
      <c r="B12" s="91" t="s">
        <v>40</v>
      </c>
      <c r="C12" s="91"/>
      <c r="D12" s="91"/>
      <c r="E12" s="91"/>
    </row>
    <row r="13" spans="1:14">
      <c r="A13" s="72" t="s">
        <v>31</v>
      </c>
      <c r="B13" s="91"/>
      <c r="C13" s="91"/>
      <c r="D13" s="91"/>
      <c r="E13" s="91"/>
      <c r="I13" s="80"/>
      <c r="J13" s="92" t="s">
        <v>50</v>
      </c>
      <c r="K13" s="92"/>
      <c r="L13" s="92"/>
      <c r="M13" s="92"/>
      <c r="N13" s="92"/>
    </row>
    <row r="14" spans="1:14">
      <c r="A14" s="72"/>
      <c r="B14" t="s">
        <v>33</v>
      </c>
      <c r="C14" t="s">
        <v>34</v>
      </c>
      <c r="D14" t="s">
        <v>35</v>
      </c>
      <c r="E14" s="70" t="s">
        <v>36</v>
      </c>
      <c r="I14" s="81" t="s">
        <v>49</v>
      </c>
      <c r="J14" s="93"/>
      <c r="K14" s="93"/>
      <c r="L14" s="93"/>
      <c r="M14" s="93"/>
      <c r="N14" s="93"/>
    </row>
    <row r="15" spans="1:14">
      <c r="A15" s="71" t="s">
        <v>37</v>
      </c>
      <c r="B15" s="74">
        <f>('Company A'!C16-'Company A'!B16)/('Company A'!B16)</f>
        <v>8.1527468665807665E-2</v>
      </c>
      <c r="C15" s="74">
        <f>('Company A'!D16-'Company A'!C16)/('Company A'!C16)</f>
        <v>4.7330228528105707E-2</v>
      </c>
      <c r="D15" s="75">
        <f>AVERAGE(B15:C15)</f>
        <v>6.4428848596956689E-2</v>
      </c>
      <c r="E15" s="70"/>
      <c r="I15" s="81"/>
      <c r="J15" s="76" t="s">
        <v>46</v>
      </c>
      <c r="K15" s="76" t="s">
        <v>33</v>
      </c>
      <c r="L15" s="76" t="s">
        <v>6</v>
      </c>
      <c r="M15" s="76" t="s">
        <v>35</v>
      </c>
      <c r="N15" s="76" t="s">
        <v>36</v>
      </c>
    </row>
    <row r="16" spans="1:14">
      <c r="A16" s="71" t="s">
        <v>38</v>
      </c>
      <c r="B16" s="74">
        <f>('Company A'!C20-'Company A'!B20)/('Company A'!B20)</f>
        <v>2.6927784577723379E-2</v>
      </c>
      <c r="C16" s="74">
        <f>('Company A'!D20-'Company A'!C20)/('Company A'!C20)</f>
        <v>5.1013110846245532E-2</v>
      </c>
      <c r="D16" s="74">
        <f>AVERAGE(B16:C16)</f>
        <v>3.8970447711984456E-2</v>
      </c>
      <c r="I16" s="82" t="s">
        <v>18</v>
      </c>
      <c r="J16" s="78">
        <f>('Company A'!B14)/('Company A'!B14+'Company B'!B14)</f>
        <v>0.33973661954814549</v>
      </c>
      <c r="K16" s="78">
        <f>('Company A'!C14)/('Company A'!C14+'Company B'!C14)</f>
        <v>0.37433451641526178</v>
      </c>
      <c r="L16" s="78">
        <f>('Company A'!D14)/('Company A'!D14+'Company B'!D14)</f>
        <v>0.39031097947958537</v>
      </c>
      <c r="M16" s="79">
        <f>AVERAGE(J16:L16)</f>
        <v>0.36812737181433092</v>
      </c>
      <c r="N16" s="77"/>
    </row>
    <row r="17" spans="1:14">
      <c r="I17" s="82" t="s">
        <v>45</v>
      </c>
      <c r="J17" s="85">
        <f>'Company A'!B14/'Company A'!B20*1000</f>
        <v>688.37209302325584</v>
      </c>
      <c r="K17" s="85">
        <f>'Company A'!C14/'Company A'!C20*1000</f>
        <v>804.52920143027416</v>
      </c>
      <c r="L17" s="85">
        <f>'Company A'!D14/'Company A'!D20*1000</f>
        <v>836.92447266953957</v>
      </c>
      <c r="M17" s="86">
        <f>AVERAGE(J17:L17)</f>
        <v>776.60858904102315</v>
      </c>
      <c r="N17" s="76" t="s">
        <v>52</v>
      </c>
    </row>
    <row r="18" spans="1:14" ht="13.5" thickBot="1">
      <c r="I18" s="83"/>
      <c r="J18" s="84"/>
      <c r="K18" s="84"/>
      <c r="L18" s="84"/>
      <c r="M18" s="84"/>
      <c r="N18" s="84"/>
    </row>
    <row r="20" spans="1:14" ht="13.5" thickBot="1">
      <c r="A20" s="73"/>
      <c r="B20" s="91" t="s">
        <v>41</v>
      </c>
      <c r="C20" s="91"/>
      <c r="D20" s="91"/>
      <c r="E20" s="91"/>
    </row>
    <row r="21" spans="1:14">
      <c r="A21" s="72" t="s">
        <v>31</v>
      </c>
      <c r="B21" s="91"/>
      <c r="C21" s="91"/>
      <c r="D21" s="91"/>
      <c r="E21" s="91"/>
      <c r="I21" s="80"/>
      <c r="J21" s="92" t="s">
        <v>51</v>
      </c>
      <c r="K21" s="92"/>
      <c r="L21" s="92"/>
      <c r="M21" s="92"/>
      <c r="N21" s="92"/>
    </row>
    <row r="22" spans="1:14">
      <c r="A22" s="72"/>
      <c r="B22" t="s">
        <v>33</v>
      </c>
      <c r="C22" t="s">
        <v>34</v>
      </c>
      <c r="D22" t="s">
        <v>35</v>
      </c>
      <c r="E22" s="70" t="s">
        <v>36</v>
      </c>
      <c r="I22" s="81" t="s">
        <v>49</v>
      </c>
      <c r="J22" s="93"/>
      <c r="K22" s="93"/>
      <c r="L22" s="93"/>
      <c r="M22" s="93"/>
      <c r="N22" s="93"/>
    </row>
    <row r="23" spans="1:14">
      <c r="A23" s="71" t="s">
        <v>37</v>
      </c>
      <c r="B23" s="74">
        <f>('Company B'!C16-'Company B'!B16)/('Company B'!B16)</f>
        <v>2.8358701715638882E-2</v>
      </c>
      <c r="C23" s="74">
        <f>('Company B'!D16-'Company B'!C16)/('Company B'!C16)</f>
        <v>-2.9558286283627509E-3</v>
      </c>
      <c r="D23" s="75">
        <f>AVERAGE(B23:C23)</f>
        <v>1.2701436543638065E-2</v>
      </c>
      <c r="E23" s="70" t="s">
        <v>42</v>
      </c>
      <c r="I23" s="81"/>
      <c r="J23" s="76" t="s">
        <v>46</v>
      </c>
      <c r="K23" s="76" t="s">
        <v>33</v>
      </c>
      <c r="L23" s="76" t="s">
        <v>6</v>
      </c>
      <c r="M23" s="76" t="s">
        <v>35</v>
      </c>
      <c r="N23" s="76" t="s">
        <v>36</v>
      </c>
    </row>
    <row r="24" spans="1:14">
      <c r="A24" s="71" t="s">
        <v>38</v>
      </c>
      <c r="B24" s="74">
        <f>('Company B'!C20-'Company B'!B20)/('Company B'!B20)</f>
        <v>1.9218097957390733E-2</v>
      </c>
      <c r="C24" s="74">
        <f>('Company B'!D20-'Company B'!C20)/('Company B'!C20)</f>
        <v>4.6331214308802928E-3</v>
      </c>
      <c r="D24" s="74">
        <f>AVERAGE(B24:C24)</f>
        <v>1.1925609694135513E-2</v>
      </c>
      <c r="I24" s="82" t="s">
        <v>18</v>
      </c>
      <c r="J24" s="78">
        <f>('Company B'!B14)/('Company B'!B14+'Company A'!B14)</f>
        <v>0.66026338045185451</v>
      </c>
      <c r="K24" s="78">
        <f>'Company B'!C14/('Company B'!C14+'Company A'!C14)</f>
        <v>0.62566548358473828</v>
      </c>
      <c r="L24" s="78">
        <f>'Company B'!D14/('Company B'!D14+'Company A'!D14)</f>
        <v>0.60968902052041463</v>
      </c>
      <c r="M24" s="79">
        <f>AVERAGE(J24:L24)</f>
        <v>0.63187262818566914</v>
      </c>
      <c r="N24" s="77" t="s">
        <v>53</v>
      </c>
    </row>
    <row r="25" spans="1:14">
      <c r="I25" s="82" t="s">
        <v>45</v>
      </c>
      <c r="J25" s="85">
        <f>'Company B'!B14/'Company B'!B20*1000</f>
        <v>600.15374478365914</v>
      </c>
      <c r="K25" s="85">
        <f>'Company B'!C14/'Company B'!C20*1000</f>
        <v>607.80088352548216</v>
      </c>
      <c r="L25" s="85">
        <f>'Company B'!D14/'Company B'!D20*1000</f>
        <v>618.18961818961816</v>
      </c>
      <c r="M25" s="86">
        <f>AVERAGE(J25:L25)</f>
        <v>608.71474883291978</v>
      </c>
      <c r="N25" s="76" t="s">
        <v>54</v>
      </c>
    </row>
    <row r="26" spans="1:14" ht="13.5" thickBot="1">
      <c r="I26" s="83"/>
      <c r="J26" s="84"/>
      <c r="K26" s="84"/>
      <c r="L26" s="84"/>
      <c r="M26" s="84"/>
      <c r="N26" s="84"/>
    </row>
  </sheetData>
  <mergeCells count="6">
    <mergeCell ref="B2:E3"/>
    <mergeCell ref="B12:E13"/>
    <mergeCell ref="B20:E21"/>
    <mergeCell ref="J2:N3"/>
    <mergeCell ref="J13:N14"/>
    <mergeCell ref="J21:N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80"/>
  <sheetViews>
    <sheetView tabSelected="1" workbookViewId="0">
      <selection activeCell="S24" sqref="S24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63.42578125" bestFit="1" customWidth="1"/>
    <col min="6" max="6" width="10.7109375" customWidth="1"/>
    <col min="7" max="7" width="39.42578125" customWidth="1"/>
    <col min="8" max="8" width="16.28515625" customWidth="1"/>
    <col min="9" max="9" width="15.5703125" customWidth="1"/>
    <col min="10" max="10" width="14.85546875" customWidth="1"/>
    <col min="11" max="11" width="63.7109375" bestFit="1" customWidth="1"/>
    <col min="12" max="12" width="10.7109375" customWidth="1"/>
    <col min="13" max="13" width="39.42578125" customWidth="1"/>
    <col min="14" max="14" width="16.140625" customWidth="1"/>
    <col min="15" max="15" width="20.140625" customWidth="1"/>
    <col min="16" max="16" width="18.5703125" customWidth="1"/>
    <col min="17" max="17" width="50.7109375" bestFit="1" customWidth="1"/>
    <col min="18" max="27" width="10.7109375" customWidth="1"/>
  </cols>
  <sheetData>
    <row r="1" spans="1:27" ht="15" customHeight="1">
      <c r="A1" s="20" t="s">
        <v>25</v>
      </c>
    </row>
    <row r="2" spans="1:27" ht="12.75" customHeight="1">
      <c r="A2" s="2" t="s">
        <v>1</v>
      </c>
      <c r="B2" s="33" t="s">
        <v>26</v>
      </c>
      <c r="C2" s="2"/>
      <c r="D2" s="33"/>
      <c r="E2" s="33"/>
      <c r="F2" s="1"/>
      <c r="G2" s="3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>
      <c r="A3" s="2"/>
      <c r="B3" s="33" t="s">
        <v>27</v>
      </c>
      <c r="C3" s="2"/>
      <c r="D3" s="33"/>
      <c r="E3" s="33"/>
      <c r="F3" s="1"/>
      <c r="G3" s="3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32"/>
      <c r="B4" s="33"/>
      <c r="C4" s="2"/>
      <c r="D4" s="33"/>
      <c r="E4" s="33"/>
      <c r="F4" s="1"/>
      <c r="G4" s="3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>
      <c r="A5" s="87" t="s">
        <v>28</v>
      </c>
      <c r="B5" s="88"/>
      <c r="C5" s="88"/>
      <c r="D5" s="88"/>
      <c r="E5" s="94"/>
      <c r="F5" s="1"/>
      <c r="G5" s="87"/>
      <c r="H5" s="88"/>
      <c r="I5" s="88"/>
      <c r="J5" s="88"/>
      <c r="K5" s="94"/>
      <c r="L5" s="1"/>
      <c r="M5" s="87" t="s">
        <v>29</v>
      </c>
      <c r="N5" s="88"/>
      <c r="O5" s="88"/>
      <c r="P5" s="88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>
      <c r="A6" s="89" t="s">
        <v>3</v>
      </c>
      <c r="B6" s="21" t="s">
        <v>4</v>
      </c>
      <c r="C6" s="22" t="s">
        <v>5</v>
      </c>
      <c r="D6" s="22" t="s">
        <v>6</v>
      </c>
      <c r="E6" s="95" t="s">
        <v>55</v>
      </c>
      <c r="F6" s="1"/>
      <c r="G6" s="89" t="s">
        <v>3</v>
      </c>
      <c r="H6" s="21" t="s">
        <v>4</v>
      </c>
      <c r="I6" s="22" t="s">
        <v>5</v>
      </c>
      <c r="J6" s="22" t="s">
        <v>6</v>
      </c>
      <c r="K6" s="95" t="s">
        <v>55</v>
      </c>
      <c r="L6" s="1"/>
      <c r="M6" s="89" t="s">
        <v>3</v>
      </c>
      <c r="N6" s="21" t="s">
        <v>4</v>
      </c>
      <c r="O6" s="22" t="s">
        <v>5</v>
      </c>
      <c r="P6" s="22" t="s">
        <v>6</v>
      </c>
      <c r="Q6" s="22" t="s">
        <v>36</v>
      </c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>
      <c r="A7" s="90"/>
      <c r="B7" s="23" t="s">
        <v>8</v>
      </c>
      <c r="C7" s="24" t="s">
        <v>8</v>
      </c>
      <c r="D7" s="24" t="s">
        <v>8</v>
      </c>
      <c r="E7" s="95"/>
      <c r="F7" s="1"/>
      <c r="G7" s="90"/>
      <c r="H7" s="23" t="s">
        <v>8</v>
      </c>
      <c r="I7" s="24" t="s">
        <v>8</v>
      </c>
      <c r="J7" s="24" t="s">
        <v>8</v>
      </c>
      <c r="K7" s="95"/>
      <c r="L7" s="1"/>
      <c r="M7" s="90"/>
      <c r="N7" s="23" t="s">
        <v>8</v>
      </c>
      <c r="O7" s="24" t="s">
        <v>8</v>
      </c>
      <c r="P7" s="24" t="s">
        <v>8</v>
      </c>
      <c r="Q7" s="2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>
      <c r="A8" s="57" t="s">
        <v>9</v>
      </c>
      <c r="B8" s="35"/>
      <c r="C8" s="35"/>
      <c r="D8" s="35"/>
      <c r="E8" s="96"/>
      <c r="F8" s="1"/>
      <c r="G8" s="57" t="s">
        <v>9</v>
      </c>
      <c r="H8" s="35"/>
      <c r="I8" s="35"/>
      <c r="J8" s="35"/>
      <c r="K8" s="96"/>
      <c r="L8" s="1"/>
      <c r="M8" s="57" t="s">
        <v>9</v>
      </c>
      <c r="N8" s="35"/>
      <c r="O8" s="35"/>
      <c r="P8" s="35"/>
      <c r="Q8" s="35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>
      <c r="A9" s="58" t="s">
        <v>10</v>
      </c>
      <c r="B9" s="35">
        <v>2362</v>
      </c>
      <c r="C9" s="35">
        <f t="shared" ref="C9:D9" si="0">C21</f>
        <v>2449.2366610002791</v>
      </c>
      <c r="D9" s="35">
        <f t="shared" si="0"/>
        <v>2542.0938796242499</v>
      </c>
      <c r="E9" s="96"/>
      <c r="F9" s="1"/>
      <c r="G9" s="58" t="s">
        <v>10</v>
      </c>
      <c r="H9" s="35">
        <v>2362</v>
      </c>
      <c r="I9" s="35">
        <f t="shared" ref="I9:J9" si="1">I21</f>
        <v>2414.1470338638273</v>
      </c>
      <c r="J9" s="35">
        <f t="shared" si="1"/>
        <v>2468.3024230753608</v>
      </c>
      <c r="K9" s="96"/>
      <c r="L9" s="1"/>
      <c r="M9" s="58" t="s">
        <v>10</v>
      </c>
      <c r="N9" s="35">
        <f>B9-H9</f>
        <v>0</v>
      </c>
      <c r="O9" s="35">
        <f>C9-I9</f>
        <v>35.089627136451782</v>
      </c>
      <c r="P9" s="35">
        <f>D9-J9</f>
        <v>73.791456548889073</v>
      </c>
      <c r="Q9" s="35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>
      <c r="A10" s="59" t="s">
        <v>11</v>
      </c>
      <c r="B10" s="38">
        <v>-1795.9</v>
      </c>
      <c r="C10" s="38">
        <f>-(C23)</f>
        <v>-1862.3323637411097</v>
      </c>
      <c r="D10" s="38">
        <f>-(D23)</f>
        <v>-1932.9384453027742</v>
      </c>
      <c r="E10" s="96"/>
      <c r="F10" s="1"/>
      <c r="G10" s="59" t="s">
        <v>11</v>
      </c>
      <c r="H10" s="38">
        <v>-1795.9</v>
      </c>
      <c r="I10" s="38">
        <f>-I23</f>
        <v>-1835.6511739286341</v>
      </c>
      <c r="J10" s="38">
        <f>-J23</f>
        <v>-1876.8294461656849</v>
      </c>
      <c r="K10" s="96"/>
      <c r="L10" s="1"/>
      <c r="M10" s="59" t="s">
        <v>11</v>
      </c>
      <c r="N10" s="35">
        <f t="shared" ref="N10:N15" si="2">B10-H10</f>
        <v>0</v>
      </c>
      <c r="O10" s="38">
        <f>C10-I10</f>
        <v>-26.681189812475623</v>
      </c>
      <c r="P10" s="38">
        <f>D10-J10</f>
        <v>-56.108999137089313</v>
      </c>
      <c r="Q10" s="35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>
      <c r="A11" s="49" t="s">
        <v>12</v>
      </c>
      <c r="B11" s="40">
        <f>SUM(B9:B10)</f>
        <v>566.09999999999991</v>
      </c>
      <c r="C11" s="40">
        <f>SUM(C9:C10)</f>
        <v>586.90429725916943</v>
      </c>
      <c r="D11" s="40">
        <f t="shared" ref="D11" si="3">SUM(D9:D10)</f>
        <v>609.1554343214757</v>
      </c>
      <c r="E11" s="96"/>
      <c r="F11" s="1"/>
      <c r="G11" s="49" t="s">
        <v>12</v>
      </c>
      <c r="H11" s="40">
        <f t="shared" ref="H11:J11" si="4">SUM(H9:H10)</f>
        <v>566.09999999999991</v>
      </c>
      <c r="I11" s="40">
        <f t="shared" si="4"/>
        <v>578.49585993519327</v>
      </c>
      <c r="J11" s="40">
        <f t="shared" si="4"/>
        <v>591.47297690967594</v>
      </c>
      <c r="K11" s="44"/>
      <c r="L11" s="1"/>
      <c r="M11" s="49" t="s">
        <v>12</v>
      </c>
      <c r="N11" s="35">
        <f t="shared" si="2"/>
        <v>0</v>
      </c>
      <c r="O11" s="40">
        <f>C11-I11</f>
        <v>8.408437323976159</v>
      </c>
      <c r="P11" s="40">
        <f>D11-J11</f>
        <v>17.68245741179976</v>
      </c>
      <c r="Q11" s="35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58" t="s">
        <v>30</v>
      </c>
      <c r="B12" s="35">
        <v>-27</v>
      </c>
      <c r="C12" s="35">
        <v>-27</v>
      </c>
      <c r="D12" s="35">
        <v>-27</v>
      </c>
      <c r="E12" s="96"/>
      <c r="F12" s="1"/>
      <c r="G12" s="58" t="s">
        <v>30</v>
      </c>
      <c r="H12" s="35">
        <v>-27</v>
      </c>
      <c r="I12" s="35">
        <v>-27</v>
      </c>
      <c r="J12" s="35">
        <v>-27</v>
      </c>
      <c r="K12" s="96"/>
      <c r="L12" s="1"/>
      <c r="M12" s="58" t="s">
        <v>30</v>
      </c>
      <c r="N12" s="35">
        <f t="shared" si="2"/>
        <v>0</v>
      </c>
      <c r="O12" s="35">
        <f>C12-I12</f>
        <v>0</v>
      </c>
      <c r="P12" s="35">
        <f>D12-J12</f>
        <v>0</v>
      </c>
      <c r="Q12" s="35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>
      <c r="A13" s="58" t="s">
        <v>14</v>
      </c>
      <c r="B13" s="35">
        <v>-44.9</v>
      </c>
      <c r="C13" s="35">
        <v>-44.9</v>
      </c>
      <c r="D13" s="35">
        <v>-44.9</v>
      </c>
      <c r="E13" s="96"/>
      <c r="F13" s="1"/>
      <c r="G13" s="58" t="s">
        <v>14</v>
      </c>
      <c r="H13" s="35">
        <v>-44.9</v>
      </c>
      <c r="I13" s="35">
        <v>-44.9</v>
      </c>
      <c r="J13" s="35">
        <v>-44.9</v>
      </c>
      <c r="K13" s="96"/>
      <c r="L13" s="1"/>
      <c r="M13" s="58" t="s">
        <v>14</v>
      </c>
      <c r="N13" s="35">
        <f t="shared" si="2"/>
        <v>0</v>
      </c>
      <c r="O13" s="35">
        <f>C13-I13</f>
        <v>0</v>
      </c>
      <c r="P13" s="35">
        <f>D13-J13</f>
        <v>0</v>
      </c>
      <c r="Q13" s="35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>
      <c r="A14" s="25" t="s">
        <v>15</v>
      </c>
      <c r="B14" s="8">
        <v>-293.8</v>
      </c>
      <c r="C14" s="8">
        <v>-293.8</v>
      </c>
      <c r="D14" s="8">
        <v>-293.8</v>
      </c>
      <c r="E14" s="96"/>
      <c r="F14" s="1"/>
      <c r="G14" s="25" t="s">
        <v>15</v>
      </c>
      <c r="H14" s="8">
        <v>-293.8</v>
      </c>
      <c r="I14" s="8">
        <v>-293.8</v>
      </c>
      <c r="J14" s="8">
        <v>-293.8</v>
      </c>
      <c r="K14" s="102"/>
      <c r="L14" s="1"/>
      <c r="M14" s="25" t="s">
        <v>15</v>
      </c>
      <c r="N14" s="35">
        <f t="shared" si="2"/>
        <v>0</v>
      </c>
      <c r="O14" s="8">
        <f>C14-I14</f>
        <v>0</v>
      </c>
      <c r="P14" s="8">
        <f>D14-J14</f>
        <v>0</v>
      </c>
      <c r="Q14" s="35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>
      <c r="A15" s="26" t="s">
        <v>16</v>
      </c>
      <c r="B15" s="40">
        <f t="shared" ref="B15:D15" si="5">SUM(B11:B14)</f>
        <v>200.39999999999992</v>
      </c>
      <c r="C15" s="40">
        <f t="shared" si="5"/>
        <v>221.20429725916944</v>
      </c>
      <c r="D15" s="40">
        <f t="shared" si="5"/>
        <v>243.45543432147571</v>
      </c>
      <c r="E15" s="44"/>
      <c r="F15" s="1"/>
      <c r="G15" s="26" t="s">
        <v>16</v>
      </c>
      <c r="H15" s="40">
        <f t="shared" ref="H15:J15" si="6">SUM(H11:H14)</f>
        <v>200.39999999999992</v>
      </c>
      <c r="I15" s="40">
        <f t="shared" si="6"/>
        <v>212.79585993519328</v>
      </c>
      <c r="J15" s="40">
        <f t="shared" si="6"/>
        <v>225.77297690967595</v>
      </c>
      <c r="K15" s="44"/>
      <c r="L15" s="1"/>
      <c r="M15" s="26" t="s">
        <v>16</v>
      </c>
      <c r="N15" s="35">
        <f t="shared" si="2"/>
        <v>0</v>
      </c>
      <c r="O15" s="56">
        <f>C15-I15</f>
        <v>8.408437323976159</v>
      </c>
      <c r="P15" s="56">
        <f>D15-J15</f>
        <v>17.68245741179976</v>
      </c>
      <c r="Q15" s="35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>
      <c r="A16" s="26" t="s">
        <v>58</v>
      </c>
      <c r="B16" s="44"/>
      <c r="C16" s="100">
        <f>(C15-B15)/B15</f>
        <v>0.10381385857869024</v>
      </c>
      <c r="D16" s="100">
        <f>(D15-C15)/C15</f>
        <v>0.10059088967985186</v>
      </c>
      <c r="E16" s="101" t="s">
        <v>60</v>
      </c>
      <c r="F16" s="1"/>
      <c r="G16" s="26" t="s">
        <v>62</v>
      </c>
      <c r="H16" s="44"/>
      <c r="I16" s="100">
        <f>(I15-H15)/H15</f>
        <v>6.1855588498968869E-2</v>
      </c>
      <c r="J16" s="100">
        <f>(J15-I15)/I15</f>
        <v>6.0983879002320981E-2</v>
      </c>
      <c r="K16" s="106" t="s">
        <v>64</v>
      </c>
      <c r="L16" s="1"/>
      <c r="M16" s="26" t="s">
        <v>58</v>
      </c>
      <c r="N16" s="44"/>
      <c r="O16" s="107">
        <f>C16-I16</f>
        <v>4.1958270079721374E-2</v>
      </c>
      <c r="P16" s="107">
        <f>D16-J16</f>
        <v>3.9607010677530877E-2</v>
      </c>
      <c r="Q16" s="109" t="s">
        <v>66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>
      <c r="A17" s="60"/>
      <c r="B17" s="42"/>
      <c r="C17" s="42"/>
      <c r="D17" s="42"/>
      <c r="E17" s="96"/>
      <c r="F17" s="1"/>
      <c r="G17" s="60"/>
      <c r="H17" s="42"/>
      <c r="I17" s="42"/>
      <c r="J17" s="42"/>
      <c r="K17" s="96"/>
      <c r="L17" s="1"/>
      <c r="M17" s="60"/>
      <c r="N17" s="42"/>
      <c r="O17" s="42"/>
      <c r="P17" s="42"/>
      <c r="Q17" s="35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43" t="s">
        <v>17</v>
      </c>
      <c r="B18" s="10"/>
      <c r="C18" s="10"/>
      <c r="D18" s="10"/>
      <c r="E18" s="44"/>
      <c r="F18" s="1"/>
      <c r="G18" s="43" t="s">
        <v>17</v>
      </c>
      <c r="H18" s="10"/>
      <c r="I18" s="10"/>
      <c r="J18" s="10"/>
      <c r="K18" s="44"/>
      <c r="L18" s="1"/>
      <c r="M18" s="43" t="s">
        <v>17</v>
      </c>
      <c r="N18" s="10"/>
      <c r="O18" s="10"/>
      <c r="P18" s="10"/>
      <c r="Q18" s="35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>
      <c r="A19" s="45" t="s">
        <v>18</v>
      </c>
      <c r="B19" s="61">
        <v>1354</v>
      </c>
      <c r="C19" s="62">
        <f>B19*(Comparables!$D$15+1)</f>
        <v>1441.2366610002794</v>
      </c>
      <c r="D19" s="62">
        <f>C19*(Comparables!$D$15+1)</f>
        <v>1534.0938796242497</v>
      </c>
      <c r="E19" s="101" t="s">
        <v>56</v>
      </c>
      <c r="F19" s="1"/>
      <c r="G19" s="45" t="s">
        <v>18</v>
      </c>
      <c r="H19" s="61">
        <v>1354</v>
      </c>
      <c r="I19" s="63">
        <f>H19*(Comparables!$D$5+1)</f>
        <v>1406.1470338638271</v>
      </c>
      <c r="J19" s="63">
        <f>I19*(Comparables!$D$5+1)</f>
        <v>1460.302423075361</v>
      </c>
      <c r="K19" s="105" t="s">
        <v>65</v>
      </c>
      <c r="L19" s="1"/>
      <c r="M19" s="45" t="s">
        <v>18</v>
      </c>
      <c r="N19" s="61">
        <f>B19-H19</f>
        <v>0</v>
      </c>
      <c r="O19" s="40">
        <f>C19-I19</f>
        <v>35.089627136452236</v>
      </c>
      <c r="P19" s="40">
        <f>D19-J19</f>
        <v>73.791456548888618</v>
      </c>
      <c r="Q19" s="35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A20" s="46" t="s">
        <v>19</v>
      </c>
      <c r="B20" s="27">
        <v>1008</v>
      </c>
      <c r="C20" s="27">
        <v>1008</v>
      </c>
      <c r="D20" s="64">
        <v>1008</v>
      </c>
      <c r="E20" s="101" t="s">
        <v>57</v>
      </c>
      <c r="F20" s="1"/>
      <c r="G20" s="46" t="s">
        <v>19</v>
      </c>
      <c r="H20" s="27">
        <v>1008</v>
      </c>
      <c r="I20" s="27">
        <v>1008</v>
      </c>
      <c r="J20" s="27">
        <v>1008</v>
      </c>
      <c r="K20" s="103"/>
      <c r="L20" s="1"/>
      <c r="M20" s="46" t="s">
        <v>19</v>
      </c>
      <c r="N20" s="61">
        <f t="shared" ref="N20:N23" si="7">B20-H20</f>
        <v>0</v>
      </c>
      <c r="O20" s="56">
        <f>C20-I20</f>
        <v>0</v>
      </c>
      <c r="P20" s="56">
        <f>D20-J20</f>
        <v>0</v>
      </c>
      <c r="Q20" s="35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>
      <c r="A21" s="65" t="s">
        <v>10</v>
      </c>
      <c r="B21" s="14">
        <f t="shared" ref="B21:D21" si="8">SUM(B19:B20)</f>
        <v>2362</v>
      </c>
      <c r="C21" s="14">
        <f t="shared" si="8"/>
        <v>2449.2366610002791</v>
      </c>
      <c r="D21" s="14">
        <f t="shared" si="8"/>
        <v>2542.0938796242499</v>
      </c>
      <c r="E21" s="44"/>
      <c r="F21" s="1"/>
      <c r="G21" s="65" t="s">
        <v>10</v>
      </c>
      <c r="H21" s="14">
        <f t="shared" ref="H21:J21" si="9">SUM(H19:H20)</f>
        <v>2362</v>
      </c>
      <c r="I21" s="14">
        <f t="shared" si="9"/>
        <v>2414.1470338638273</v>
      </c>
      <c r="J21" s="14">
        <f t="shared" si="9"/>
        <v>2468.3024230753608</v>
      </c>
      <c r="K21" s="97"/>
      <c r="L21" s="1"/>
      <c r="M21" s="65" t="s">
        <v>10</v>
      </c>
      <c r="N21" s="61">
        <f t="shared" si="7"/>
        <v>0</v>
      </c>
      <c r="O21" s="56">
        <f>C21-I21</f>
        <v>35.089627136451782</v>
      </c>
      <c r="P21" s="56">
        <f>D21-J21</f>
        <v>73.791456548889073</v>
      </c>
      <c r="Q21" s="35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>
      <c r="A22" s="65" t="s">
        <v>58</v>
      </c>
      <c r="B22" s="14"/>
      <c r="C22" s="99">
        <f>(C21-B21)/B21</f>
        <v>3.6933387383691417E-2</v>
      </c>
      <c r="D22" s="99">
        <f>(D21-C21)/C21</f>
        <v>3.7912717910260033E-2</v>
      </c>
      <c r="E22" s="44"/>
      <c r="F22" s="1"/>
      <c r="G22" s="65" t="s">
        <v>58</v>
      </c>
      <c r="H22" s="14"/>
      <c r="I22" s="99">
        <f>(I21-H21)/I21</f>
        <v>2.1600603912002136E-2</v>
      </c>
      <c r="J22" s="99">
        <f>(J21-I21)/J21</f>
        <v>2.1940337903999227E-2</v>
      </c>
      <c r="K22" s="104"/>
      <c r="L22" s="1"/>
      <c r="M22" s="65" t="s">
        <v>58</v>
      </c>
      <c r="N22" s="61">
        <f t="shared" si="7"/>
        <v>0</v>
      </c>
      <c r="O22" s="108">
        <f>C22-I22</f>
        <v>1.5332783471689281E-2</v>
      </c>
      <c r="P22" s="108">
        <f>D22-J22</f>
        <v>1.5972380006260806E-2</v>
      </c>
      <c r="Q22" s="109" t="s">
        <v>67</v>
      </c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>
      <c r="A23" s="30" t="s">
        <v>11</v>
      </c>
      <c r="B23" s="14">
        <v>1796</v>
      </c>
      <c r="C23" s="14">
        <f>(1796/2362)*C21</f>
        <v>1862.3323637411097</v>
      </c>
      <c r="D23" s="14">
        <f>(1796/2362)*D21</f>
        <v>1932.9384453027742</v>
      </c>
      <c r="E23" s="101" t="s">
        <v>59</v>
      </c>
      <c r="F23" s="1"/>
      <c r="G23" s="30" t="s">
        <v>11</v>
      </c>
      <c r="H23" s="14">
        <v>1796</v>
      </c>
      <c r="I23" s="14">
        <f>(1796/2362)*I21</f>
        <v>1835.6511739286341</v>
      </c>
      <c r="J23" s="14">
        <f>(1796/2362)*J21</f>
        <v>1876.8294461656849</v>
      </c>
      <c r="K23" s="97"/>
      <c r="L23" s="1"/>
      <c r="M23" s="30" t="s">
        <v>11</v>
      </c>
      <c r="N23" s="61">
        <f t="shared" si="7"/>
        <v>0</v>
      </c>
      <c r="O23" s="14">
        <f>C23-I23</f>
        <v>26.681189812475623</v>
      </c>
      <c r="P23" s="14">
        <f>D23-J23</f>
        <v>56.108999137089313</v>
      </c>
      <c r="Q23" s="35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>
      <c r="A24" s="66"/>
      <c r="B24" s="67"/>
      <c r="C24" s="67"/>
      <c r="D24" s="67"/>
      <c r="E24" s="44"/>
      <c r="F24" s="1"/>
      <c r="G24" s="66"/>
      <c r="H24" s="67"/>
      <c r="I24" s="67"/>
      <c r="J24" s="67"/>
      <c r="K24" s="67"/>
      <c r="L24" s="1"/>
      <c r="M24" s="66"/>
      <c r="N24" s="67"/>
      <c r="O24" s="67"/>
      <c r="P24" s="67"/>
      <c r="Q24" s="35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>
      <c r="A25" s="19" t="s">
        <v>20</v>
      </c>
      <c r="B25" s="52">
        <v>2341</v>
      </c>
      <c r="C25" s="68">
        <f>B25*(Comparables!$D$16+1)</f>
        <v>2432.229818093756</v>
      </c>
      <c r="D25" s="68">
        <f>C25*(Comparables!$D$16+1)</f>
        <v>2527.0149030433085</v>
      </c>
      <c r="E25" s="101" t="s">
        <v>63</v>
      </c>
      <c r="F25" s="1"/>
      <c r="G25" s="19" t="s">
        <v>20</v>
      </c>
      <c r="H25" s="52">
        <v>2341</v>
      </c>
      <c r="I25" s="68">
        <f>H25*(Comparables!$D$6+1)</f>
        <v>2388.6119382258457</v>
      </c>
      <c r="J25" s="68">
        <f>I25*(Comparables!$D$6+1)</f>
        <v>2437.1922218859595</v>
      </c>
      <c r="K25" s="98"/>
      <c r="L25" s="1"/>
      <c r="M25" s="19" t="s">
        <v>20</v>
      </c>
      <c r="N25" s="52">
        <f>B25-H25</f>
        <v>0</v>
      </c>
      <c r="O25" s="52">
        <f>C25-I25</f>
        <v>43.617879867910233</v>
      </c>
      <c r="P25" s="52">
        <f>D25-J25</f>
        <v>89.822681157349052</v>
      </c>
      <c r="Q25" s="35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>
      <c r="A26" s="53" t="s">
        <v>21</v>
      </c>
      <c r="B26" s="52">
        <f>B19*1000/B25/12</f>
        <v>48.198775452086004</v>
      </c>
      <c r="C26" s="52">
        <f>C19*1000/C25/12</f>
        <v>49.379813613783661</v>
      </c>
      <c r="D26" s="52">
        <f>D19*1000/D25/12</f>
        <v>50.589791331026106</v>
      </c>
      <c r="E26" s="101" t="s">
        <v>61</v>
      </c>
      <c r="F26" s="1"/>
      <c r="G26" s="53" t="s">
        <v>21</v>
      </c>
      <c r="H26" s="52">
        <f>H19*1000/H25/12</f>
        <v>48.198775452086004</v>
      </c>
      <c r="I26" s="52">
        <f>I19*1000/I25/12</f>
        <v>49.057328071334815</v>
      </c>
      <c r="J26" s="52">
        <f>J19*1000/J25/12</f>
        <v>49.931173871646955</v>
      </c>
      <c r="K26" s="51"/>
      <c r="L26" s="1"/>
      <c r="M26" s="53" t="s">
        <v>21</v>
      </c>
      <c r="N26" s="52">
        <f>B26-H26</f>
        <v>0</v>
      </c>
      <c r="O26" s="31">
        <f>C26-I26</f>
        <v>0.32248554244884531</v>
      </c>
      <c r="P26" s="31">
        <f>D26-J26</f>
        <v>0.65861745937915117</v>
      </c>
      <c r="Q26" s="109" t="s">
        <v>68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>
      <c r="A27" s="1"/>
      <c r="B27" s="69"/>
      <c r="C27" s="69"/>
      <c r="D27" s="69"/>
      <c r="E27" s="6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>
      <c r="A28" s="1"/>
      <c r="B28" s="69"/>
      <c r="C28" s="69"/>
      <c r="D28" s="69"/>
      <c r="E28" s="6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>
      <c r="A29" s="1"/>
      <c r="B29" s="69"/>
      <c r="C29" s="69"/>
      <c r="D29" s="69"/>
      <c r="E29" s="6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>
      <c r="A30" s="1"/>
      <c r="B30" s="69"/>
      <c r="C30" s="69"/>
      <c r="D30" s="69"/>
      <c r="E30" s="6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>
      <c r="A31" s="1"/>
      <c r="B31" s="69"/>
      <c r="C31" s="69"/>
      <c r="D31" s="69"/>
      <c r="E31" s="6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>
      <c r="A32" s="1"/>
      <c r="B32" s="69"/>
      <c r="C32" s="69"/>
      <c r="D32" s="69"/>
      <c r="E32" s="6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"/>
      <c r="B33" s="69"/>
      <c r="C33" s="69"/>
      <c r="D33" s="69"/>
      <c r="E33" s="6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"/>
      <c r="B34" s="69"/>
      <c r="C34" s="69"/>
      <c r="D34" s="69"/>
      <c r="E34" s="6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"/>
      <c r="B35" s="69"/>
      <c r="C35" s="69"/>
      <c r="D35" s="69"/>
      <c r="E35" s="6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"/>
      <c r="B36" s="69"/>
      <c r="C36" s="69"/>
      <c r="D36" s="69"/>
      <c r="E36" s="6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"/>
      <c r="B37" s="69"/>
      <c r="C37" s="69"/>
      <c r="D37" s="69"/>
      <c r="E37" s="6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69"/>
      <c r="C38" s="69"/>
      <c r="D38" s="69"/>
      <c r="E38" s="6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69"/>
      <c r="C39" s="69"/>
      <c r="D39" s="69"/>
      <c r="E39" s="6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69"/>
      <c r="C40" s="69"/>
      <c r="D40" s="69"/>
      <c r="E40" s="6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69"/>
      <c r="C41" s="69"/>
      <c r="D41" s="69"/>
      <c r="E41" s="6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69"/>
      <c r="C42" s="69"/>
      <c r="D42" s="69"/>
      <c r="E42" s="6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69"/>
      <c r="C43" s="69"/>
      <c r="D43" s="69"/>
      <c r="E43" s="6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69"/>
      <c r="C44" s="69"/>
      <c r="D44" s="69"/>
      <c r="E44" s="6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69"/>
      <c r="C45" s="69"/>
      <c r="D45" s="69"/>
      <c r="E45" s="6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69"/>
      <c r="C46" s="69"/>
      <c r="D46" s="69"/>
      <c r="E46" s="6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69"/>
      <c r="C47" s="69"/>
      <c r="D47" s="69"/>
      <c r="E47" s="6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69"/>
      <c r="C48" s="69"/>
      <c r="D48" s="69"/>
      <c r="E48" s="6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69"/>
      <c r="C49" s="69"/>
      <c r="D49" s="69"/>
      <c r="E49" s="6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69"/>
      <c r="C50" s="69"/>
      <c r="D50" s="69"/>
      <c r="E50" s="6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69"/>
      <c r="C51" s="69"/>
      <c r="D51" s="69"/>
      <c r="E51" s="6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69"/>
      <c r="C52" s="69"/>
      <c r="D52" s="69"/>
      <c r="E52" s="6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69"/>
      <c r="C53" s="69"/>
      <c r="D53" s="69"/>
      <c r="E53" s="6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69"/>
      <c r="C54" s="69"/>
      <c r="D54" s="69"/>
      <c r="E54" s="6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69"/>
      <c r="C55" s="69"/>
      <c r="D55" s="69"/>
      <c r="E55" s="6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69"/>
      <c r="C56" s="69"/>
      <c r="D56" s="69"/>
      <c r="E56" s="6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69"/>
      <c r="C57" s="69"/>
      <c r="D57" s="69"/>
      <c r="E57" s="6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69"/>
      <c r="C58" s="69"/>
      <c r="D58" s="69"/>
      <c r="E58" s="6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69"/>
      <c r="C59" s="69"/>
      <c r="D59" s="69"/>
      <c r="E59" s="69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69"/>
      <c r="C60" s="69"/>
      <c r="D60" s="69"/>
      <c r="E60" s="6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69"/>
      <c r="C61" s="69"/>
      <c r="D61" s="69"/>
      <c r="E61" s="6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69"/>
      <c r="C62" s="69"/>
      <c r="D62" s="69"/>
      <c r="E62" s="69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69"/>
      <c r="C63" s="69"/>
      <c r="D63" s="69"/>
      <c r="E63" s="6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69"/>
      <c r="C64" s="69"/>
      <c r="D64" s="69"/>
      <c r="E64" s="6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69"/>
      <c r="C65" s="69"/>
      <c r="D65" s="69"/>
      <c r="E65" s="69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69"/>
      <c r="C66" s="69"/>
      <c r="D66" s="69"/>
      <c r="E66" s="69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69"/>
      <c r="C67" s="69"/>
      <c r="D67" s="69"/>
      <c r="E67" s="6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69"/>
      <c r="C68" s="69"/>
      <c r="D68" s="69"/>
      <c r="E68" s="6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69"/>
      <c r="C69" s="69"/>
      <c r="D69" s="69"/>
      <c r="E69" s="6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69"/>
      <c r="C70" s="69"/>
      <c r="D70" s="69"/>
      <c r="E70" s="6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69"/>
      <c r="C71" s="69"/>
      <c r="D71" s="69"/>
      <c r="E71" s="6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69"/>
      <c r="C72" s="69"/>
      <c r="D72" s="69"/>
      <c r="E72" s="6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69"/>
      <c r="C73" s="69"/>
      <c r="D73" s="69"/>
      <c r="E73" s="6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69"/>
      <c r="C74" s="69"/>
      <c r="D74" s="69"/>
      <c r="E74" s="6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69"/>
      <c r="C75" s="69"/>
      <c r="D75" s="69"/>
      <c r="E75" s="69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69"/>
      <c r="C76" s="69"/>
      <c r="D76" s="69"/>
      <c r="E76" s="6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69"/>
      <c r="C77" s="69"/>
      <c r="D77" s="69"/>
      <c r="E77" s="6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69"/>
      <c r="C78" s="69"/>
      <c r="D78" s="69"/>
      <c r="E78" s="69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69"/>
      <c r="C79" s="69"/>
      <c r="D79" s="69"/>
      <c r="E79" s="6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69"/>
      <c r="C80" s="69"/>
      <c r="D80" s="69"/>
      <c r="E80" s="69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69"/>
      <c r="C81" s="69"/>
      <c r="D81" s="69"/>
      <c r="E81" s="69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69"/>
      <c r="C82" s="69"/>
      <c r="D82" s="69"/>
      <c r="E82" s="6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69"/>
      <c r="C83" s="69"/>
      <c r="D83" s="69"/>
      <c r="E83" s="6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69"/>
      <c r="C84" s="69"/>
      <c r="D84" s="69"/>
      <c r="E84" s="6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69"/>
      <c r="C85" s="69"/>
      <c r="D85" s="69"/>
      <c r="E85" s="6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69"/>
      <c r="C86" s="69"/>
      <c r="D86" s="69"/>
      <c r="E86" s="6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69"/>
      <c r="C87" s="69"/>
      <c r="D87" s="69"/>
      <c r="E87" s="6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69"/>
      <c r="C88" s="69"/>
      <c r="D88" s="69"/>
      <c r="E88" s="6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69"/>
      <c r="C89" s="69"/>
      <c r="D89" s="69"/>
      <c r="E89" s="6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69"/>
      <c r="C90" s="69"/>
      <c r="D90" s="69"/>
      <c r="E90" s="6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69"/>
      <c r="C91" s="69"/>
      <c r="D91" s="69"/>
      <c r="E91" s="6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69"/>
      <c r="C92" s="69"/>
      <c r="D92" s="69"/>
      <c r="E92" s="69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69"/>
      <c r="C93" s="69"/>
      <c r="D93" s="69"/>
      <c r="E93" s="6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69"/>
      <c r="C94" s="69"/>
      <c r="D94" s="69"/>
      <c r="E94" s="6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69"/>
      <c r="C95" s="69"/>
      <c r="D95" s="69"/>
      <c r="E95" s="6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69"/>
      <c r="C96" s="69"/>
      <c r="D96" s="69"/>
      <c r="E96" s="6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69"/>
      <c r="C97" s="69"/>
      <c r="D97" s="69"/>
      <c r="E97" s="6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69"/>
      <c r="C98" s="69"/>
      <c r="D98" s="69"/>
      <c r="E98" s="6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69"/>
      <c r="C99" s="69"/>
      <c r="D99" s="69"/>
      <c r="E99" s="6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69"/>
      <c r="C100" s="69"/>
      <c r="D100" s="69"/>
      <c r="E100" s="6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69"/>
      <c r="C101" s="69"/>
      <c r="D101" s="69"/>
      <c r="E101" s="6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69"/>
      <c r="C102" s="69"/>
      <c r="D102" s="69"/>
      <c r="E102" s="6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69"/>
      <c r="C103" s="69"/>
      <c r="D103" s="69"/>
      <c r="E103" s="6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69"/>
      <c r="C104" s="69"/>
      <c r="D104" s="69"/>
      <c r="E104" s="6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69"/>
      <c r="C105" s="69"/>
      <c r="D105" s="69"/>
      <c r="E105" s="6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69"/>
      <c r="C106" s="69"/>
      <c r="D106" s="69"/>
      <c r="E106" s="6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69"/>
      <c r="C107" s="69"/>
      <c r="D107" s="69"/>
      <c r="E107" s="6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69"/>
      <c r="C108" s="69"/>
      <c r="D108" s="69"/>
      <c r="E108" s="6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69"/>
      <c r="C109" s="69"/>
      <c r="D109" s="69"/>
      <c r="E109" s="6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69"/>
      <c r="C110" s="69"/>
      <c r="D110" s="69"/>
      <c r="E110" s="6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69"/>
      <c r="C111" s="69"/>
      <c r="D111" s="69"/>
      <c r="E111" s="6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69"/>
      <c r="C112" s="69"/>
      <c r="D112" s="69"/>
      <c r="E112" s="6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69"/>
      <c r="C113" s="69"/>
      <c r="D113" s="69"/>
      <c r="E113" s="69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69"/>
      <c r="C114" s="69"/>
      <c r="D114" s="69"/>
      <c r="E114" s="69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69"/>
      <c r="C115" s="69"/>
      <c r="D115" s="69"/>
      <c r="E115" s="6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69"/>
      <c r="C116" s="69"/>
      <c r="D116" s="69"/>
      <c r="E116" s="6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69"/>
      <c r="C117" s="69"/>
      <c r="D117" s="69"/>
      <c r="E117" s="6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69"/>
      <c r="C118" s="69"/>
      <c r="D118" s="69"/>
      <c r="E118" s="6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69"/>
      <c r="C119" s="69"/>
      <c r="D119" s="69"/>
      <c r="E119" s="6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69"/>
      <c r="C120" s="69"/>
      <c r="D120" s="69"/>
      <c r="E120" s="6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69"/>
      <c r="C121" s="69"/>
      <c r="D121" s="69"/>
      <c r="E121" s="6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69"/>
      <c r="C122" s="69"/>
      <c r="D122" s="69"/>
      <c r="E122" s="6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69"/>
      <c r="C123" s="69"/>
      <c r="D123" s="69"/>
      <c r="E123" s="6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69"/>
      <c r="C124" s="69"/>
      <c r="D124" s="69"/>
      <c r="E124" s="6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69"/>
      <c r="C125" s="69"/>
      <c r="D125" s="69"/>
      <c r="E125" s="6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69"/>
      <c r="C126" s="69"/>
      <c r="D126" s="69"/>
      <c r="E126" s="6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69"/>
      <c r="C127" s="69"/>
      <c r="D127" s="69"/>
      <c r="E127" s="6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69"/>
      <c r="C128" s="69"/>
      <c r="D128" s="69"/>
      <c r="E128" s="6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69"/>
      <c r="C129" s="69"/>
      <c r="D129" s="69"/>
      <c r="E129" s="6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69"/>
      <c r="C130" s="69"/>
      <c r="D130" s="69"/>
      <c r="E130" s="6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69"/>
      <c r="C131" s="69"/>
      <c r="D131" s="69"/>
      <c r="E131" s="6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69"/>
      <c r="C132" s="69"/>
      <c r="D132" s="69"/>
      <c r="E132" s="6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69"/>
      <c r="C133" s="69"/>
      <c r="D133" s="69"/>
      <c r="E133" s="6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69"/>
      <c r="C134" s="69"/>
      <c r="D134" s="69"/>
      <c r="E134" s="6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69"/>
      <c r="C135" s="69"/>
      <c r="D135" s="69"/>
      <c r="E135" s="6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69"/>
      <c r="C136" s="69"/>
      <c r="D136" s="69"/>
      <c r="E136" s="6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69"/>
      <c r="C137" s="69"/>
      <c r="D137" s="69"/>
      <c r="E137" s="6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69"/>
      <c r="C138" s="69"/>
      <c r="D138" s="69"/>
      <c r="E138" s="6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69"/>
      <c r="C139" s="69"/>
      <c r="D139" s="69"/>
      <c r="E139" s="6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69"/>
      <c r="C140" s="69"/>
      <c r="D140" s="69"/>
      <c r="E140" s="6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69"/>
      <c r="C141" s="69"/>
      <c r="D141" s="69"/>
      <c r="E141" s="6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69"/>
      <c r="C142" s="69"/>
      <c r="D142" s="69"/>
      <c r="E142" s="6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69"/>
      <c r="C143" s="69"/>
      <c r="D143" s="69"/>
      <c r="E143" s="6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69"/>
      <c r="C144" s="69"/>
      <c r="D144" s="69"/>
      <c r="E144" s="6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69"/>
      <c r="C145" s="69"/>
      <c r="D145" s="69"/>
      <c r="E145" s="6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69"/>
      <c r="C146" s="69"/>
      <c r="D146" s="69"/>
      <c r="E146" s="6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69"/>
      <c r="C147" s="69"/>
      <c r="D147" s="69"/>
      <c r="E147" s="6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69"/>
      <c r="C148" s="69"/>
      <c r="D148" s="69"/>
      <c r="E148" s="6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69"/>
      <c r="C149" s="69"/>
      <c r="D149" s="69"/>
      <c r="E149" s="6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69"/>
      <c r="C150" s="69"/>
      <c r="D150" s="69"/>
      <c r="E150" s="6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69"/>
      <c r="C151" s="69"/>
      <c r="D151" s="69"/>
      <c r="E151" s="6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69"/>
      <c r="C152" s="69"/>
      <c r="D152" s="69"/>
      <c r="E152" s="6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69"/>
      <c r="C153" s="69"/>
      <c r="D153" s="69"/>
      <c r="E153" s="6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69"/>
      <c r="C154" s="69"/>
      <c r="D154" s="69"/>
      <c r="E154" s="6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69"/>
      <c r="C155" s="69"/>
      <c r="D155" s="69"/>
      <c r="E155" s="6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69"/>
      <c r="C156" s="69"/>
      <c r="D156" s="69"/>
      <c r="E156" s="6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69"/>
      <c r="C157" s="69"/>
      <c r="D157" s="69"/>
      <c r="E157" s="6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69"/>
      <c r="C158" s="69"/>
      <c r="D158" s="69"/>
      <c r="E158" s="6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69"/>
      <c r="C159" s="69"/>
      <c r="D159" s="69"/>
      <c r="E159" s="6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69"/>
      <c r="C160" s="69"/>
      <c r="D160" s="69"/>
      <c r="E160" s="6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69"/>
      <c r="C161" s="69"/>
      <c r="D161" s="69"/>
      <c r="E161" s="6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69"/>
      <c r="C162" s="69"/>
      <c r="D162" s="69"/>
      <c r="E162" s="6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69"/>
      <c r="C163" s="69"/>
      <c r="D163" s="69"/>
      <c r="E163" s="6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69"/>
      <c r="C164" s="69"/>
      <c r="D164" s="69"/>
      <c r="E164" s="6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69"/>
      <c r="C165" s="69"/>
      <c r="D165" s="69"/>
      <c r="E165" s="6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69"/>
      <c r="C166" s="69"/>
      <c r="D166" s="69"/>
      <c r="E166" s="6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69"/>
      <c r="C167" s="69"/>
      <c r="D167" s="69"/>
      <c r="E167" s="6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69"/>
      <c r="C168" s="69"/>
      <c r="D168" s="69"/>
      <c r="E168" s="6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69"/>
      <c r="C169" s="69"/>
      <c r="D169" s="69"/>
      <c r="E169" s="6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69"/>
      <c r="C170" s="69"/>
      <c r="D170" s="69"/>
      <c r="E170" s="6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69"/>
      <c r="C171" s="69"/>
      <c r="D171" s="69"/>
      <c r="E171" s="6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69"/>
      <c r="C172" s="69"/>
      <c r="D172" s="69"/>
      <c r="E172" s="6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69"/>
      <c r="C173" s="69"/>
      <c r="D173" s="69"/>
      <c r="E173" s="6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69"/>
      <c r="C174" s="69"/>
      <c r="D174" s="69"/>
      <c r="E174" s="69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69"/>
      <c r="C175" s="69"/>
      <c r="D175" s="69"/>
      <c r="E175" s="69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69"/>
      <c r="C176" s="69"/>
      <c r="D176" s="69"/>
      <c r="E176" s="69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69"/>
      <c r="C177" s="69"/>
      <c r="D177" s="69"/>
      <c r="E177" s="69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69"/>
      <c r="C178" s="69"/>
      <c r="D178" s="69"/>
      <c r="E178" s="6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69"/>
      <c r="C179" s="69"/>
      <c r="D179" s="69"/>
      <c r="E179" s="6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69"/>
      <c r="C180" s="69"/>
      <c r="D180" s="69"/>
      <c r="E180" s="6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69"/>
      <c r="C181" s="69"/>
      <c r="D181" s="69"/>
      <c r="E181" s="6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69"/>
      <c r="C182" s="69"/>
      <c r="D182" s="69"/>
      <c r="E182" s="6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69"/>
      <c r="C183" s="69"/>
      <c r="D183" s="69"/>
      <c r="E183" s="6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69"/>
      <c r="C184" s="69"/>
      <c r="D184" s="69"/>
      <c r="E184" s="6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69"/>
      <c r="C185" s="69"/>
      <c r="D185" s="69"/>
      <c r="E185" s="6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69"/>
      <c r="C186" s="69"/>
      <c r="D186" s="69"/>
      <c r="E186" s="6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69"/>
      <c r="C187" s="69"/>
      <c r="D187" s="69"/>
      <c r="E187" s="6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69"/>
      <c r="C188" s="69"/>
      <c r="D188" s="69"/>
      <c r="E188" s="6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69"/>
      <c r="C189" s="69"/>
      <c r="D189" s="69"/>
      <c r="E189" s="69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69"/>
      <c r="C190" s="69"/>
      <c r="D190" s="69"/>
      <c r="E190" s="69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69"/>
      <c r="C191" s="69"/>
      <c r="D191" s="69"/>
      <c r="E191" s="69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69"/>
      <c r="C192" s="69"/>
      <c r="D192" s="69"/>
      <c r="E192" s="69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69"/>
      <c r="C193" s="69"/>
      <c r="D193" s="69"/>
      <c r="E193" s="6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69"/>
      <c r="C194" s="69"/>
      <c r="D194" s="69"/>
      <c r="E194" s="6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69"/>
      <c r="C195" s="69"/>
      <c r="D195" s="69"/>
      <c r="E195" s="6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69"/>
      <c r="C196" s="69"/>
      <c r="D196" s="69"/>
      <c r="E196" s="6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69"/>
      <c r="C197" s="69"/>
      <c r="D197" s="69"/>
      <c r="E197" s="6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69"/>
      <c r="C198" s="69"/>
      <c r="D198" s="69"/>
      <c r="E198" s="6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69"/>
      <c r="C199" s="69"/>
      <c r="D199" s="69"/>
      <c r="E199" s="6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69"/>
      <c r="C200" s="69"/>
      <c r="D200" s="69"/>
      <c r="E200" s="6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69"/>
      <c r="C201" s="69"/>
      <c r="D201" s="69"/>
      <c r="E201" s="6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69"/>
      <c r="C202" s="69"/>
      <c r="D202" s="69"/>
      <c r="E202" s="6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69"/>
      <c r="C203" s="69"/>
      <c r="D203" s="69"/>
      <c r="E203" s="6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69"/>
      <c r="C204" s="69"/>
      <c r="D204" s="69"/>
      <c r="E204" s="6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69"/>
      <c r="C205" s="69"/>
      <c r="D205" s="69"/>
      <c r="E205" s="6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69"/>
      <c r="C206" s="69"/>
      <c r="D206" s="69"/>
      <c r="E206" s="69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69"/>
      <c r="C207" s="69"/>
      <c r="D207" s="69"/>
      <c r="E207" s="69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69"/>
      <c r="C208" s="69"/>
      <c r="D208" s="69"/>
      <c r="E208" s="6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69"/>
      <c r="C209" s="69"/>
      <c r="D209" s="69"/>
      <c r="E209" s="6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69"/>
      <c r="C210" s="69"/>
      <c r="D210" s="69"/>
      <c r="E210" s="6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69"/>
      <c r="C211" s="69"/>
      <c r="D211" s="69"/>
      <c r="E211" s="6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69"/>
      <c r="C212" s="69"/>
      <c r="D212" s="69"/>
      <c r="E212" s="6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69"/>
      <c r="C213" s="69"/>
      <c r="D213" s="69"/>
      <c r="E213" s="6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69"/>
      <c r="C214" s="69"/>
      <c r="D214" s="69"/>
      <c r="E214" s="6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69"/>
      <c r="C215" s="69"/>
      <c r="D215" s="69"/>
      <c r="E215" s="6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69"/>
      <c r="C216" s="69"/>
      <c r="D216" s="69"/>
      <c r="E216" s="6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69"/>
      <c r="C217" s="69"/>
      <c r="D217" s="69"/>
      <c r="E217" s="6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69"/>
      <c r="C218" s="69"/>
      <c r="D218" s="69"/>
      <c r="E218" s="6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69"/>
      <c r="C219" s="69"/>
      <c r="D219" s="69"/>
      <c r="E219" s="6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69"/>
      <c r="C220" s="69"/>
      <c r="D220" s="69"/>
      <c r="E220" s="69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1"/>
      <c r="B221" s="69"/>
      <c r="C221" s="69"/>
      <c r="D221" s="69"/>
      <c r="E221" s="69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1"/>
      <c r="B222" s="69"/>
      <c r="C222" s="69"/>
      <c r="D222" s="69"/>
      <c r="E222" s="6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1"/>
      <c r="B223" s="69"/>
      <c r="C223" s="69"/>
      <c r="D223" s="69"/>
      <c r="E223" s="6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1"/>
      <c r="B224" s="69"/>
      <c r="C224" s="69"/>
      <c r="D224" s="69"/>
      <c r="E224" s="6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1"/>
      <c r="B225" s="69"/>
      <c r="C225" s="69"/>
      <c r="D225" s="69"/>
      <c r="E225" s="6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</sheetData>
  <mergeCells count="6">
    <mergeCell ref="A5:D5"/>
    <mergeCell ref="G5:J5"/>
    <mergeCell ref="M5:P5"/>
    <mergeCell ref="A6:A7"/>
    <mergeCell ref="G6:G7"/>
    <mergeCell ref="M6:M7"/>
  </mergeCell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Comparables</vt:lpstr>
      <vt:lpstr>Company X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</dc:creator>
  <cp:keywords/>
  <dc:description/>
  <cp:lastModifiedBy>joan</cp:lastModifiedBy>
  <cp:revision/>
  <dcterms:created xsi:type="dcterms:W3CDTF">2022-08-01T06:29:08Z</dcterms:created>
  <dcterms:modified xsi:type="dcterms:W3CDTF">2023-02-02T15:26:45Z</dcterms:modified>
  <cp:category/>
  <cp:contentStatus/>
</cp:coreProperties>
</file>