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/>
  <xr:revisionPtr revIDLastSave="31" documentId="8_{4CB51A6B-EFF1-47FB-AB02-3FA36ADA5F7A}" xr6:coauthVersionLast="47" xr6:coauthVersionMax="47" xr10:uidLastSave="{9957FA72-93C6-4D4A-AC9E-55CF70C82A38}"/>
  <bookViews>
    <workbookView xWindow="-28920" yWindow="-120" windowWidth="29040" windowHeight="15720" firstSheet="1" activeTab="1" xr2:uid="{00000000-000D-0000-FFFF-FFFF00000000}"/>
  </bookViews>
  <sheets>
    <sheet name="Dados" sheetId="35" state="hidden" r:id="rId1"/>
    <sheet name="Cockpit" sheetId="34" r:id="rId2"/>
    <sheet name="Cronograma MACRO" sheetId="14" r:id="rId3"/>
    <sheet name="ETAPA - 01" sheetId="16" r:id="rId4"/>
    <sheet name="ETAPA - 02" sheetId="18" r:id="rId5"/>
    <sheet name="ETAPA - 03" sheetId="19" r:id="rId6"/>
    <sheet name="ETAPA - 04" sheetId="29" r:id="rId7"/>
    <sheet name="ETAPA - 05" sheetId="32" r:id="rId8"/>
    <sheet name="ETAPA - 06" sheetId="31" r:id="rId9"/>
    <sheet name="ETAPA - 07" sheetId="30" r:id="rId10"/>
    <sheet name="ETAPA - 08" sheetId="36" r:id="rId11"/>
    <sheet name="ETAPA - TESTE" sheetId="15" state="hidden" r:id="rId12"/>
  </sheets>
  <externalReferences>
    <externalReference r:id="rId13"/>
  </externalReferences>
  <definedNames>
    <definedName name="_xlnm.Print_Area" localSheetId="1">Cockpit!$A$1:$W$40</definedName>
    <definedName name="_xlnm.Print_Area" localSheetId="2">'Cronograma MACRO'!$A$1:$BP$39</definedName>
    <definedName name="_xlnm.Print_Area" localSheetId="3">'ETAPA - 01'!$A$1:$BO$21</definedName>
    <definedName name="_xlnm.Print_Area" localSheetId="4">'ETAPA - 02'!$A$1:$BO$31</definedName>
    <definedName name="_xlnm.Print_Area" localSheetId="5">'ETAPA - 03'!$A$1:$BO$30</definedName>
    <definedName name="_xlnm.Print_Area" localSheetId="6">'ETAPA - 04'!$A$1:$BO$43</definedName>
    <definedName name="_xlnm.Print_Area" localSheetId="7">'ETAPA - 05'!$A$1:$BO$35</definedName>
    <definedName name="_xlnm.Print_Area" localSheetId="8">'ETAPA - 06'!$A$1:$BO$24</definedName>
    <definedName name="_xlnm.Print_Area" localSheetId="9">'ETAPA - 07'!$A$1:$BO$25</definedName>
    <definedName name="_xlnm.Print_Area" localSheetId="10">'ETAPA - 08'!$A$1:$BO$25</definedName>
    <definedName name="_xlnm.Print_Area" localSheetId="11">'ETAPA - TESTE'!$A$1:$BO$36</definedName>
    <definedName name="Hoje" localSheetId="2">TODAY()</definedName>
    <definedName name="Hoje" localSheetId="3">TODAY()</definedName>
    <definedName name="Hoje" localSheetId="4">TODAY()</definedName>
    <definedName name="Hoje" localSheetId="5">TODAY()</definedName>
    <definedName name="Hoje" localSheetId="6">TODAY()</definedName>
    <definedName name="Hoje" localSheetId="7">TODAY()</definedName>
    <definedName name="Hoje" localSheetId="8">TODAY()</definedName>
    <definedName name="Hoje" localSheetId="9">TODAY()</definedName>
    <definedName name="Hoje" localSheetId="10">TODAY()</definedName>
    <definedName name="Hoje" localSheetId="11">TODAY()</definedName>
    <definedName name="Início_da_tarefa" localSheetId="2">'Cronograma MACRO'!$E1</definedName>
    <definedName name="Início_da_tarefa" localSheetId="3">'ETAPA - 01'!$E1</definedName>
    <definedName name="Início_da_tarefa" localSheetId="4">'ETAPA - 02'!$E1</definedName>
    <definedName name="Início_da_tarefa" localSheetId="5">'ETAPA - 03'!$E1</definedName>
    <definedName name="Início_da_tarefa" localSheetId="6">'ETAPA - 04'!$E1</definedName>
    <definedName name="Início_da_tarefa" localSheetId="7">'ETAPA - 05'!$E1</definedName>
    <definedName name="Início_da_tarefa" localSheetId="8">'ETAPA - 06'!$E1</definedName>
    <definedName name="Início_da_tarefa" localSheetId="9">'ETAPA - 07'!$E1</definedName>
    <definedName name="Início_da_tarefa" localSheetId="10">'ETAPA - 08'!$E1</definedName>
    <definedName name="Início_da_tarefa" localSheetId="11">'ETAPA - TESTE'!$G1</definedName>
    <definedName name="Início_do_projeto" localSheetId="1">#REF!</definedName>
    <definedName name="Início_do_projeto" localSheetId="2">'Cronograma MACRO'!$L$4</definedName>
    <definedName name="Início_do_projeto" localSheetId="0">#REF!</definedName>
    <definedName name="Início_do_projeto" localSheetId="3">'ETAPA - 01'!$K$4</definedName>
    <definedName name="Início_do_projeto" localSheetId="4">'ETAPA - 02'!$K$4</definedName>
    <definedName name="Início_do_projeto" localSheetId="5">'ETAPA - 03'!$K$4</definedName>
    <definedName name="Início_do_projeto" localSheetId="6">'ETAPA - 04'!$K$4</definedName>
    <definedName name="Início_do_projeto" localSheetId="7">'ETAPA - 05'!$K$4</definedName>
    <definedName name="Início_do_projeto" localSheetId="8">'ETAPA - 06'!$K$4</definedName>
    <definedName name="Início_do_projeto" localSheetId="9">'ETAPA - 07'!$K$4</definedName>
    <definedName name="Início_do_projeto" localSheetId="10">'ETAPA - 08'!$K$4</definedName>
    <definedName name="Início_do_projeto" localSheetId="11">'ETAPA - TESTE'!$K$4</definedName>
    <definedName name="Início_do_projeto">#REF!</definedName>
    <definedName name="Progresso_da_tarefa" localSheetId="2">'Cronograma MACRO'!$D1</definedName>
    <definedName name="Progresso_da_tarefa" localSheetId="3">'ETAPA - 01'!$D1</definedName>
    <definedName name="Progresso_da_tarefa" localSheetId="4">'ETAPA - 02'!$D1</definedName>
    <definedName name="Progresso_da_tarefa" localSheetId="5">'ETAPA - 03'!$D1</definedName>
    <definedName name="Progresso_da_tarefa" localSheetId="6">'ETAPA - 04'!$D1</definedName>
    <definedName name="Progresso_da_tarefa" localSheetId="7">'ETAPA - 05'!$D1</definedName>
    <definedName name="Progresso_da_tarefa" localSheetId="8">'ETAPA - 06'!$D1</definedName>
    <definedName name="Progresso_da_tarefa" localSheetId="9">'ETAPA - 07'!$D1</definedName>
    <definedName name="Progresso_da_tarefa" localSheetId="10">'ETAPA - 08'!$D1</definedName>
    <definedName name="Progresso_da_tarefa" localSheetId="11">'ETAPA - TESTE'!$D1</definedName>
    <definedName name="Semana_de_exibição" localSheetId="1">#REF!</definedName>
    <definedName name="Semana_de_exibição" localSheetId="2">'Cronograma MACRO'!$E$6</definedName>
    <definedName name="Semana_de_exibição" localSheetId="0">#REF!</definedName>
    <definedName name="Semana_de_exibição" localSheetId="3">'ETAPA - 01'!$E$6</definedName>
    <definedName name="Semana_de_exibição" localSheetId="4">'ETAPA - 02'!$E$6</definedName>
    <definedName name="Semana_de_exibição" localSheetId="5">'ETAPA - 03'!$E$6</definedName>
    <definedName name="Semana_de_exibição" localSheetId="6">'ETAPA - 04'!$E$6</definedName>
    <definedName name="Semana_de_exibição" localSheetId="7">'ETAPA - 05'!$E$6</definedName>
    <definedName name="Semana_de_exibição" localSheetId="8">'ETAPA - 06'!$E$6</definedName>
    <definedName name="Semana_de_exibição" localSheetId="9">'ETAPA - 07'!$E$6</definedName>
    <definedName name="Semana_de_exibição" localSheetId="10">'ETAPA - 08'!$E$6</definedName>
    <definedName name="Semana_de_exibição" localSheetId="11">'ETAPA - TESTE'!$G$6</definedName>
    <definedName name="Semana_de_exibição">#REF!</definedName>
    <definedName name="Término_da_tarefa" localSheetId="2">'Cronograma MACRO'!$F1</definedName>
    <definedName name="Término_da_tarefa" localSheetId="3">'ETAPA - 01'!$F1</definedName>
    <definedName name="Término_da_tarefa" localSheetId="4">'ETAPA - 02'!$F1</definedName>
    <definedName name="Término_da_tarefa" localSheetId="5">'ETAPA - 03'!$F1</definedName>
    <definedName name="Término_da_tarefa" localSheetId="6">'ETAPA - 04'!$F1</definedName>
    <definedName name="Término_da_tarefa" localSheetId="7">'ETAPA - 05'!$F1</definedName>
    <definedName name="Término_da_tarefa" localSheetId="8">'ETAPA - 06'!$F1</definedName>
    <definedName name="Término_da_tarefa" localSheetId="9">'ETAPA - 07'!$F1</definedName>
    <definedName name="Término_da_tarefa" localSheetId="10">'ETAPA - 08'!$F1</definedName>
    <definedName name="Término_da_tarefa" localSheetId="11">'ETAPA - TESTE'!$H1</definedName>
    <definedName name="_xlnm.Print_Titles" localSheetId="2">'Cronograma MACRO'!$6:$8</definedName>
    <definedName name="_xlnm.Print_Titles" localSheetId="3">'ETAPA - 01'!$6:$8</definedName>
    <definedName name="_xlnm.Print_Titles" localSheetId="4">'ETAPA - 02'!$6:$8</definedName>
    <definedName name="_xlnm.Print_Titles" localSheetId="5">'ETAPA - 03'!$6:$8</definedName>
    <definedName name="_xlnm.Print_Titles" localSheetId="6">'ETAPA - 04'!$6:$8</definedName>
    <definedName name="_xlnm.Print_Titles" localSheetId="7">'ETAPA - 05'!$6:$8</definedName>
    <definedName name="_xlnm.Print_Titles" localSheetId="8">'ETAPA - 06'!$6:$8</definedName>
    <definedName name="_xlnm.Print_Titles" localSheetId="9">'ETAPA - 07'!$6:$8</definedName>
    <definedName name="_xlnm.Print_Titles" localSheetId="10">'ETAPA - 08'!$6:$8</definedName>
    <definedName name="_xlnm.Print_Titles" localSheetId="11">'ETAPA - TESTE'!$6:$8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4" l="1"/>
  <c r="S4" i="14"/>
  <c r="G4" i="18"/>
  <c r="R4" i="18"/>
  <c r="J23" i="36" l="1"/>
  <c r="J22" i="36"/>
  <c r="J21" i="36"/>
  <c r="J20" i="36"/>
  <c r="J19" i="36"/>
  <c r="J18" i="36"/>
  <c r="J17" i="36"/>
  <c r="J15" i="36"/>
  <c r="J10" i="36"/>
  <c r="J9" i="36"/>
  <c r="G4" i="36"/>
  <c r="G4" i="32"/>
  <c r="F25" i="14"/>
  <c r="R4" i="19" s="1"/>
  <c r="H4" i="14"/>
  <c r="J16" i="19"/>
  <c r="E37" i="14"/>
  <c r="F37" i="14" s="1"/>
  <c r="E38" i="14" s="1"/>
  <c r="F38" i="14" s="1"/>
  <c r="E39" i="14" s="1"/>
  <c r="F39" i="14" s="1"/>
  <c r="F35" i="32"/>
  <c r="E35" i="32" s="1"/>
  <c r="F24" i="31"/>
  <c r="E21" i="32"/>
  <c r="K4" i="29"/>
  <c r="E43" i="29"/>
  <c r="F43" i="29"/>
  <c r="R4" i="29"/>
  <c r="F25" i="30" l="1"/>
  <c r="F23" i="30" s="1"/>
  <c r="E11" i="36"/>
  <c r="E16" i="36" s="1"/>
  <c r="F16" i="36" s="1"/>
  <c r="J16" i="36" s="1"/>
  <c r="E11" i="30"/>
  <c r="E16" i="30" s="1"/>
  <c r="F16" i="30" s="1"/>
  <c r="F11" i="30" l="1"/>
  <c r="F24" i="30"/>
  <c r="K4" i="36"/>
  <c r="K7" i="36" s="1"/>
  <c r="L7" i="36" s="1"/>
  <c r="L8" i="36" s="1"/>
  <c r="F11" i="36"/>
  <c r="J11" i="36" s="1"/>
  <c r="F25" i="36"/>
  <c r="K16" i="14"/>
  <c r="I32" i="14"/>
  <c r="K30" i="14"/>
  <c r="I25" i="14"/>
  <c r="K22" i="14"/>
  <c r="I20" i="14"/>
  <c r="I21" i="14"/>
  <c r="K12" i="14"/>
  <c r="K13" i="14"/>
  <c r="K14" i="14"/>
  <c r="K19" i="14"/>
  <c r="K20" i="14"/>
  <c r="K21" i="14"/>
  <c r="I19" i="14"/>
  <c r="I23" i="14"/>
  <c r="I24" i="14"/>
  <c r="I26" i="14"/>
  <c r="I16" i="14"/>
  <c r="I17" i="14"/>
  <c r="I18" i="14"/>
  <c r="I12" i="14"/>
  <c r="I13" i="14"/>
  <c r="I14" i="14"/>
  <c r="I11" i="14"/>
  <c r="K6" i="36" l="1"/>
  <c r="K8" i="36"/>
  <c r="M7" i="36"/>
  <c r="M8" i="36" s="1"/>
  <c r="R4" i="36"/>
  <c r="J25" i="36"/>
  <c r="I27" i="14"/>
  <c r="N7" i="36" l="1"/>
  <c r="I28" i="14"/>
  <c r="K31" i="14" l="1"/>
  <c r="N8" i="36"/>
  <c r="O7" i="36"/>
  <c r="I31" i="14"/>
  <c r="I40" i="14" s="1"/>
  <c r="O8" i="36" l="1"/>
  <c r="P7" i="36"/>
  <c r="R4" i="16"/>
  <c r="Q7" i="36" l="1"/>
  <c r="P8" i="36"/>
  <c r="B16" i="35" a="1"/>
  <c r="B16" i="35" s="1"/>
  <c r="Q9" i="34" s="1"/>
  <c r="B15" i="35" a="1"/>
  <c r="B15" i="35" s="1"/>
  <c r="J9" i="34" s="1"/>
  <c r="R7" i="36" l="1"/>
  <c r="Q8" i="36"/>
  <c r="D3" i="35"/>
  <c r="R6" i="36" l="1"/>
  <c r="S7" i="36"/>
  <c r="R8" i="36"/>
  <c r="C13" i="35"/>
  <c r="B13" i="35"/>
  <c r="C11" i="35"/>
  <c r="B11" i="35"/>
  <c r="C9" i="35"/>
  <c r="B9" i="35"/>
  <c r="C7" i="35"/>
  <c r="B7" i="35"/>
  <c r="C5" i="35"/>
  <c r="B5" i="35"/>
  <c r="C3" i="35"/>
  <c r="T7" i="36" l="1"/>
  <c r="S8" i="36"/>
  <c r="B3" i="35"/>
  <c r="U7" i="36" l="1"/>
  <c r="T8" i="36"/>
  <c r="AO3" i="14"/>
  <c r="AO4" i="14"/>
  <c r="AG4" i="14" s="1"/>
  <c r="A51" i="34" s="1" a="1"/>
  <c r="A51" i="34" s="1"/>
  <c r="R19" i="34" s="1"/>
  <c r="U8" i="36" l="1"/>
  <c r="V7" i="36"/>
  <c r="G4" i="30"/>
  <c r="G4" i="31"/>
  <c r="G4" i="29"/>
  <c r="G4" i="19"/>
  <c r="H4" i="16"/>
  <c r="A52" i="34" a="1"/>
  <c r="A52" i="34" s="1"/>
  <c r="K19" i="34" s="1"/>
  <c r="R4" i="31"/>
  <c r="J33" i="32"/>
  <c r="J21" i="32"/>
  <c r="K7" i="29"/>
  <c r="J35" i="32"/>
  <c r="J30" i="32"/>
  <c r="J34" i="32"/>
  <c r="J32" i="32"/>
  <c r="J31" i="32"/>
  <c r="J20" i="32"/>
  <c r="J19" i="32"/>
  <c r="J18" i="32"/>
  <c r="J11" i="32"/>
  <c r="J10" i="32"/>
  <c r="J9" i="32"/>
  <c r="R4" i="32"/>
  <c r="K4" i="32"/>
  <c r="K7" i="32" s="1"/>
  <c r="J24" i="31"/>
  <c r="J23" i="31"/>
  <c r="J22" i="31"/>
  <c r="J21" i="31"/>
  <c r="J20" i="31"/>
  <c r="J19" i="31"/>
  <c r="J18" i="31"/>
  <c r="J12" i="31"/>
  <c r="J10" i="31"/>
  <c r="J9" i="31"/>
  <c r="K4" i="31"/>
  <c r="K7" i="31" s="1"/>
  <c r="J25" i="30"/>
  <c r="J23" i="30"/>
  <c r="J22" i="30"/>
  <c r="J21" i="30"/>
  <c r="J20" i="30"/>
  <c r="J19" i="30"/>
  <c r="J18" i="30"/>
  <c r="J17" i="30"/>
  <c r="J16" i="30"/>
  <c r="J15" i="30"/>
  <c r="J11" i="30"/>
  <c r="J10" i="30"/>
  <c r="J9" i="30"/>
  <c r="R4" i="30"/>
  <c r="K4" i="30"/>
  <c r="K7" i="30" s="1"/>
  <c r="J43" i="29"/>
  <c r="J42" i="29"/>
  <c r="J41" i="29"/>
  <c r="J40" i="29"/>
  <c r="J39" i="29"/>
  <c r="J38" i="29"/>
  <c r="J37" i="29"/>
  <c r="J35" i="29"/>
  <c r="J32" i="29"/>
  <c r="J31" i="29"/>
  <c r="J30" i="29"/>
  <c r="J29" i="29"/>
  <c r="J23" i="29"/>
  <c r="J22" i="29"/>
  <c r="J21" i="29"/>
  <c r="J19" i="29"/>
  <c r="J11" i="29"/>
  <c r="J10" i="29"/>
  <c r="J9" i="29"/>
  <c r="J10" i="19"/>
  <c r="J28" i="19"/>
  <c r="K4" i="19"/>
  <c r="K4" i="18"/>
  <c r="W7" i="36" l="1"/>
  <c r="V8" i="36"/>
  <c r="L7" i="31"/>
  <c r="M7" i="31" s="1"/>
  <c r="K6" i="31"/>
  <c r="L7" i="32"/>
  <c r="K8" i="32"/>
  <c r="K6" i="32"/>
  <c r="K8" i="31"/>
  <c r="L7" i="30"/>
  <c r="K8" i="30"/>
  <c r="K6" i="30"/>
  <c r="L7" i="29"/>
  <c r="K8" i="29"/>
  <c r="K6" i="29"/>
  <c r="X7" i="36" l="1"/>
  <c r="W8" i="36"/>
  <c r="L8" i="31"/>
  <c r="M7" i="32"/>
  <c r="L8" i="32"/>
  <c r="N7" i="31"/>
  <c r="M8" i="31"/>
  <c r="M7" i="30"/>
  <c r="L8" i="30"/>
  <c r="M7" i="29"/>
  <c r="L8" i="29"/>
  <c r="J30" i="19"/>
  <c r="J29" i="19"/>
  <c r="J27" i="19"/>
  <c r="J26" i="19"/>
  <c r="J25" i="19"/>
  <c r="J21" i="19"/>
  <c r="J20" i="19"/>
  <c r="J18" i="19"/>
  <c r="J17" i="19"/>
  <c r="J15" i="19"/>
  <c r="J11" i="19"/>
  <c r="J9" i="19"/>
  <c r="K7" i="19"/>
  <c r="J31" i="18"/>
  <c r="J23" i="18"/>
  <c r="J22" i="18"/>
  <c r="J21" i="18"/>
  <c r="J20" i="18"/>
  <c r="J19" i="18"/>
  <c r="J18" i="18"/>
  <c r="J16" i="18"/>
  <c r="J15" i="18"/>
  <c r="J11" i="18"/>
  <c r="J10" i="18"/>
  <c r="J9" i="18"/>
  <c r="K7" i="18"/>
  <c r="K4" i="16"/>
  <c r="K7" i="16" s="1"/>
  <c r="J20" i="16"/>
  <c r="J19" i="16"/>
  <c r="J18" i="16"/>
  <c r="J17" i="16"/>
  <c r="J16" i="16"/>
  <c r="J15" i="16"/>
  <c r="J14" i="16"/>
  <c r="J13" i="16"/>
  <c r="J11" i="16"/>
  <c r="J10" i="16"/>
  <c r="J9" i="16"/>
  <c r="J36" i="15"/>
  <c r="J35" i="15"/>
  <c r="J34" i="15"/>
  <c r="J33" i="15"/>
  <c r="J32" i="15"/>
  <c r="J31" i="15"/>
  <c r="J30" i="15"/>
  <c r="J28" i="15"/>
  <c r="J27" i="15"/>
  <c r="J26" i="15"/>
  <c r="J25" i="15"/>
  <c r="J24" i="15"/>
  <c r="J23" i="15"/>
  <c r="J22" i="15"/>
  <c r="J21" i="15"/>
  <c r="J17" i="15"/>
  <c r="J16" i="15"/>
  <c r="J15" i="15"/>
  <c r="J11" i="15"/>
  <c r="J10" i="15"/>
  <c r="J9" i="15"/>
  <c r="K4" i="15"/>
  <c r="K7" i="15" s="1"/>
  <c r="K29" i="14"/>
  <c r="K28" i="14"/>
  <c r="K27" i="14"/>
  <c r="K11" i="14"/>
  <c r="K39" i="14"/>
  <c r="K38" i="14"/>
  <c r="K37" i="14"/>
  <c r="K36" i="14"/>
  <c r="K34" i="14"/>
  <c r="K33" i="14"/>
  <c r="K32" i="14"/>
  <c r="K26" i="14"/>
  <c r="K25" i="14"/>
  <c r="K24" i="14"/>
  <c r="K23" i="14"/>
  <c r="K18" i="14"/>
  <c r="K17" i="14"/>
  <c r="K15" i="14"/>
  <c r="K10" i="14"/>
  <c r="K9" i="14"/>
  <c r="L4" i="14"/>
  <c r="Y7" i="36" l="1"/>
  <c r="X8" i="36"/>
  <c r="L7" i="14"/>
  <c r="M7" i="14" s="1"/>
  <c r="B14" i="35"/>
  <c r="C9" i="34" s="1"/>
  <c r="N7" i="32"/>
  <c r="M8" i="32"/>
  <c r="N8" i="31"/>
  <c r="O7" i="31"/>
  <c r="N7" i="30"/>
  <c r="M8" i="30"/>
  <c r="M8" i="29"/>
  <c r="N7" i="29"/>
  <c r="L7" i="19"/>
  <c r="K8" i="19"/>
  <c r="K6" i="19"/>
  <c r="L7" i="18"/>
  <c r="K8" i="18"/>
  <c r="K6" i="18"/>
  <c r="L7" i="16"/>
  <c r="K8" i="16"/>
  <c r="K6" i="16"/>
  <c r="L7" i="15"/>
  <c r="K8" i="15"/>
  <c r="K6" i="15"/>
  <c r="Y6" i="36" l="1"/>
  <c r="Y8" i="36"/>
  <c r="Z7" i="36"/>
  <c r="L6" i="14"/>
  <c r="L8" i="14"/>
  <c r="N8" i="32"/>
  <c r="O7" i="32"/>
  <c r="P7" i="31"/>
  <c r="O8" i="31"/>
  <c r="N8" i="30"/>
  <c r="O7" i="30"/>
  <c r="N8" i="29"/>
  <c r="O7" i="29"/>
  <c r="M7" i="19"/>
  <c r="L8" i="19"/>
  <c r="M7" i="18"/>
  <c r="L8" i="18"/>
  <c r="M7" i="16"/>
  <c r="L8" i="16"/>
  <c r="L8" i="15"/>
  <c r="M7" i="15"/>
  <c r="N7" i="14"/>
  <c r="M8" i="14"/>
  <c r="Z8" i="36" l="1"/>
  <c r="AA7" i="36"/>
  <c r="P7" i="32"/>
  <c r="O8" i="32"/>
  <c r="P8" i="31"/>
  <c r="Q7" i="31"/>
  <c r="P7" i="30"/>
  <c r="O8" i="30"/>
  <c r="P7" i="29"/>
  <c r="O8" i="29"/>
  <c r="N7" i="19"/>
  <c r="M8" i="19"/>
  <c r="N7" i="18"/>
  <c r="M8" i="18"/>
  <c r="N7" i="16"/>
  <c r="M8" i="16"/>
  <c r="N7" i="15"/>
  <c r="M8" i="15"/>
  <c r="O7" i="14"/>
  <c r="N8" i="14"/>
  <c r="AB7" i="36" l="1"/>
  <c r="AA8" i="36"/>
  <c r="P8" i="32"/>
  <c r="Q7" i="32"/>
  <c r="R7" i="31"/>
  <c r="Q8" i="31"/>
  <c r="Q7" i="30"/>
  <c r="P8" i="30"/>
  <c r="Q7" i="29"/>
  <c r="P8" i="29"/>
  <c r="O7" i="19"/>
  <c r="N8" i="19"/>
  <c r="O7" i="18"/>
  <c r="N8" i="18"/>
  <c r="O7" i="16"/>
  <c r="N8" i="16"/>
  <c r="O7" i="15"/>
  <c r="N8" i="15"/>
  <c r="O8" i="14"/>
  <c r="P7" i="14"/>
  <c r="AC7" i="36" l="1"/>
  <c r="AB8" i="36"/>
  <c r="R7" i="32"/>
  <c r="Q8" i="32"/>
  <c r="R6" i="31"/>
  <c r="S7" i="31"/>
  <c r="R8" i="31"/>
  <c r="R7" i="30"/>
  <c r="Q8" i="30"/>
  <c r="Q8" i="29"/>
  <c r="R7" i="29"/>
  <c r="O8" i="19"/>
  <c r="P7" i="19"/>
  <c r="O8" i="18"/>
  <c r="P7" i="18"/>
  <c r="O8" i="16"/>
  <c r="P7" i="16"/>
  <c r="P7" i="15"/>
  <c r="O8" i="15"/>
  <c r="P8" i="14"/>
  <c r="Q7" i="14"/>
  <c r="AC8" i="36" l="1"/>
  <c r="AD7" i="36"/>
  <c r="R6" i="32"/>
  <c r="S7" i="32"/>
  <c r="R8" i="32"/>
  <c r="T7" i="31"/>
  <c r="S8" i="31"/>
  <c r="R6" i="30"/>
  <c r="S7" i="30"/>
  <c r="R8" i="30"/>
  <c r="R6" i="29"/>
  <c r="S7" i="29"/>
  <c r="R8" i="29"/>
  <c r="Q7" i="19"/>
  <c r="P8" i="19"/>
  <c r="P8" i="18"/>
  <c r="Q7" i="18"/>
  <c r="Q7" i="16"/>
  <c r="P8" i="16"/>
  <c r="P8" i="15"/>
  <c r="Q7" i="15"/>
  <c r="Q8" i="14"/>
  <c r="R7" i="14"/>
  <c r="AE7" i="36" l="1"/>
  <c r="AD8" i="36"/>
  <c r="T7" i="32"/>
  <c r="S8" i="32"/>
  <c r="U7" i="31"/>
  <c r="T8" i="31"/>
  <c r="T7" i="30"/>
  <c r="S8" i="30"/>
  <c r="T7" i="29"/>
  <c r="S8" i="29"/>
  <c r="Q8" i="19"/>
  <c r="R7" i="19"/>
  <c r="Q8" i="18"/>
  <c r="R7" i="18"/>
  <c r="R7" i="16"/>
  <c r="Q8" i="16"/>
  <c r="R7" i="15"/>
  <c r="Q8" i="15"/>
  <c r="R8" i="14"/>
  <c r="S7" i="14"/>
  <c r="AF7" i="36" l="1"/>
  <c r="AE8" i="36"/>
  <c r="U7" i="32"/>
  <c r="T8" i="32"/>
  <c r="V7" i="31"/>
  <c r="U8" i="31"/>
  <c r="U7" i="30"/>
  <c r="T8" i="30"/>
  <c r="U7" i="29"/>
  <c r="T8" i="29"/>
  <c r="R6" i="19"/>
  <c r="S7" i="19"/>
  <c r="R8" i="19"/>
  <c r="R6" i="18"/>
  <c r="S7" i="18"/>
  <c r="R8" i="18"/>
  <c r="R8" i="16"/>
  <c r="R6" i="16"/>
  <c r="S7" i="16"/>
  <c r="R6" i="15"/>
  <c r="S7" i="15"/>
  <c r="R8" i="15"/>
  <c r="S6" i="14"/>
  <c r="T7" i="14"/>
  <c r="S8" i="14"/>
  <c r="AG7" i="36" l="1"/>
  <c r="AF6" i="36"/>
  <c r="AF8" i="36"/>
  <c r="V7" i="32"/>
  <c r="U8" i="32"/>
  <c r="V8" i="31"/>
  <c r="W7" i="31"/>
  <c r="V7" i="30"/>
  <c r="U8" i="30"/>
  <c r="V7" i="29"/>
  <c r="U8" i="29"/>
  <c r="T7" i="19"/>
  <c r="S8" i="19"/>
  <c r="T7" i="18"/>
  <c r="S8" i="18"/>
  <c r="T7" i="16"/>
  <c r="S8" i="16"/>
  <c r="T7" i="15"/>
  <c r="S8" i="15"/>
  <c r="U7" i="14"/>
  <c r="T8" i="14"/>
  <c r="AG8" i="36" l="1"/>
  <c r="AH7" i="36"/>
  <c r="V8" i="32"/>
  <c r="W7" i="32"/>
  <c r="X7" i="31"/>
  <c r="W8" i="31"/>
  <c r="V8" i="30"/>
  <c r="W7" i="30"/>
  <c r="V8" i="29"/>
  <c r="W7" i="29"/>
  <c r="U7" i="19"/>
  <c r="T8" i="19"/>
  <c r="U7" i="18"/>
  <c r="T8" i="18"/>
  <c r="U7" i="16"/>
  <c r="T8" i="16"/>
  <c r="T8" i="15"/>
  <c r="U7" i="15"/>
  <c r="V7" i="14"/>
  <c r="U8" i="14"/>
  <c r="AH8" i="36" l="1"/>
  <c r="AI7" i="36"/>
  <c r="X7" i="32"/>
  <c r="W8" i="32"/>
  <c r="Y7" i="31"/>
  <c r="X8" i="31"/>
  <c r="X7" i="30"/>
  <c r="W8" i="30"/>
  <c r="X7" i="29"/>
  <c r="W8" i="29"/>
  <c r="V7" i="19"/>
  <c r="U8" i="19"/>
  <c r="V7" i="18"/>
  <c r="U8" i="18"/>
  <c r="V7" i="16"/>
  <c r="U8" i="16"/>
  <c r="V7" i="15"/>
  <c r="U8" i="15"/>
  <c r="W7" i="14"/>
  <c r="V8" i="14"/>
  <c r="AJ7" i="36" l="1"/>
  <c r="AI8" i="36"/>
  <c r="Y7" i="32"/>
  <c r="X8" i="32"/>
  <c r="Y6" i="31"/>
  <c r="Z7" i="31"/>
  <c r="Y8" i="31"/>
  <c r="Y7" i="30"/>
  <c r="X8" i="30"/>
  <c r="Y7" i="29"/>
  <c r="X8" i="29"/>
  <c r="W7" i="19"/>
  <c r="V8" i="19"/>
  <c r="W7" i="18"/>
  <c r="V8" i="18"/>
  <c r="W7" i="16"/>
  <c r="V8" i="16"/>
  <c r="W7" i="15"/>
  <c r="V8" i="15"/>
  <c r="W8" i="14"/>
  <c r="X7" i="14"/>
  <c r="AK7" i="36" l="1"/>
  <c r="AJ8" i="36"/>
  <c r="Y6" i="32"/>
  <c r="Y8" i="32"/>
  <c r="Z7" i="32"/>
  <c r="AA7" i="31"/>
  <c r="Z8" i="31"/>
  <c r="Y6" i="30"/>
  <c r="Y8" i="30"/>
  <c r="Z7" i="30"/>
  <c r="Y6" i="29"/>
  <c r="Z7" i="29"/>
  <c r="Y8" i="29"/>
  <c r="W8" i="19"/>
  <c r="X7" i="19"/>
  <c r="W8" i="18"/>
  <c r="X7" i="18"/>
  <c r="W8" i="16"/>
  <c r="X7" i="16"/>
  <c r="X7" i="15"/>
  <c r="W8" i="15"/>
  <c r="Y7" i="14"/>
  <c r="X8" i="14"/>
  <c r="AK8" i="36" l="1"/>
  <c r="AL7" i="36"/>
  <c r="AA7" i="32"/>
  <c r="Z8" i="32"/>
  <c r="AB7" i="31"/>
  <c r="AA8" i="31"/>
  <c r="AA7" i="30"/>
  <c r="Z8" i="30"/>
  <c r="AA7" i="29"/>
  <c r="Z8" i="29"/>
  <c r="Y7" i="19"/>
  <c r="X8" i="19"/>
  <c r="X8" i="18"/>
  <c r="Y7" i="18"/>
  <c r="Y7" i="16"/>
  <c r="X8" i="16"/>
  <c r="X8" i="15"/>
  <c r="Y7" i="15"/>
  <c r="Z7" i="14"/>
  <c r="Y8" i="14"/>
  <c r="AM7" i="36" l="1"/>
  <c r="AL8" i="36"/>
  <c r="AB7" i="32"/>
  <c r="AA8" i="32"/>
  <c r="AC7" i="31"/>
  <c r="AB8" i="31"/>
  <c r="AB7" i="30"/>
  <c r="AA8" i="30"/>
  <c r="AB7" i="29"/>
  <c r="AA8" i="29"/>
  <c r="Y6" i="19"/>
  <c r="Z7" i="19"/>
  <c r="Y8" i="19"/>
  <c r="Y6" i="18"/>
  <c r="Y8" i="18"/>
  <c r="Z7" i="18"/>
  <c r="Z7" i="16"/>
  <c r="Y6" i="16"/>
  <c r="Y8" i="16"/>
  <c r="Y8" i="15"/>
  <c r="Y6" i="15"/>
  <c r="Z7" i="15"/>
  <c r="Z6" i="14"/>
  <c r="AA7" i="14"/>
  <c r="Z8" i="14"/>
  <c r="AM6" i="36" l="1"/>
  <c r="AN7" i="36"/>
  <c r="AM8" i="36"/>
  <c r="AC7" i="32"/>
  <c r="AB8" i="32"/>
  <c r="AD7" i="31"/>
  <c r="AC8" i="31"/>
  <c r="AC7" i="30"/>
  <c r="AB8" i="30"/>
  <c r="AC7" i="29"/>
  <c r="AB8" i="29"/>
  <c r="AA7" i="19"/>
  <c r="Z8" i="19"/>
  <c r="AA7" i="18"/>
  <c r="Z8" i="18"/>
  <c r="Z8" i="16"/>
  <c r="AA7" i="16"/>
  <c r="AA7" i="15"/>
  <c r="Z8" i="15"/>
  <c r="AB7" i="14"/>
  <c r="AA8" i="14"/>
  <c r="AO7" i="36" l="1"/>
  <c r="AN8" i="36"/>
  <c r="AD7" i="32"/>
  <c r="AC8" i="32"/>
  <c r="AD8" i="31"/>
  <c r="AE7" i="31"/>
  <c r="AD7" i="30"/>
  <c r="AC8" i="30"/>
  <c r="AC8" i="29"/>
  <c r="AD7" i="29"/>
  <c r="AB7" i="19"/>
  <c r="AA8" i="19"/>
  <c r="AB7" i="18"/>
  <c r="AA8" i="18"/>
  <c r="AB7" i="16"/>
  <c r="AA8" i="16"/>
  <c r="AB7" i="15"/>
  <c r="AA8" i="15"/>
  <c r="AC7" i="14"/>
  <c r="AB8" i="14"/>
  <c r="AP7" i="36" l="1"/>
  <c r="AO8" i="36"/>
  <c r="AD8" i="32"/>
  <c r="AE7" i="32"/>
  <c r="AF7" i="31"/>
  <c r="AE8" i="31"/>
  <c r="AD8" i="30"/>
  <c r="AE7" i="30"/>
  <c r="AD8" i="29"/>
  <c r="AE7" i="29"/>
  <c r="AC7" i="19"/>
  <c r="AB8" i="19"/>
  <c r="AC7" i="18"/>
  <c r="AB8" i="18"/>
  <c r="AC7" i="16"/>
  <c r="AB8" i="16"/>
  <c r="AB8" i="15"/>
  <c r="AC7" i="15"/>
  <c r="AD7" i="14"/>
  <c r="AC8" i="14"/>
  <c r="AQ7" i="36" l="1"/>
  <c r="AP8" i="36"/>
  <c r="AF7" i="32"/>
  <c r="AE8" i="32"/>
  <c r="AF6" i="31"/>
  <c r="AG7" i="31"/>
  <c r="AF8" i="31"/>
  <c r="AF7" i="30"/>
  <c r="AE8" i="30"/>
  <c r="AF7" i="29"/>
  <c r="AE8" i="29"/>
  <c r="AD7" i="19"/>
  <c r="AC8" i="19"/>
  <c r="AD7" i="18"/>
  <c r="AC8" i="18"/>
  <c r="AD7" i="16"/>
  <c r="AC8" i="16"/>
  <c r="AD7" i="15"/>
  <c r="AC8" i="15"/>
  <c r="AE7" i="14"/>
  <c r="AD8" i="14"/>
  <c r="AR7" i="36" l="1"/>
  <c r="AQ8" i="36"/>
  <c r="AF6" i="32"/>
  <c r="AF8" i="32"/>
  <c r="AG7" i="32"/>
  <c r="AH7" i="31"/>
  <c r="AG8" i="31"/>
  <c r="AF6" i="30"/>
  <c r="AG7" i="30"/>
  <c r="AF8" i="30"/>
  <c r="AG7" i="29"/>
  <c r="AF8" i="29"/>
  <c r="AF6" i="29"/>
  <c r="AE7" i="19"/>
  <c r="AD8" i="19"/>
  <c r="AE7" i="18"/>
  <c r="AD8" i="18"/>
  <c r="AE7" i="16"/>
  <c r="AD8" i="16"/>
  <c r="AE7" i="15"/>
  <c r="AD8" i="15"/>
  <c r="AE8" i="14"/>
  <c r="AF7" i="14"/>
  <c r="AS7" i="36" l="1"/>
  <c r="AR8" i="36"/>
  <c r="AH7" i="32"/>
  <c r="AG8" i="32"/>
  <c r="AI7" i="31"/>
  <c r="AH8" i="31"/>
  <c r="AG8" i="30"/>
  <c r="AH7" i="30"/>
  <c r="AG8" i="29"/>
  <c r="AH7" i="29"/>
  <c r="AE8" i="19"/>
  <c r="AF7" i="19"/>
  <c r="AE8" i="18"/>
  <c r="AF7" i="18"/>
  <c r="AE8" i="16"/>
  <c r="AF7" i="16"/>
  <c r="AF7" i="15"/>
  <c r="AE8" i="15"/>
  <c r="AF8" i="14"/>
  <c r="AG7" i="14"/>
  <c r="AT7" i="36" l="1"/>
  <c r="AS8" i="36"/>
  <c r="AI7" i="32"/>
  <c r="AH8" i="32"/>
  <c r="AJ7" i="31"/>
  <c r="AI8" i="31"/>
  <c r="AI7" i="30"/>
  <c r="AH8" i="30"/>
  <c r="AI7" i="29"/>
  <c r="AH8" i="29"/>
  <c r="AF6" i="19"/>
  <c r="AG7" i="19"/>
  <c r="AF8" i="19"/>
  <c r="AF6" i="18"/>
  <c r="AF8" i="18"/>
  <c r="AG7" i="18"/>
  <c r="AF6" i="16"/>
  <c r="AG7" i="16"/>
  <c r="AF8" i="16"/>
  <c r="AF8" i="15"/>
  <c r="AF6" i="15"/>
  <c r="AG7" i="15"/>
  <c r="AG6" i="14"/>
  <c r="AG8" i="14"/>
  <c r="AH7" i="14"/>
  <c r="AT6" i="36" l="1"/>
  <c r="AU7" i="36"/>
  <c r="AT8" i="36"/>
  <c r="AJ7" i="32"/>
  <c r="AI8" i="32"/>
  <c r="AK7" i="31"/>
  <c r="AJ8" i="31"/>
  <c r="AJ7" i="30"/>
  <c r="AI8" i="30"/>
  <c r="AJ7" i="29"/>
  <c r="AI8" i="29"/>
  <c r="AG8" i="19"/>
  <c r="AH7" i="19"/>
  <c r="AG8" i="18"/>
  <c r="AH7" i="18"/>
  <c r="AH7" i="16"/>
  <c r="AG8" i="16"/>
  <c r="AH7" i="15"/>
  <c r="AG8" i="15"/>
  <c r="AH8" i="14"/>
  <c r="AI7" i="14"/>
  <c r="AV7" i="36" l="1"/>
  <c r="AU8" i="36"/>
  <c r="AK7" i="32"/>
  <c r="AJ8" i="32"/>
  <c r="AL7" i="31"/>
  <c r="AK8" i="31"/>
  <c r="AK7" i="30"/>
  <c r="AJ8" i="30"/>
  <c r="AK7" i="29"/>
  <c r="AJ8" i="29"/>
  <c r="AI7" i="19"/>
  <c r="AH8" i="19"/>
  <c r="AI7" i="18"/>
  <c r="AH8" i="18"/>
  <c r="AH8" i="16"/>
  <c r="AI7" i="16"/>
  <c r="AI7" i="15"/>
  <c r="AH8" i="15"/>
  <c r="AJ7" i="14"/>
  <c r="AI8" i="14"/>
  <c r="AV8" i="36" l="1"/>
  <c r="AW7" i="36"/>
  <c r="AL7" i="32"/>
  <c r="AK8" i="32"/>
  <c r="AL8" i="31"/>
  <c r="AM7" i="31"/>
  <c r="AL7" i="30"/>
  <c r="AK8" i="30"/>
  <c r="AL7" i="29"/>
  <c r="AK8" i="29"/>
  <c r="AJ7" i="19"/>
  <c r="AI8" i="19"/>
  <c r="AJ7" i="18"/>
  <c r="AI8" i="18"/>
  <c r="AJ7" i="16"/>
  <c r="AI8" i="16"/>
  <c r="AJ7" i="15"/>
  <c r="AI8" i="15"/>
  <c r="AK7" i="14"/>
  <c r="AJ8" i="14"/>
  <c r="AW8" i="36" l="1"/>
  <c r="AX7" i="36"/>
  <c r="AL8" i="32"/>
  <c r="AM7" i="32"/>
  <c r="AN7" i="31"/>
  <c r="AM6" i="31"/>
  <c r="AM8" i="31"/>
  <c r="AL8" i="30"/>
  <c r="AM7" i="30"/>
  <c r="AL8" i="29"/>
  <c r="AM7" i="29"/>
  <c r="AK7" i="19"/>
  <c r="AJ8" i="19"/>
  <c r="AK7" i="18"/>
  <c r="AJ8" i="18"/>
  <c r="AK7" i="16"/>
  <c r="AJ8" i="16"/>
  <c r="AJ8" i="15"/>
  <c r="AK7" i="15"/>
  <c r="AL7" i="14"/>
  <c r="AK8" i="14"/>
  <c r="AY7" i="36" l="1"/>
  <c r="AX8" i="36"/>
  <c r="AN7" i="32"/>
  <c r="AM8" i="32"/>
  <c r="AM6" i="32"/>
  <c r="AO7" i="31"/>
  <c r="AN8" i="31"/>
  <c r="AN7" i="30"/>
  <c r="AM8" i="30"/>
  <c r="AM6" i="30"/>
  <c r="AN7" i="29"/>
  <c r="AM8" i="29"/>
  <c r="AM6" i="29"/>
  <c r="AL7" i="19"/>
  <c r="AK8" i="19"/>
  <c r="AL7" i="18"/>
  <c r="AK8" i="18"/>
  <c r="AL7" i="16"/>
  <c r="AK8" i="16"/>
  <c r="AL7" i="15"/>
  <c r="AK8" i="15"/>
  <c r="AM7" i="14"/>
  <c r="AL8" i="14"/>
  <c r="AZ7" i="36" l="1"/>
  <c r="AY8" i="36"/>
  <c r="AO7" i="32"/>
  <c r="AN8" i="32"/>
  <c r="AP7" i="31"/>
  <c r="AO8" i="31"/>
  <c r="AO7" i="30"/>
  <c r="AN8" i="30"/>
  <c r="AO7" i="29"/>
  <c r="AN8" i="29"/>
  <c r="AM7" i="19"/>
  <c r="AL8" i="19"/>
  <c r="AM7" i="18"/>
  <c r="AL8" i="18"/>
  <c r="AM7" i="16"/>
  <c r="AL8" i="16"/>
  <c r="AM7" i="15"/>
  <c r="AL8" i="15"/>
  <c r="AM8" i="14"/>
  <c r="AN7" i="14"/>
  <c r="BA7" i="36" l="1"/>
  <c r="AZ8" i="36"/>
  <c r="AO8" i="32"/>
  <c r="AP7" i="32"/>
  <c r="AQ7" i="31"/>
  <c r="AP8" i="31"/>
  <c r="AP7" i="30"/>
  <c r="AO8" i="30"/>
  <c r="AP7" i="29"/>
  <c r="AO8" i="29"/>
  <c r="AM8" i="19"/>
  <c r="AM6" i="19"/>
  <c r="AN7" i="19"/>
  <c r="AM8" i="18"/>
  <c r="AM6" i="18"/>
  <c r="AN7" i="18"/>
  <c r="AM8" i="16"/>
  <c r="AM6" i="16"/>
  <c r="AN7" i="16"/>
  <c r="AN7" i="15"/>
  <c r="AM8" i="15"/>
  <c r="AM6" i="15"/>
  <c r="AO7" i="14"/>
  <c r="AN8" i="14"/>
  <c r="AN6" i="14"/>
  <c r="BA8" i="36" l="1"/>
  <c r="BA6" i="36"/>
  <c r="BB7" i="36"/>
  <c r="AQ7" i="32"/>
  <c r="AP8" i="32"/>
  <c r="AR7" i="31"/>
  <c r="AQ8" i="31"/>
  <c r="AQ7" i="30"/>
  <c r="AP8" i="30"/>
  <c r="AQ7" i="29"/>
  <c r="AP8" i="29"/>
  <c r="AO7" i="19"/>
  <c r="AN8" i="19"/>
  <c r="AO7" i="18"/>
  <c r="AN8" i="18"/>
  <c r="AO7" i="16"/>
  <c r="AN8" i="16"/>
  <c r="AN8" i="15"/>
  <c r="AO7" i="15"/>
  <c r="AP7" i="14"/>
  <c r="AO8" i="14"/>
  <c r="BC7" i="36" l="1"/>
  <c r="BB8" i="36"/>
  <c r="AR7" i="32"/>
  <c r="AQ8" i="32"/>
  <c r="AS7" i="31"/>
  <c r="AR8" i="31"/>
  <c r="AR7" i="30"/>
  <c r="AQ8" i="30"/>
  <c r="AR7" i="29"/>
  <c r="AQ8" i="29"/>
  <c r="AP7" i="19"/>
  <c r="AO8" i="19"/>
  <c r="AO8" i="18"/>
  <c r="AP7" i="18"/>
  <c r="AP7" i="16"/>
  <c r="AO8" i="16"/>
  <c r="AO8" i="15"/>
  <c r="AP7" i="15"/>
  <c r="AQ7" i="14"/>
  <c r="AP8" i="14"/>
  <c r="BC8" i="36" l="1"/>
  <c r="BD7" i="36"/>
  <c r="AS7" i="32"/>
  <c r="AR8" i="32"/>
  <c r="AT7" i="31"/>
  <c r="AS8" i="31"/>
  <c r="AS7" i="30"/>
  <c r="AR8" i="30"/>
  <c r="AS7" i="29"/>
  <c r="AR8" i="29"/>
  <c r="AQ7" i="19"/>
  <c r="AP8" i="19"/>
  <c r="AQ7" i="18"/>
  <c r="AP8" i="18"/>
  <c r="AP8" i="16"/>
  <c r="AQ7" i="16"/>
  <c r="AQ7" i="15"/>
  <c r="AP8" i="15"/>
  <c r="AR7" i="14"/>
  <c r="AQ8" i="14"/>
  <c r="BE7" i="36" l="1"/>
  <c r="BD8" i="36"/>
  <c r="AT7" i="32"/>
  <c r="AS8" i="32"/>
  <c r="AT8" i="31"/>
  <c r="AT6" i="31"/>
  <c r="AU7" i="31"/>
  <c r="AT7" i="30"/>
  <c r="AS8" i="30"/>
  <c r="AS8" i="29"/>
  <c r="AT7" i="29"/>
  <c r="AR7" i="19"/>
  <c r="AQ8" i="19"/>
  <c r="AR7" i="18"/>
  <c r="AQ8" i="18"/>
  <c r="AR7" i="16"/>
  <c r="AQ8" i="16"/>
  <c r="AR7" i="15"/>
  <c r="AQ8" i="15"/>
  <c r="AS7" i="14"/>
  <c r="AR8" i="14"/>
  <c r="BE8" i="36" l="1"/>
  <c r="BF7" i="36"/>
  <c r="AT8" i="32"/>
  <c r="AT6" i="32"/>
  <c r="AU7" i="32"/>
  <c r="AV7" i="31"/>
  <c r="AU8" i="31"/>
  <c r="AT8" i="30"/>
  <c r="AT6" i="30"/>
  <c r="AU7" i="30"/>
  <c r="AT8" i="29"/>
  <c r="AT6" i="29"/>
  <c r="AU7" i="29"/>
  <c r="AS7" i="19"/>
  <c r="AR8" i="19"/>
  <c r="AS7" i="18"/>
  <c r="AR8" i="18"/>
  <c r="AS7" i="16"/>
  <c r="AR8" i="16"/>
  <c r="AS7" i="15"/>
  <c r="AR8" i="15"/>
  <c r="AT7" i="14"/>
  <c r="AS8" i="14"/>
  <c r="BG7" i="36" l="1"/>
  <c r="BF8" i="36"/>
  <c r="AV7" i="32"/>
  <c r="AU8" i="32"/>
  <c r="AW7" i="31"/>
  <c r="AV8" i="31"/>
  <c r="AV7" i="30"/>
  <c r="AU8" i="30"/>
  <c r="AV7" i="29"/>
  <c r="AU8" i="29"/>
  <c r="AT7" i="19"/>
  <c r="AS8" i="19"/>
  <c r="AT7" i="18"/>
  <c r="AS8" i="18"/>
  <c r="AT7" i="16"/>
  <c r="AS8" i="16"/>
  <c r="AT7" i="15"/>
  <c r="AS8" i="15"/>
  <c r="AU7" i="14"/>
  <c r="AT8" i="14"/>
  <c r="BH7" i="36" l="1"/>
  <c r="BG8" i="36"/>
  <c r="AV8" i="32"/>
  <c r="AW7" i="32"/>
  <c r="AX7" i="31"/>
  <c r="AW8" i="31"/>
  <c r="AW7" i="30"/>
  <c r="AV8" i="30"/>
  <c r="AW7" i="29"/>
  <c r="AV8" i="29"/>
  <c r="AU7" i="19"/>
  <c r="AT8" i="19"/>
  <c r="AT6" i="19"/>
  <c r="AU7" i="18"/>
  <c r="AT8" i="18"/>
  <c r="AT6" i="18"/>
  <c r="AU7" i="16"/>
  <c r="AT8" i="16"/>
  <c r="AT6" i="16"/>
  <c r="AT6" i="15"/>
  <c r="AU7" i="15"/>
  <c r="AT8" i="15"/>
  <c r="AU8" i="14"/>
  <c r="AU6" i="14"/>
  <c r="AV7" i="14"/>
  <c r="BI7" i="36" l="1"/>
  <c r="BH6" i="36"/>
  <c r="BH8" i="36"/>
  <c r="AX7" i="32"/>
  <c r="AW8" i="32"/>
  <c r="AY7" i="31"/>
  <c r="AX8" i="31"/>
  <c r="AW8" i="30"/>
  <c r="AX7" i="30"/>
  <c r="AW8" i="29"/>
  <c r="AX7" i="29"/>
  <c r="AU8" i="19"/>
  <c r="AV7" i="19"/>
  <c r="AU8" i="18"/>
  <c r="AV7" i="18"/>
  <c r="AU8" i="16"/>
  <c r="AV7" i="16"/>
  <c r="AV7" i="15"/>
  <c r="AU8" i="15"/>
  <c r="AW7" i="14"/>
  <c r="AV8" i="14"/>
  <c r="BI8" i="36" l="1"/>
  <c r="BJ7" i="36"/>
  <c r="AY7" i="32"/>
  <c r="AX8" i="32"/>
  <c r="AZ7" i="31"/>
  <c r="AY8" i="31"/>
  <c r="AY7" i="30"/>
  <c r="AX8" i="30"/>
  <c r="AY7" i="29"/>
  <c r="AX8" i="29"/>
  <c r="AW7" i="19"/>
  <c r="AV8" i="19"/>
  <c r="AV8" i="18"/>
  <c r="AW7" i="18"/>
  <c r="AW7" i="16"/>
  <c r="AV8" i="16"/>
  <c r="AV8" i="15"/>
  <c r="AW7" i="15"/>
  <c r="AW8" i="14"/>
  <c r="AX7" i="14"/>
  <c r="BJ8" i="36" l="1"/>
  <c r="BK7" i="36"/>
  <c r="AZ7" i="32"/>
  <c r="AY8" i="32"/>
  <c r="BA7" i="31"/>
  <c r="AZ8" i="31"/>
  <c r="AZ7" i="30"/>
  <c r="AY8" i="30"/>
  <c r="AZ7" i="29"/>
  <c r="AY8" i="29"/>
  <c r="AW8" i="19"/>
  <c r="AX7" i="19"/>
  <c r="AW8" i="18"/>
  <c r="AX7" i="18"/>
  <c r="AX7" i="16"/>
  <c r="AW8" i="16"/>
  <c r="AX7" i="15"/>
  <c r="AW8" i="15"/>
  <c r="AX8" i="14"/>
  <c r="AY7" i="14"/>
  <c r="BL7" i="36" l="1"/>
  <c r="BK8" i="36"/>
  <c r="BA7" i="32"/>
  <c r="AZ8" i="32"/>
  <c r="BB7" i="31"/>
  <c r="BA8" i="31"/>
  <c r="BA6" i="31"/>
  <c r="BA7" i="30"/>
  <c r="AZ8" i="30"/>
  <c r="BA7" i="29"/>
  <c r="AZ8" i="29"/>
  <c r="AY7" i="19"/>
  <c r="AX8" i="19"/>
  <c r="AY7" i="18"/>
  <c r="AX8" i="18"/>
  <c r="AX8" i="16"/>
  <c r="AY7" i="16"/>
  <c r="AY7" i="15"/>
  <c r="AX8" i="15"/>
  <c r="AZ7" i="14"/>
  <c r="AY8" i="14"/>
  <c r="BM7" i="36" l="1"/>
  <c r="BL8" i="36"/>
  <c r="BB7" i="32"/>
  <c r="BA8" i="32"/>
  <c r="BA6" i="32"/>
  <c r="BB8" i="31"/>
  <c r="BC7" i="31"/>
  <c r="BB7" i="30"/>
  <c r="BA8" i="30"/>
  <c r="BA6" i="30"/>
  <c r="BB7" i="29"/>
  <c r="BA8" i="29"/>
  <c r="BA6" i="29"/>
  <c r="AZ7" i="19"/>
  <c r="AY8" i="19"/>
  <c r="AZ7" i="18"/>
  <c r="AY8" i="18"/>
  <c r="AZ7" i="16"/>
  <c r="AY8" i="16"/>
  <c r="AZ7" i="15"/>
  <c r="AY8" i="15"/>
  <c r="BA7" i="14"/>
  <c r="AZ8" i="14"/>
  <c r="BM8" i="36" l="1"/>
  <c r="BN7" i="36"/>
  <c r="BN8" i="36" s="1"/>
  <c r="BB8" i="32"/>
  <c r="BC7" i="32"/>
  <c r="BD7" i="31"/>
  <c r="BC8" i="31"/>
  <c r="BB8" i="30"/>
  <c r="BC7" i="30"/>
  <c r="BB8" i="29"/>
  <c r="BC7" i="29"/>
  <c r="BA7" i="19"/>
  <c r="AZ8" i="19"/>
  <c r="BA7" i="18"/>
  <c r="AZ8" i="18"/>
  <c r="BA7" i="16"/>
  <c r="AZ8" i="16"/>
  <c r="AZ8" i="15"/>
  <c r="BA7" i="15"/>
  <c r="BB7" i="14"/>
  <c r="BA8" i="14"/>
  <c r="BD7" i="32" l="1"/>
  <c r="BC8" i="32"/>
  <c r="BD8" i="31"/>
  <c r="BE7" i="31"/>
  <c r="BD7" i="30"/>
  <c r="BC8" i="30"/>
  <c r="BD7" i="29"/>
  <c r="BC8" i="29"/>
  <c r="BB7" i="19"/>
  <c r="BA8" i="19"/>
  <c r="BA6" i="19"/>
  <c r="BB7" i="18"/>
  <c r="BA8" i="18"/>
  <c r="BA6" i="18"/>
  <c r="BB7" i="16"/>
  <c r="BA8" i="16"/>
  <c r="BA6" i="16"/>
  <c r="BB7" i="15"/>
  <c r="BA6" i="15"/>
  <c r="BA8" i="15"/>
  <c r="BC7" i="14"/>
  <c r="BB6" i="14"/>
  <c r="BB8" i="14"/>
  <c r="BE7" i="32" l="1"/>
  <c r="BD8" i="32"/>
  <c r="BF7" i="31"/>
  <c r="BE8" i="31"/>
  <c r="BE7" i="30"/>
  <c r="BD8" i="30"/>
  <c r="BE7" i="29"/>
  <c r="BD8" i="29"/>
  <c r="BC7" i="19"/>
  <c r="BB8" i="19"/>
  <c r="BC7" i="18"/>
  <c r="BB8" i="18"/>
  <c r="BC7" i="16"/>
  <c r="BB8" i="16"/>
  <c r="BC7" i="15"/>
  <c r="BB8" i="15"/>
  <c r="BC8" i="14"/>
  <c r="BD7" i="14"/>
  <c r="BE8" i="32" l="1"/>
  <c r="BF7" i="32"/>
  <c r="BG7" i="31"/>
  <c r="BF8" i="31"/>
  <c r="BE8" i="30"/>
  <c r="BF7" i="30"/>
  <c r="BF7" i="29"/>
  <c r="BE8" i="29"/>
  <c r="BC8" i="19"/>
  <c r="BD7" i="19"/>
  <c r="BC8" i="18"/>
  <c r="BD7" i="18"/>
  <c r="BC8" i="16"/>
  <c r="BD7" i="16"/>
  <c r="BD7" i="15"/>
  <c r="BC8" i="15"/>
  <c r="BE7" i="14"/>
  <c r="BD8" i="14"/>
  <c r="BF8" i="32" l="1"/>
  <c r="BG7" i="32"/>
  <c r="BH7" i="31"/>
  <c r="BG8" i="31"/>
  <c r="BG7" i="30"/>
  <c r="BF8" i="30"/>
  <c r="BG7" i="29"/>
  <c r="BF8" i="29"/>
  <c r="BE7" i="19"/>
  <c r="BD8" i="19"/>
  <c r="BE7" i="18"/>
  <c r="BD8" i="18"/>
  <c r="BE7" i="16"/>
  <c r="BD8" i="16"/>
  <c r="BD8" i="15"/>
  <c r="BE7" i="15"/>
  <c r="BF7" i="14"/>
  <c r="BE8" i="14"/>
  <c r="BH7" i="32" l="1"/>
  <c r="BG8" i="32"/>
  <c r="BI7" i="31"/>
  <c r="BH8" i="31"/>
  <c r="BH6" i="31"/>
  <c r="BH7" i="30"/>
  <c r="BG8" i="30"/>
  <c r="BH7" i="29"/>
  <c r="BG8" i="29"/>
  <c r="BE8" i="19"/>
  <c r="BF7" i="19"/>
  <c r="BE8" i="18"/>
  <c r="BF7" i="18"/>
  <c r="BF7" i="16"/>
  <c r="BE8" i="16"/>
  <c r="BF7" i="15"/>
  <c r="BE8" i="15"/>
  <c r="BG7" i="14"/>
  <c r="BF8" i="14"/>
  <c r="BI7" i="32" l="1"/>
  <c r="BH8" i="32"/>
  <c r="BH6" i="32"/>
  <c r="BJ7" i="31"/>
  <c r="BI8" i="31"/>
  <c r="BI7" i="30"/>
  <c r="BH8" i="30"/>
  <c r="BH6" i="30"/>
  <c r="BI7" i="29"/>
  <c r="BH8" i="29"/>
  <c r="BH6" i="29"/>
  <c r="BG7" i="19"/>
  <c r="BF8" i="19"/>
  <c r="BG7" i="18"/>
  <c r="BF8" i="18"/>
  <c r="BG7" i="16"/>
  <c r="BF8" i="16"/>
  <c r="BG7" i="15"/>
  <c r="BF8" i="15"/>
  <c r="BH7" i="14"/>
  <c r="BG8" i="14"/>
  <c r="BJ7" i="32" l="1"/>
  <c r="BI8" i="32"/>
  <c r="BJ8" i="31"/>
  <c r="BK7" i="31"/>
  <c r="BJ7" i="30"/>
  <c r="BI8" i="30"/>
  <c r="BJ7" i="29"/>
  <c r="BI8" i="29"/>
  <c r="BH7" i="19"/>
  <c r="BG8" i="19"/>
  <c r="BH7" i="18"/>
  <c r="BG8" i="18"/>
  <c r="BH7" i="16"/>
  <c r="BG8" i="16"/>
  <c r="BH7" i="15"/>
  <c r="BG8" i="15"/>
  <c r="BI7" i="14"/>
  <c r="BH8" i="14"/>
  <c r="BJ8" i="32" l="1"/>
  <c r="BK7" i="32"/>
  <c r="BL7" i="31"/>
  <c r="BK8" i="31"/>
  <c r="BJ8" i="30"/>
  <c r="BK7" i="30"/>
  <c r="BJ8" i="29"/>
  <c r="BK7" i="29"/>
  <c r="BI7" i="19"/>
  <c r="BH8" i="19"/>
  <c r="BH6" i="19"/>
  <c r="BI7" i="18"/>
  <c r="BH8" i="18"/>
  <c r="BH6" i="18"/>
  <c r="BH6" i="16"/>
  <c r="BI7" i="16"/>
  <c r="BH8" i="16"/>
  <c r="BI7" i="15"/>
  <c r="BH8" i="15"/>
  <c r="BH6" i="15"/>
  <c r="BJ7" i="14"/>
  <c r="BI8" i="14"/>
  <c r="BI6" i="14"/>
  <c r="BL7" i="32" l="1"/>
  <c r="BK8" i="32"/>
  <c r="BL8" i="31"/>
  <c r="BM7" i="31"/>
  <c r="BL7" i="30"/>
  <c r="BK8" i="30"/>
  <c r="BL7" i="29"/>
  <c r="BK8" i="29"/>
  <c r="BJ7" i="19"/>
  <c r="BI8" i="19"/>
  <c r="BJ7" i="18"/>
  <c r="BI8" i="18"/>
  <c r="BJ7" i="16"/>
  <c r="BI8" i="16"/>
  <c r="BJ7" i="15"/>
  <c r="BI8" i="15"/>
  <c r="BK7" i="14"/>
  <c r="BJ8" i="14"/>
  <c r="BL8" i="32" l="1"/>
  <c r="BM7" i="32"/>
  <c r="BN7" i="31"/>
  <c r="BN8" i="31" s="1"/>
  <c r="BM8" i="31"/>
  <c r="BM7" i="30"/>
  <c r="BL8" i="30"/>
  <c r="BM7" i="29"/>
  <c r="BL8" i="29"/>
  <c r="BK7" i="19"/>
  <c r="BJ8" i="19"/>
  <c r="BK7" i="18"/>
  <c r="BJ8" i="18"/>
  <c r="BK7" i="16"/>
  <c r="BJ8" i="16"/>
  <c r="BK7" i="15"/>
  <c r="BJ8" i="15"/>
  <c r="BK8" i="14"/>
  <c r="BL7" i="14"/>
  <c r="BN7" i="32" l="1"/>
  <c r="BN8" i="32" s="1"/>
  <c r="BM8" i="32"/>
  <c r="BM8" i="30"/>
  <c r="BN7" i="30"/>
  <c r="BN8" i="30" s="1"/>
  <c r="BN7" i="29"/>
  <c r="BN8" i="29" s="1"/>
  <c r="BM8" i="29"/>
  <c r="BK8" i="19"/>
  <c r="BL7" i="19"/>
  <c r="BK8" i="18"/>
  <c r="BL7" i="18"/>
  <c r="BK8" i="16"/>
  <c r="BL7" i="16"/>
  <c r="BL7" i="15"/>
  <c r="BK8" i="15"/>
  <c r="BL8" i="14"/>
  <c r="BM7" i="14"/>
  <c r="BM7" i="19" l="1"/>
  <c r="BL8" i="19"/>
  <c r="BL8" i="18"/>
  <c r="BM7" i="18"/>
  <c r="BM7" i="16"/>
  <c r="BL8" i="16"/>
  <c r="BL8" i="15"/>
  <c r="BM7" i="15"/>
  <c r="BN7" i="14"/>
  <c r="BM8" i="14"/>
  <c r="BM8" i="19" l="1"/>
  <c r="BN7" i="19"/>
  <c r="BN8" i="19" s="1"/>
  <c r="BN7" i="18"/>
  <c r="BN8" i="18" s="1"/>
  <c r="BM8" i="18"/>
  <c r="BN7" i="16"/>
  <c r="BN8" i="16" s="1"/>
  <c r="BM8" i="16"/>
  <c r="BN7" i="15"/>
  <c r="BN8" i="15" s="1"/>
  <c r="BM8" i="15"/>
  <c r="BN8" i="14"/>
  <c r="BO7" i="14"/>
  <c r="BO8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<sst xmlns="http://schemas.openxmlformats.org/spreadsheetml/2006/main" count="550" uniqueCount="202">
  <si>
    <t>Crie um cronograma de projeto nesta planilha.
Digite o título desse projeto na célula B1. 
As informações sobre como usar esta planilha, incluindo instruções para leitores de tela e o autor desta pasta de trabalho, estão na planilha Sobre.
Continue navegando pela coluna A para saber mais.</t>
  </si>
  <si>
    <t>Insira o Nome da empresa na célula B2.</t>
  </si>
  <si>
    <t>Insira o nome do Líder do projeto na célula B3. Insira a data de Início do projeto na célula E3. Início do projeto: o rótulo está na célula C3.</t>
  </si>
  <si>
    <t>A semana de exibição na célula E4 representa a semana inicial a ser exibida no cronograma do projeto na célula I4. A data de início do projeto é considerada Semana 1. Para alterar a semana de exibição, basta inserir um novo número da semana na célula E4.
A data inicial para cada semana, começando com a semana de exibição na célula E4, começa na célula I4 e é calculada automaticamente. Há 8 semanas representadas nesse modo de exibição que vão da célula I4 a célula BF4.
Você não deve modificar essas células.
Semana de exibição: o rótulo está na célula C4.</t>
  </si>
  <si>
    <t>As células I5 a BL5 contêm o número de dias da semana representado no bloco de células acima de cada célula de data e são calculadas automaticamente.
Você não deve modificar essas células.
A data de hoje é contornada em vermelho (hex #AD3815) a partir da data de hoje na linha 5, passando pela coluna de data inteira até o final do cronograma do projeto.</t>
  </si>
  <si>
    <t>Esta linha inclui cabeçalhos do cronograma do projeto que estão abaixo deles. 
Navegue de B6 a BL6 para ouvir o conteúdo. A primeira letra de cada dia da semana da data acima daquele cabeçalho começa na célula I6 e continua até a célula BL6.
Todo o gráfico de linha do tempo de projeto é gerado automaticamente com base nas datas de início e término inseridas, usando os formatos condicionais.
Não modifique o conteúdo nas células dentro das colunas após a coluna I, começando na célula I7.</t>
  </si>
  <si>
    <t xml:space="preserve">Não exclua esta linha. Esta linha ficará oculta para preservar uma fórmula usada para realçar o dia atual no cronograma do projeto. </t>
  </si>
  <si>
    <t>A célula B8 contém o título do exemplo da Fase 1. 
Insira um novo Título na célula B8.
Na célula C8, insira o nome a atribuir à fase, caso ela se aplique ao seu projeto.
Na célula D8, insira o Progresso para a fase inteira, caso ela se aplique ao seu projeto.
Nas células E8 e F8, insira as datas de início e término para a fase inteira, caso ela se aplique ao seu projeto. 
O gráfico de Gantt preenche automaticamente as datas apropriadas e sombreia de acordo com o andamento inserido.
Para excluir a fase e trabalhar apenas nas tarefas, basta excluir essa linha.</t>
  </si>
  <si>
    <t xml:space="preserve">A célula B9 contém a tarefa de exemplo "Tarefa 1". 
Insira um novo nome da tarefa na célula B9.
Insira uma pessoa para atribuir a tarefa na célula C9.
Insira o andamento da tarefa na célula D9. Uma barra de progresso é exibida na célula e fica sombreada de acordo com o número na célula. Por exemplo, 50% de progresso sombreia metade da célula.
Insira a data de início da tarefa na célula E9.
Insira a data de término da tarefa na célula F9.
Uma barra de status sombreada das datas inseridas aparece em blocos começando na célula I9 até BL9. </t>
  </si>
  <si>
    <t>A célula à direita contém o título do exemplo da Fase 2. 
Você pode criar uma nova fase a qualquer momento na coluna B. Este cronograma de projeto não exige fases. Para remover a fase, basta excluir a linha.
Para criar um novo bloco de fases nesta linha, digite um novo Título na célula à direita.
Para continuar a adicionar tarefas à fase acima, insira uma nova linha acima desta e preencha os dados da tarefa como na instrução da célula A9.
Atualize os detalhes da Fase na célula à direita, com base nas instruções da célula A8.
Continue navegando para baixo nas células da coluna A para saber mais.
Se você ainda não adicionou as novas linhas nesta planilha, encontrará 2 exemplos adicionais de blocos de fase que foram criados nas células B20 e B26. Caso contrário, navegue pelas células da coluna A para localizar os blocos adicionais. 
Repita as instruções das células A8 e A9 sempre que precisar.</t>
  </si>
  <si>
    <t>Bloco de título de fase de exemplo</t>
  </si>
  <si>
    <t>Início do projeto:</t>
  </si>
  <si>
    <t>Semana de exibição:</t>
  </si>
  <si>
    <t>DIAS</t>
  </si>
  <si>
    <t>Encerramento</t>
  </si>
  <si>
    <t>João Esteves</t>
  </si>
  <si>
    <t>Subida em Produção - GO Live</t>
  </si>
  <si>
    <t>Parceiro</t>
  </si>
  <si>
    <t>Porcentagem de conclusão</t>
  </si>
  <si>
    <t>Termo de Encerramento do Projeto</t>
  </si>
  <si>
    <t>Finalização do Projeto</t>
  </si>
  <si>
    <t xml:space="preserve">Responsável </t>
  </si>
  <si>
    <t>Progresso</t>
  </si>
  <si>
    <t>Fases - Tarefas</t>
  </si>
  <si>
    <t>Operação assistida</t>
  </si>
  <si>
    <t>Backlog 6 - SKU Atribs Price &amp; OS</t>
  </si>
  <si>
    <t>Go- Live</t>
  </si>
  <si>
    <t>Preparação</t>
  </si>
  <si>
    <t>Início
Planej.</t>
  </si>
  <si>
    <t>Término
Planej.</t>
  </si>
  <si>
    <t>Início
Realizado</t>
  </si>
  <si>
    <t>Término
Realizado</t>
  </si>
  <si>
    <t xml:space="preserve">Kick-off projeto </t>
  </si>
  <si>
    <t xml:space="preserve">Revisar escopo: Assunto R2 </t>
  </si>
  <si>
    <t xml:space="preserve">    Estimar esforço para atender R2</t>
  </si>
  <si>
    <t xml:space="preserve">SPS: Fredy  </t>
  </si>
  <si>
    <t xml:space="preserve">    Analisar e aprovar alteração escopo</t>
  </si>
  <si>
    <t>VOKE: João + Adriano + Taiane</t>
  </si>
  <si>
    <t>Levantamento de requisitos</t>
  </si>
  <si>
    <t>Entrega (1): Revisar Parâmetros Vinculados Aos Atributos E Características</t>
  </si>
  <si>
    <t>Entrega (2): Revisar Cadastro De Itens &gt; Garantir O Cadastro Dos Atributos Nos Skus Existentes</t>
  </si>
  <si>
    <t>Entrega (3): Usabilidade No Cadastro De Atributos Durante Cadastro De Itens</t>
  </si>
  <si>
    <t>Entrega (4): Ordem De Serviço : Novas Funcionalidades</t>
  </si>
  <si>
    <t>Entrega (5): Tela De Precificação</t>
  </si>
  <si>
    <t>Entrega (6): Gestão De Estoque (Precificação)</t>
  </si>
  <si>
    <t>Entrega (7): Ajuste Importação Xml &gt; Notas Emitidas Pelo Bling | Ecom + Loja</t>
  </si>
  <si>
    <t>Entrega (7): Ajuste Integração Salesforce ( Api's )</t>
  </si>
  <si>
    <t>Testes Integrados</t>
  </si>
  <si>
    <t>João  /Bianca/Eduardo/Area de negocios</t>
  </si>
  <si>
    <t>Carga de bases atualizada</t>
  </si>
  <si>
    <t>Desenvolvimento</t>
  </si>
  <si>
    <t>*Previsão</t>
  </si>
  <si>
    <r>
      <t xml:space="preserve">Gerente de Projeto: </t>
    </r>
    <r>
      <rPr>
        <sz val="10"/>
        <color theme="1"/>
        <rFont val="Calibri"/>
        <family val="2"/>
        <scheme val="minor"/>
      </rPr>
      <t>Fredy Emanuel e João Esteves</t>
    </r>
    <r>
      <rPr>
        <b/>
        <sz val="10"/>
        <color theme="1"/>
        <rFont val="Calibri"/>
        <family val="2"/>
        <scheme val="minor"/>
      </rPr>
      <t xml:space="preserve">
Analista SPS: </t>
    </r>
    <r>
      <rPr>
        <sz val="10"/>
        <color theme="1"/>
        <rFont val="Calibri"/>
        <family val="2"/>
        <scheme val="minor"/>
      </rPr>
      <t>Bianca Moreira e Eduardo Silva</t>
    </r>
    <r>
      <rPr>
        <b/>
        <sz val="10"/>
        <color theme="1"/>
        <rFont val="Calibri"/>
        <family val="2"/>
        <scheme val="minor"/>
      </rPr>
      <t xml:space="preserve">
Parceiro : </t>
    </r>
    <r>
      <rPr>
        <sz val="10"/>
        <color theme="1"/>
        <rFont val="Calibri"/>
        <family val="2"/>
        <scheme val="minor"/>
      </rPr>
      <t>SPS Group</t>
    </r>
    <r>
      <rPr>
        <b/>
        <sz val="10"/>
        <color theme="1"/>
        <rFont val="Calibri"/>
        <family val="2"/>
        <scheme val="minor"/>
      </rPr>
      <t xml:space="preserve">
Owner: </t>
    </r>
    <r>
      <rPr>
        <sz val="10"/>
        <color theme="1"/>
        <rFont val="Calibri"/>
        <family val="2"/>
        <scheme val="minor"/>
      </rPr>
      <t>João Coppini, Brunna Silva , Luadir Costa</t>
    </r>
    <r>
      <rPr>
        <b/>
        <sz val="10"/>
        <color theme="1"/>
        <rFont val="Calibri"/>
        <family val="2"/>
        <scheme val="minor"/>
      </rPr>
      <t xml:space="preserve">
Key User: </t>
    </r>
    <r>
      <rPr>
        <sz val="10"/>
        <color theme="1"/>
        <rFont val="Calibri"/>
        <family val="2"/>
        <scheme val="minor"/>
      </rPr>
      <t>Rafael Ferreira, Ana Carolina, Brunna Silva</t>
    </r>
    <r>
      <rPr>
        <b/>
        <sz val="10"/>
        <color theme="1"/>
        <rFont val="Calibri"/>
        <family val="2"/>
        <scheme val="minor"/>
      </rPr>
      <t xml:space="preserve">
Apoiadores: </t>
    </r>
    <r>
      <rPr>
        <sz val="10"/>
        <color theme="1"/>
        <rFont val="Calibri"/>
        <family val="2"/>
        <scheme val="minor"/>
      </rPr>
      <t>Nathalia Pinho, Isa Abreu, Fernando Farina e Bianca Oliveira</t>
    </r>
  </si>
  <si>
    <t>Início da etapa</t>
  </si>
  <si>
    <t>Fim da etapa</t>
  </si>
  <si>
    <t>Atrasos
(dias)</t>
  </si>
  <si>
    <t>ETAPA 01 - REVISAR PARÂMETROS VINCULADOS AOS ATRIBUTOS E CARACTERÍSTICAS</t>
  </si>
  <si>
    <t xml:space="preserve">EXPLORAÇÃO - Levantamento de Requisitos </t>
  </si>
  <si>
    <t xml:space="preserve">        Criar especificação documentando etapas realizadas para carga de dados SAP</t>
  </si>
  <si>
    <t xml:space="preserve">        Disponibilizar documentação e arquivos utilizadas para carga/importação no sharepoint </t>
  </si>
  <si>
    <t>SPS: Bianca Moreira</t>
  </si>
  <si>
    <t xml:space="preserve">REALIZAÇÃO | CARGA DE DADOS | DESENVOLVIMENTO </t>
  </si>
  <si>
    <t>Extrair + enviar para Voke estrutura de dados (atributos e características) atuais na base PRD-SAP para validação</t>
  </si>
  <si>
    <t>Analisar/revisar dados (atributos e características) que deverão existir na base de dados SAP-QA</t>
  </si>
  <si>
    <t xml:space="preserve">      Atividade (1): Atualizar base SAP-QA com novos atributos e características</t>
  </si>
  <si>
    <t xml:space="preserve">      Atividade (2): Confirmar dados importados na base SAP-QA</t>
  </si>
  <si>
    <t xml:space="preserve">      Atividade (3): Oficializar versão final da planilha/carga de dados (atributos e características) que será atualizada em PRD</t>
  </si>
  <si>
    <t>Início
Realiz.</t>
  </si>
  <si>
    <t>Término
Realiz.</t>
  </si>
  <si>
    <t>Entrega (2): Revisar Cadastro De Itens &gt; Garantir O Cadas. Dos Atrib. Nos Skus Existentes</t>
  </si>
  <si>
    <r>
      <rPr>
        <b/>
        <sz val="11"/>
        <color theme="1"/>
        <rFont val="Calibri"/>
        <family val="2"/>
        <scheme val="minor"/>
      </rPr>
      <t>SPS</t>
    </r>
    <r>
      <rPr>
        <sz val="11"/>
        <color theme="1"/>
        <rFont val="Calibri"/>
        <family val="2"/>
        <scheme val="minor"/>
      </rPr>
      <t xml:space="preserve">: Eduardo Silva </t>
    </r>
  </si>
  <si>
    <t>Confirmar SKUs criados base SAP-QA</t>
  </si>
  <si>
    <t xml:space="preserve">      Atividade (4): Confirmar saldo contábil + física | Antes &amp; Depois</t>
  </si>
  <si>
    <t xml:space="preserve">      Atividade (3): Realizar a entrada SKU Pai + SKU Filho na base SAP-QA</t>
  </si>
  <si>
    <t xml:space="preserve">      Atividade (2): Realizar a baixa/saída SKU atuais da base SAP-QA</t>
  </si>
  <si>
    <t xml:space="preserve">      Atividade (1): Estruturar carga de itens - SKU Pai &amp; SKU Filho </t>
  </si>
  <si>
    <t>Analisar/revisar resultado query &gt; Confirmar carga/importação base SAP-QA</t>
  </si>
  <si>
    <t>Criar consulta (query) com visão dos SKUs (vs) Nº de serie &amp; Classificação</t>
  </si>
  <si>
    <t>Dias</t>
  </si>
  <si>
    <t>REVISAR PARÂMETROS VINCULADOS AOS ATRIBUTOS E CARACTERÍSTICAS</t>
  </si>
  <si>
    <t>ENTREGA 01</t>
  </si>
  <si>
    <t>ENTREGA 02</t>
  </si>
  <si>
    <t>REVISAR CADASTRO DE ITENS&gt; GARANTIR O CADASTRO DOS ATRIBs NOS SKUS EXISTENTES</t>
  </si>
  <si>
    <t>ENTREGA 03</t>
  </si>
  <si>
    <t>USABILIDADE NO CADASTRO DE ATRIBUTOS DURANTE CADASTRO DE ITENS</t>
  </si>
  <si>
    <t>ENTREGA 04</t>
  </si>
  <si>
    <t>OS: ORDEM DE SERVIÇO &gt; NOVAS FUNCIONALIDADES</t>
  </si>
  <si>
    <t>ENTREGA 05</t>
  </si>
  <si>
    <t>TELA DE PRECIFICAÇÃO</t>
  </si>
  <si>
    <t>ENTREGA 06</t>
  </si>
  <si>
    <t>ENTREGA 07</t>
  </si>
  <si>
    <t xml:space="preserve">            Apresentar/demonstrar solução especificada para área de negócios Voke</t>
  </si>
  <si>
    <t xml:space="preserve">            Ajustes e correções necessárias com base na revisão realizada </t>
  </si>
  <si>
    <t xml:space="preserve">        Solicitar envio especificação para assinatura D4Sign </t>
  </si>
  <si>
    <t xml:space="preserve">        Enviar especificação para assinatura D4Sign</t>
  </si>
  <si>
    <t xml:space="preserve">        Realizar assinatura/aprovação da especificação </t>
  </si>
  <si>
    <t xml:space="preserve">        Fim da fase de especificação - Entrega 3</t>
  </si>
  <si>
    <t xml:space="preserve">        Agenda levantamento requisitos</t>
  </si>
  <si>
    <r>
      <rPr>
        <b/>
        <sz val="11"/>
        <color theme="1"/>
        <rFont val="Calibri"/>
        <family val="2"/>
        <scheme val="minor"/>
      </rPr>
      <t>VOKE</t>
    </r>
    <r>
      <rPr>
        <sz val="11"/>
        <color theme="1"/>
        <rFont val="Calibri"/>
        <family val="2"/>
        <scheme val="minor"/>
      </rPr>
      <t>: Brunna &amp; João Esteves</t>
    </r>
  </si>
  <si>
    <t>Handover técnico SPS &gt; Apresentação especificação técnica</t>
  </si>
  <si>
    <t xml:space="preserve">      Funcionalidade (1): Criar vínculo entre os atributos e campo Grupo/Categoria </t>
  </si>
  <si>
    <t xml:space="preserve">      Funcionalidade (2): Aba [Atributos] do cadastro de itens. Listar atributos para preenchimento de acordo com campo Grupo/Categoria</t>
  </si>
  <si>
    <t xml:space="preserve">      Funcionalidade (3): Validar/bloquear não preenchimento de atributos obrigatórios</t>
  </si>
  <si>
    <t>Teste unitário e evidência de teste</t>
  </si>
  <si>
    <t xml:space="preserve">      Atividade (1): Realizar teste unitário dos requisitos técnicos mapeados na especificação</t>
  </si>
  <si>
    <t xml:space="preserve">      Atividade (2): Criar documento &gt; Evidência de teste oficializando validação dos requisitos</t>
  </si>
  <si>
    <t xml:space="preserve">Teste VOKE </t>
  </si>
  <si>
    <t xml:space="preserve">      Atividade (2): Confirmar validação e entrega da funcionalidade</t>
  </si>
  <si>
    <t>Porcentagem da
etapa</t>
  </si>
  <si>
    <t xml:space="preserve">      Funcionalidade (1): Criar botão: Definir atributos + características na aba [Recebimento] e [Prepara &amp; Lab]</t>
  </si>
  <si>
    <t xml:space="preserve">      Funcionalidade (2): Aba [Recebimento]: Alterar lógica de funcionamento: Coluna Classificação </t>
  </si>
  <si>
    <t xml:space="preserve">      Funcionalidade (3): Trocar SKU Pai pelo SKU Filho após a etapa de [Prep &amp; Lab]</t>
  </si>
  <si>
    <t xml:space="preserve">      Funcionalidade (1): Desenvolvimento da tela - FrontEnd</t>
  </si>
  <si>
    <t xml:space="preserve">      Funcionalidade (2): Desenvolvimento das funcionalidades - BackEnd</t>
  </si>
  <si>
    <t xml:space="preserve">Criar consulta (query) com visão dos campos mapeados na especificação </t>
  </si>
  <si>
    <t xml:space="preserve">Analisar/revisar resultado query </t>
  </si>
  <si>
    <t xml:space="preserve">      Atividade (1): Ajustes e correção</t>
  </si>
  <si>
    <t xml:space="preserve">      Atividade (2): Confirmar dados importados na base SAP-QA - Parte 2</t>
  </si>
  <si>
    <t xml:space="preserve">Mapear atividades </t>
  </si>
  <si>
    <t>Testes Sale Force</t>
  </si>
  <si>
    <t>Testes Market Places</t>
  </si>
  <si>
    <t>Testes Bling</t>
  </si>
  <si>
    <t xml:space="preserve"> GESTÃO DE ESTOQUE (PRECIFICAÇÃO)</t>
  </si>
  <si>
    <t xml:space="preserve">        Carga de bases atualizada</t>
  </si>
  <si>
    <t xml:space="preserve">       Treinamento</t>
  </si>
  <si>
    <t>Correção dos Saldos de Estoque</t>
  </si>
  <si>
    <t>Saúde do Projeto</t>
  </si>
  <si>
    <t>Conclusão</t>
  </si>
  <si>
    <t>Atrasos (dias)</t>
  </si>
  <si>
    <t>Riscos</t>
  </si>
  <si>
    <t>Tarefas Entregues</t>
  </si>
  <si>
    <t>Próximos Entregaveis</t>
  </si>
  <si>
    <t>Indicador</t>
  </si>
  <si>
    <t>Base</t>
  </si>
  <si>
    <t>Extremidade</t>
  </si>
  <si>
    <t>Valor</t>
  </si>
  <si>
    <t>Máximo</t>
  </si>
  <si>
    <t xml:space="preserve"> Stakeholders</t>
  </si>
  <si>
    <t>Prazos</t>
  </si>
  <si>
    <t>Orçamento</t>
  </si>
  <si>
    <t>Qualidade</t>
  </si>
  <si>
    <t>Resposta a Riscos</t>
  </si>
  <si>
    <t>Escopo</t>
  </si>
  <si>
    <t>Inicio</t>
  </si>
  <si>
    <t>Go-live</t>
  </si>
  <si>
    <t>Término</t>
  </si>
  <si>
    <t>Go live</t>
  </si>
  <si>
    <t>Termino</t>
  </si>
  <si>
    <t>Atraso</t>
  </si>
  <si>
    <t>*Atividade com cronograma replanejadas</t>
  </si>
  <si>
    <t>Criação de MVP para apresentação</t>
  </si>
  <si>
    <t xml:space="preserve">            Criar (documentar) especificação técnica para desenvolvimento</t>
  </si>
  <si>
    <r>
      <t xml:space="preserve">        </t>
    </r>
    <r>
      <rPr>
        <b/>
        <sz val="11"/>
        <color rgb="FF000000"/>
        <rFont val="Calibri"/>
        <family val="2"/>
        <scheme val="minor"/>
      </rPr>
      <t xml:space="preserve">Criar MVP para funcionalidade 1 </t>
    </r>
    <r>
      <rPr>
        <sz val="11"/>
        <color rgb="FF000000"/>
        <rFont val="Calibri"/>
        <family val="2"/>
        <scheme val="minor"/>
      </rPr>
      <t>- Definir atributos + características na aba [Recebimento] e [Prepara &amp; Lab]</t>
    </r>
  </si>
  <si>
    <r>
      <t xml:space="preserve">        </t>
    </r>
    <r>
      <rPr>
        <b/>
        <sz val="11"/>
        <color rgb="FF0D0D0D"/>
        <rFont val="Calibri"/>
        <family val="2"/>
        <scheme val="minor"/>
      </rPr>
      <t xml:space="preserve">Criar MVP para funcionalidade 2 </t>
    </r>
    <r>
      <rPr>
        <sz val="11"/>
        <color rgb="FF0D0D0D"/>
        <rFont val="Calibri"/>
        <family val="2"/>
        <scheme val="minor"/>
      </rPr>
      <t xml:space="preserve">- Aba [Recebimento]: Alterar lógica de funcionamento: Coluna Classificação </t>
    </r>
  </si>
  <si>
    <r>
      <t>SPS</t>
    </r>
    <r>
      <rPr>
        <sz val="11"/>
        <color rgb="FF000000"/>
        <rFont val="Calibri"/>
        <family val="2"/>
        <scheme val="minor"/>
      </rPr>
      <t>: Bianca Moreira</t>
    </r>
  </si>
  <si>
    <r>
      <t xml:space="preserve">     </t>
    </r>
    <r>
      <rPr>
        <b/>
        <sz val="11"/>
        <color rgb="FF0D0D0D"/>
        <rFont val="Calibri"/>
        <family val="2"/>
        <scheme val="minor"/>
      </rPr>
      <t xml:space="preserve">   Criar MVP para funcionalidade 3 </t>
    </r>
    <r>
      <rPr>
        <sz val="11"/>
        <color rgb="FF0D0D0D"/>
        <rFont val="Calibri"/>
        <family val="2"/>
        <scheme val="minor"/>
      </rPr>
      <t>- Trocar SKU Pai pelo SKU Filho após a etapa de [Prep &amp; Lab]</t>
    </r>
  </si>
  <si>
    <t xml:space="preserve">           Atividade (1): Requisito XX (Atividades catalogadas pós assinatura de espec)</t>
  </si>
  <si>
    <t xml:space="preserve">           Atividade (2): Requisito XX (Atividades catalogadas pós assinatura de espec)</t>
  </si>
  <si>
    <t xml:space="preserve">           Atividade (3): Requisito XX (Atividades catalogadas pós assinatura de espec)</t>
  </si>
  <si>
    <t xml:space="preserve">           Atividade (4): Requisito XX (Atividades catalogadas pós assinatura de espec)</t>
  </si>
  <si>
    <t xml:space="preserve">           Atividade (5): Requisito XX (Atividades catalogadas pós assinatura de espec)</t>
  </si>
  <si>
    <t xml:space="preserve">           Atividade (6): Requisito XX (Atividades catalogadas pós assinatura de espec)</t>
  </si>
  <si>
    <t xml:space="preserve">      Atividade (2): Teste individual</t>
  </si>
  <si>
    <t>Apresentação/demonstração para área de negócios VOKE</t>
  </si>
  <si>
    <t>Apresentação interna Voke para todas lideranças ( Price | Comercial | Contabilidade e Controladoria )</t>
  </si>
  <si>
    <t xml:space="preserve">        Apresentar/demonstrar MVP para área de negócios Voke</t>
  </si>
  <si>
    <t xml:space="preserve">            Enviar para análise e aprovação da área de negócios Voke</t>
  </si>
  <si>
    <t xml:space="preserve">            Retornar análise a aprovação da especificação</t>
  </si>
  <si>
    <r>
      <t>SPS</t>
    </r>
    <r>
      <rPr>
        <sz val="11"/>
        <color rgb="FF000000"/>
        <rFont val="Calibri"/>
        <family val="2"/>
        <scheme val="minor"/>
      </rPr>
      <t xml:space="preserve">: Bianca + </t>
    </r>
    <r>
      <rPr>
        <b/>
        <sz val="11"/>
        <color rgb="FF000000"/>
        <rFont val="Calibri"/>
        <family val="2"/>
        <scheme val="minor"/>
      </rPr>
      <t>VOKE</t>
    </r>
    <r>
      <rPr>
        <sz val="11"/>
        <color rgb="FF000000"/>
        <rFont val="Calibri"/>
        <family val="2"/>
        <scheme val="minor"/>
      </rPr>
      <t>: Brunna &amp; João Esteves</t>
    </r>
  </si>
  <si>
    <r>
      <t>VOKE</t>
    </r>
    <r>
      <rPr>
        <sz val="11"/>
        <color rgb="FF000000"/>
        <rFont val="Calibri"/>
        <family val="2"/>
        <scheme val="minor"/>
      </rPr>
      <t>: Brunna &amp; João Esteves</t>
    </r>
  </si>
  <si>
    <r>
      <t>SPS</t>
    </r>
    <r>
      <rPr>
        <sz val="11"/>
        <color rgb="FF000000"/>
        <rFont val="Calibri"/>
        <family val="2"/>
        <scheme val="minor"/>
      </rPr>
      <t>: Bianca Moreira + Natália Masulo</t>
    </r>
  </si>
  <si>
    <r>
      <t>SPS</t>
    </r>
    <r>
      <rPr>
        <sz val="11"/>
        <color rgb="FF000000"/>
        <rFont val="Calibri"/>
        <family val="2"/>
        <scheme val="minor"/>
      </rPr>
      <t>: Natália Masulo</t>
    </r>
  </si>
  <si>
    <r>
      <rPr>
        <b/>
        <sz val="11"/>
        <color rgb="FF000000"/>
        <rFont val="Calibri"/>
        <family val="2"/>
        <scheme val="minor"/>
      </rPr>
      <t>SPS</t>
    </r>
    <r>
      <rPr>
        <sz val="11"/>
        <color rgb="FF000000"/>
        <rFont val="Calibri"/>
        <family val="2"/>
        <scheme val="minor"/>
      </rPr>
      <t xml:space="preserve">: Bianca + </t>
    </r>
    <r>
      <rPr>
        <b/>
        <sz val="11"/>
        <color rgb="FF000000"/>
        <rFont val="Calibri"/>
        <family val="2"/>
        <scheme val="minor"/>
      </rPr>
      <t>VOKE</t>
    </r>
    <r>
      <rPr>
        <sz val="11"/>
        <color rgb="FF000000"/>
        <rFont val="Calibri"/>
        <family val="2"/>
        <scheme val="minor"/>
      </rPr>
      <t>: Brunna &amp; João Esteves</t>
    </r>
  </si>
  <si>
    <t xml:space="preserve">&gt; MVP - Etapa 03 - Visão das OS 
&gt;Espec Etapa 03 - Assinada
&gt; Movimentação da OS (Etapa 4)
&gt; MVP - Etapa 01 - SKU (versão Pai e Filho)
&gt; Reunião de Apresentação de MVP (estoque)
&gt;Revisão do cronograma (adição de atividades )
&gt; Replanejamento das atividades
</t>
  </si>
  <si>
    <t>Entrega (8): Ajuste Integração Salesforce ( Api's )</t>
  </si>
  <si>
    <t xml:space="preserve">Criar MVP de exemplo em relação as alterações no cadastro de itens </t>
  </si>
  <si>
    <r>
      <rPr>
        <b/>
        <sz val="11"/>
        <color theme="1"/>
        <rFont val="Calibri"/>
        <family val="2"/>
        <scheme val="minor"/>
      </rPr>
      <t>SPS:</t>
    </r>
    <r>
      <rPr>
        <sz val="11"/>
        <color theme="1"/>
        <rFont val="Calibri"/>
        <family val="2"/>
        <scheme val="minor"/>
      </rPr>
      <t xml:space="preserve"> Bianca + </t>
    </r>
    <r>
      <rPr>
        <b/>
        <sz val="11"/>
        <color theme="1"/>
        <rFont val="Calibri"/>
        <family val="2"/>
        <scheme val="minor"/>
      </rPr>
      <t>VOKE</t>
    </r>
    <r>
      <rPr>
        <sz val="11"/>
        <color theme="1"/>
        <rFont val="Calibri"/>
        <family val="2"/>
        <scheme val="minor"/>
      </rPr>
      <t>:  João Esteves</t>
    </r>
  </si>
  <si>
    <t xml:space="preserve">   Tarea predessesora - Finalização da Etapa 02</t>
  </si>
  <si>
    <t xml:space="preserve">   Tarea predessesora - Finalização da Etapa 04</t>
  </si>
  <si>
    <t>AJUSTE INTEGRAÇÃO- Ajuste Importação Xml &gt; Notas Emitidas Pelo Bling | Ecom + Loja</t>
  </si>
  <si>
    <t>AJUSTE INTEGRAÇÃO - Ajuste Integração Salesforce ( Api's )</t>
  </si>
  <si>
    <t>Validação da API</t>
  </si>
  <si>
    <t>Funcionamneto da Integração</t>
  </si>
  <si>
    <t xml:space="preserve">Impactos das possiveis alterações </t>
  </si>
  <si>
    <t>Bling</t>
  </si>
  <si>
    <t>Importador de XML</t>
  </si>
  <si>
    <t xml:space="preserve">        Criar especificação documentando</t>
  </si>
  <si>
    <t>&gt; Espec Etapa 04 para validação
&gt;  Espec Etapa 02 para validação
&gt; Reunião com a liderança dos Key Users
&gt; Movimentação de Saldos de estoque (tirar o saldo de estoque do item pai e criar os filhos, importando todo o saldo físico)</t>
  </si>
  <si>
    <t>Movimentação de Saldo de estoque do item pai, criar os filhos</t>
  </si>
  <si>
    <t xml:space="preserve"> Importação de todo o saldo físico do estoque 9 Base de teste)</t>
  </si>
  <si>
    <t xml:space="preserve">*Atividade de previsão estimadas de cronograma </t>
  </si>
  <si>
    <t xml:space="preserve">     Atividade (5): Criar planilha com lista dos SKUs que irão compor a [Saída de Mercadoria]</t>
  </si>
  <si>
    <t xml:space="preserve">     Atividade (6): Criar [Saída de Mercadoria] via Service Layer </t>
  </si>
  <si>
    <t xml:space="preserve">     Atividade (7): Criar planilha DTW para cadastrar item filho </t>
  </si>
  <si>
    <t xml:space="preserve">     Atividade (7.1): Importar/cadastrar itens filhos na base de teste</t>
  </si>
  <si>
    <t xml:space="preserve">    Atividade (8): Criar planilha com lista dos SKUs que irão compor a [Entrada de mercadoria]</t>
  </si>
  <si>
    <t xml:space="preserve">    Atividade (8.1): Criar [Entrada de mercadoria] via Service Layer </t>
  </si>
  <si>
    <t>Fim do projeto</t>
  </si>
  <si>
    <t xml:space="preserve"> Cronograma MACRO </t>
  </si>
  <si>
    <t>Ecom - Tecnologia de Usados</t>
  </si>
  <si>
    <r>
      <t>Gerente de Projeto:  J</t>
    </r>
    <r>
      <rPr>
        <u/>
        <sz val="10"/>
        <color theme="1"/>
        <rFont val="Calibri"/>
        <family val="2"/>
        <scheme val="minor"/>
      </rPr>
      <t>oão Esteves</t>
    </r>
    <r>
      <rPr>
        <b/>
        <u/>
        <sz val="10"/>
        <color theme="1"/>
        <rFont val="Calibri"/>
        <family val="2"/>
        <scheme val="minor"/>
      </rPr>
      <t xml:space="preserve">
Parceiro : </t>
    </r>
    <r>
      <rPr>
        <u/>
        <sz val="10"/>
        <color theme="1"/>
        <rFont val="Calibri"/>
        <family val="2"/>
        <scheme val="minor"/>
      </rPr>
      <t>SPS Group</t>
    </r>
    <r>
      <rPr>
        <b/>
        <u/>
        <sz val="10"/>
        <color theme="1"/>
        <rFont val="Calibri"/>
        <family val="2"/>
        <scheme val="minor"/>
      </rPr>
      <t xml:space="preserve">
Owner: </t>
    </r>
    <r>
      <rPr>
        <u/>
        <sz val="10"/>
        <color theme="1"/>
        <rFont val="Calibri"/>
        <family val="2"/>
        <scheme val="minor"/>
      </rPr>
      <t>J</t>
    </r>
    <r>
      <rPr>
        <b/>
        <u/>
        <sz val="10"/>
        <color theme="1"/>
        <rFont val="Calibri"/>
        <family val="2"/>
        <scheme val="minor"/>
      </rPr>
      <t xml:space="preserve">Key User: </t>
    </r>
    <r>
      <rPr>
        <u/>
        <sz val="10"/>
        <color theme="1"/>
        <rFont val="Calibri"/>
        <family val="2"/>
        <scheme val="minor"/>
      </rPr>
      <t>R</t>
    </r>
    <r>
      <rPr>
        <b/>
        <u/>
        <sz val="10"/>
        <color theme="1"/>
        <rFont val="Calibri"/>
        <family val="2"/>
        <scheme val="minor"/>
      </rPr>
      <t xml:space="preserve">
Apoiadores: </t>
    </r>
  </si>
  <si>
    <r>
      <rPr>
        <b/>
        <sz val="16"/>
        <color rgb="FF295991"/>
        <rFont val="Calibri"/>
        <family val="2"/>
        <scheme val="minor"/>
      </rPr>
      <t>&gt;Mudanças de Escopo 
&gt;Tomadas de Decisões Estratégicas 
&gt;Impacto Black Friday</t>
    </r>
    <r>
      <rPr>
        <sz val="16"/>
        <color rgb="FF295991"/>
        <rFont val="Calibri"/>
        <family val="2"/>
        <scheme val="minor"/>
      </rPr>
      <t xml:space="preserve">
-Decisões estratégicas causaram atraso no Cronograma
- Replanejamento das Atividades
-Risco de atraso na entrega para testes do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</si>
</sst>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d/m/yy;@"/>
    <numFmt numFmtId="166" formatCode="d\-mmm\-yyyy"/>
    <numFmt numFmtId="167" formatCode="d"/>
    <numFmt numFmtId="168" formatCode="ddd\,\ dd/mm/yyyy"/>
    <numFmt numFmtId="169" formatCode="dd/mm/yy"/>
    <numFmt numFmtId="170" formatCode="_(* #,##0.00_);_(* \(#,##0.00\);_(* &quot;-&quot;??_);_(@_)"/>
    <numFmt numFmtId="171" formatCode="_(* #,##0.0000_);_(* \(#,##0.0000\);_(* &quot;-&quot;??_);_(@_)"/>
    <numFmt numFmtId="172" formatCode="dd/mm/yy;@"/>
  </numFmts>
  <fonts count="8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8"/>
      <color rgb="FF295991"/>
      <name val="Calibri"/>
      <family val="2"/>
      <scheme val="major"/>
    </font>
    <font>
      <b/>
      <sz val="22"/>
      <color rgb="FFED9EF5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29599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Aptos Narrow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theme="7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rgb="FFED9EF5"/>
      <name val="Calibri"/>
      <family val="2"/>
      <scheme val="minor"/>
    </font>
    <font>
      <sz val="12"/>
      <color rgb="FFFF0000"/>
      <name val="Aptos Narrow"/>
      <family val="2"/>
    </font>
    <font>
      <b/>
      <sz val="12"/>
      <color rgb="FF29599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rgb="FFED9EF5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295991"/>
      <name val="Calibri"/>
      <family val="2"/>
      <scheme val="minor"/>
    </font>
    <font>
      <sz val="11"/>
      <color rgb="FF262626"/>
      <name val="Calibri"/>
      <family val="2"/>
      <scheme val="minor"/>
    </font>
    <font>
      <sz val="48"/>
      <color rgb="FF29599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rgb="FF295991"/>
      <name val="Calibri"/>
      <family val="2"/>
      <scheme val="minor"/>
    </font>
    <font>
      <b/>
      <sz val="36"/>
      <color rgb="FF295991"/>
      <name val="Calibri"/>
      <family val="2"/>
      <scheme val="minor"/>
    </font>
    <font>
      <b/>
      <sz val="20"/>
      <color rgb="FF295991"/>
      <name val="Calibri"/>
      <family val="2"/>
      <scheme val="minor"/>
    </font>
    <font>
      <sz val="12"/>
      <color rgb="FF262626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8"/>
      <color rgb="FF7030A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0D0D0D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6"/>
      <color rgb="FF7030A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  <font>
      <sz val="16"/>
      <color theme="9" tint="-0.249977111117893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BF4F"/>
        <bgColor indexed="64"/>
      </patternFill>
    </fill>
    <fill>
      <patternFill patternType="solid">
        <fgColor rgb="FF295991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ED9EF5"/>
        <bgColor indexed="64"/>
      </patternFill>
    </fill>
    <fill>
      <patternFill patternType="solid">
        <fgColor rgb="FFF8F7F2"/>
        <bgColor rgb="FF000000"/>
      </patternFill>
    </fill>
    <fill>
      <patternFill patternType="solid">
        <fgColor rgb="FFED9EF5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DED9C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D9C4"/>
        <bgColor rgb="FF000000"/>
      </patternFill>
    </fill>
  </fills>
  <borders count="75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/>
      <bottom style="medium">
        <color theme="0" tint="-0.14996795556505021"/>
      </bottom>
      <diagonal/>
    </border>
    <border>
      <left/>
      <right/>
      <top/>
      <bottom style="medium">
        <color rgb="FFD9D9D9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3743705557422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9679555650502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14993743705557422"/>
      </left>
      <right/>
      <top/>
      <bottom style="medium">
        <color theme="0" tint="-0.14996795556505021"/>
      </bottom>
      <diagonal/>
    </border>
    <border>
      <left style="thin">
        <color theme="0" tint="-0.14993743705557422"/>
      </left>
      <right/>
      <top style="medium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98474074526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9847407452621"/>
      </top>
      <bottom/>
      <diagonal/>
    </border>
    <border>
      <left style="thin">
        <color theme="0" tint="-0.14993743705557422"/>
      </left>
      <right/>
      <top style="thin">
        <color theme="0" tint="-0.149998474074526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14993743705557422"/>
      </right>
      <top style="thin">
        <color theme="0" tint="-0.14999847407452621"/>
      </top>
      <bottom/>
      <diagonal/>
    </border>
    <border>
      <left style="thin">
        <color theme="0" tint="-0.14993743705557422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3743705557422"/>
      </right>
      <top/>
      <bottom style="medium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99847407452621"/>
      </bottom>
      <diagonal/>
    </border>
    <border>
      <left style="thin">
        <color theme="0" tint="-0.14993743705557422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3743705557422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3743705557422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 style="medium">
        <color theme="0" tint="-0.1499679555650502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theme="0" tint="-0.14996795556505021"/>
      </top>
      <bottom style="thin">
        <color theme="0" tint="-0.1499984740745262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9" fillId="0" borderId="0"/>
    <xf numFmtId="9" fontId="6" fillId="0" borderId="3" applyFont="0" applyFill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7" fillId="0" borderId="0" applyNumberFormat="0" applyFill="0" applyProtection="0">
      <alignment vertical="top"/>
    </xf>
    <xf numFmtId="0" fontId="6" fillId="0" borderId="0" applyNumberFormat="0" applyFill="0" applyProtection="0">
      <alignment horizontal="right" indent="1"/>
    </xf>
    <xf numFmtId="168" fontId="6" fillId="0" borderId="3">
      <alignment horizontal="center" vertical="center"/>
    </xf>
    <xf numFmtId="165" fontId="6" fillId="0" borderId="2" applyFill="0">
      <alignment horizontal="center" vertical="center"/>
    </xf>
    <xf numFmtId="0" fontId="6" fillId="0" borderId="2" applyFill="0">
      <alignment horizontal="center" vertical="center"/>
    </xf>
    <xf numFmtId="0" fontId="6" fillId="0" borderId="2" applyFill="0">
      <alignment horizontal="left" vertical="center" indent="2"/>
    </xf>
    <xf numFmtId="0" fontId="11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11" applyNumberFormat="0" applyAlignment="0" applyProtection="0"/>
    <xf numFmtId="0" fontId="17" fillId="6" borderId="12" applyNumberFormat="0" applyAlignment="0" applyProtection="0"/>
    <xf numFmtId="0" fontId="18" fillId="6" borderId="11" applyNumberFormat="0" applyAlignment="0" applyProtection="0"/>
    <xf numFmtId="0" fontId="19" fillId="0" borderId="13" applyNumberFormat="0" applyFill="0" applyAlignment="0" applyProtection="0"/>
    <xf numFmtId="0" fontId="20" fillId="7" borderId="14" applyNumberFormat="0" applyAlignment="0" applyProtection="0"/>
    <xf numFmtId="0" fontId="21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9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9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9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170" fontId="6" fillId="0" borderId="0" applyFont="0" applyFill="0" applyBorder="0" applyAlignment="0" applyProtection="0"/>
  </cellStyleXfs>
  <cellXfs count="308">
    <xf numFmtId="0" fontId="0" fillId="0" borderId="0" xfId="0"/>
    <xf numFmtId="167" fontId="5" fillId="34" borderId="6" xfId="0" applyNumberFormat="1" applyFont="1" applyFill="1" applyBorder="1" applyAlignment="1">
      <alignment horizontal="center" vertical="center"/>
    </xf>
    <xf numFmtId="167" fontId="5" fillId="34" borderId="0" xfId="0" applyNumberFormat="1" applyFont="1" applyFill="1" applyAlignment="1">
      <alignment horizontal="center" vertical="center"/>
    </xf>
    <xf numFmtId="167" fontId="5" fillId="34" borderId="7" xfId="0" applyNumberFormat="1" applyFont="1" applyFill="1" applyBorder="1" applyAlignment="1">
      <alignment horizontal="center" vertical="center"/>
    </xf>
    <xf numFmtId="0" fontId="6" fillId="35" borderId="2" xfId="12" applyFill="1">
      <alignment horizontal="left" vertical="center" indent="2"/>
    </xf>
    <xf numFmtId="0" fontId="6" fillId="35" borderId="2" xfId="11" applyFill="1">
      <alignment horizontal="center" vertical="center"/>
    </xf>
    <xf numFmtId="9" fontId="3" fillId="35" borderId="2" xfId="2" applyFont="1" applyFill="1" applyBorder="1" applyAlignment="1">
      <alignment horizontal="center" vertical="center"/>
    </xf>
    <xf numFmtId="165" fontId="6" fillId="35" borderId="2" xfId="10" applyFill="1">
      <alignment horizontal="center" vertical="center"/>
    </xf>
    <xf numFmtId="0" fontId="0" fillId="35" borderId="2" xfId="12" applyFont="1" applyFill="1">
      <alignment horizontal="left" vertical="center" indent="2"/>
    </xf>
    <xf numFmtId="49" fontId="0" fillId="0" borderId="18" xfId="0" quotePrefix="1" applyNumberFormat="1" applyBorder="1" applyAlignment="1">
      <alignment horizontal="left" vertical="center" indent="1"/>
    </xf>
    <xf numFmtId="169" fontId="0" fillId="0" borderId="18" xfId="0" applyNumberFormat="1" applyBorder="1" applyAlignment="1">
      <alignment horizontal="center" vertical="center"/>
    </xf>
    <xf numFmtId="0" fontId="9" fillId="35" borderId="0" xfId="3" applyFill="1"/>
    <xf numFmtId="0" fontId="0" fillId="35" borderId="0" xfId="0" applyFill="1"/>
    <xf numFmtId="0" fontId="0" fillId="35" borderId="0" xfId="0" applyFill="1" applyAlignment="1">
      <alignment horizontal="center"/>
    </xf>
    <xf numFmtId="0" fontId="9" fillId="35" borderId="0" xfId="3" applyFill="1" applyAlignment="1">
      <alignment wrapText="1"/>
    </xf>
    <xf numFmtId="0" fontId="23" fillId="35" borderId="0" xfId="5" applyFont="1" applyFill="1" applyAlignment="1">
      <alignment horizontal="left"/>
    </xf>
    <xf numFmtId="0" fontId="0" fillId="35" borderId="0" xfId="8" applyFont="1" applyFill="1" applyAlignment="1">
      <alignment vertical="center"/>
    </xf>
    <xf numFmtId="0" fontId="6" fillId="35" borderId="0" xfId="8" applyFill="1" applyAlignment="1">
      <alignment vertical="center"/>
    </xf>
    <xf numFmtId="0" fontId="1" fillId="35" borderId="0" xfId="0" applyFont="1" applyFill="1"/>
    <xf numFmtId="0" fontId="10" fillId="35" borderId="0" xfId="0" applyFont="1" applyFill="1"/>
    <xf numFmtId="0" fontId="24" fillId="35" borderId="0" xfId="6" applyFont="1" applyFill="1"/>
    <xf numFmtId="0" fontId="6" fillId="35" borderId="0" xfId="8" applyFill="1" applyAlignment="1">
      <alignment horizontal="right" vertical="center" indent="1"/>
    </xf>
    <xf numFmtId="0" fontId="0" fillId="35" borderId="0" xfId="0" applyFill="1" applyAlignment="1">
      <alignment horizontal="center" vertical="center" wrapText="1"/>
    </xf>
    <xf numFmtId="0" fontId="0" fillId="35" borderId="0" xfId="0" applyFill="1" applyAlignment="1">
      <alignment horizontal="right" vertical="center"/>
    </xf>
    <xf numFmtId="9" fontId="28" fillId="35" borderId="0" xfId="9" applyNumberFormat="1" applyFont="1" applyFill="1" applyBorder="1">
      <alignment horizontal="center" vertical="center"/>
    </xf>
    <xf numFmtId="0" fontId="29" fillId="35" borderId="0" xfId="8" applyFont="1" applyFill="1" applyAlignment="1">
      <alignment horizontal="right" vertical="center" indent="1"/>
    </xf>
    <xf numFmtId="0" fontId="29" fillId="35" borderId="0" xfId="0" applyFont="1" applyFill="1" applyAlignment="1">
      <alignment horizontal="center" vertical="center"/>
    </xf>
    <xf numFmtId="0" fontId="9" fillId="35" borderId="0" xfId="0" applyFont="1" applyFill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34" fillId="35" borderId="0" xfId="3" applyFont="1" applyFill="1" applyAlignment="1">
      <alignment wrapText="1"/>
    </xf>
    <xf numFmtId="0" fontId="7" fillId="35" borderId="0" xfId="0" applyFont="1" applyFill="1"/>
    <xf numFmtId="0" fontId="0" fillId="35" borderId="0" xfId="0" applyFill="1" applyAlignment="1">
      <alignment wrapText="1"/>
    </xf>
    <xf numFmtId="0" fontId="0" fillId="35" borderId="9" xfId="0" applyFill="1" applyBorder="1" applyAlignment="1">
      <alignment vertical="center"/>
    </xf>
    <xf numFmtId="0" fontId="3" fillId="35" borderId="2" xfId="0" applyFont="1" applyFill="1" applyBorder="1" applyAlignment="1">
      <alignment horizontal="center" vertical="center"/>
    </xf>
    <xf numFmtId="0" fontId="0" fillId="35" borderId="0" xfId="0" applyFill="1" applyAlignment="1">
      <alignment vertical="center"/>
    </xf>
    <xf numFmtId="0" fontId="0" fillId="35" borderId="2" xfId="11" applyFont="1" applyFill="1">
      <alignment horizontal="center" vertical="center"/>
    </xf>
    <xf numFmtId="0" fontId="30" fillId="37" borderId="17" xfId="0" applyFont="1" applyFill="1" applyBorder="1" applyAlignment="1">
      <alignment horizontal="left" vertical="center" indent="2"/>
    </xf>
    <xf numFmtId="16" fontId="30" fillId="37" borderId="17" xfId="0" applyNumberFormat="1" applyFont="1" applyFill="1" applyBorder="1" applyAlignment="1">
      <alignment horizontal="center" vertical="center"/>
    </xf>
    <xf numFmtId="0" fontId="43" fillId="35" borderId="0" xfId="0" applyFont="1" applyFill="1" applyAlignment="1">
      <alignment horizontal="left" vertical="center" indent="1"/>
    </xf>
    <xf numFmtId="0" fontId="25" fillId="35" borderId="22" xfId="0" applyFont="1" applyFill="1" applyBorder="1" applyAlignment="1">
      <alignment horizontal="left" vertical="center" indent="1"/>
    </xf>
    <xf numFmtId="169" fontId="0" fillId="35" borderId="18" xfId="0" applyNumberFormat="1" applyFill="1" applyBorder="1" applyAlignment="1">
      <alignment horizontal="center" vertical="center"/>
    </xf>
    <xf numFmtId="0" fontId="0" fillId="35" borderId="9" xfId="0" applyFill="1" applyBorder="1" applyAlignment="1">
      <alignment horizontal="right" vertical="center"/>
    </xf>
    <xf numFmtId="0" fontId="25" fillId="35" borderId="0" xfId="0" applyFont="1" applyFill="1" applyAlignment="1">
      <alignment horizontal="left" vertical="center" indent="1"/>
    </xf>
    <xf numFmtId="0" fontId="44" fillId="35" borderId="17" xfId="0" applyFont="1" applyFill="1" applyBorder="1" applyAlignment="1">
      <alignment horizontal="left" vertical="center" indent="2"/>
    </xf>
    <xf numFmtId="0" fontId="44" fillId="35" borderId="21" xfId="0" applyFont="1" applyFill="1" applyBorder="1" applyAlignment="1">
      <alignment horizontal="left" vertical="center" indent="2"/>
    </xf>
    <xf numFmtId="165" fontId="42" fillId="35" borderId="2" xfId="10" applyFont="1" applyFill="1">
      <alignment horizontal="center" vertical="center"/>
    </xf>
    <xf numFmtId="0" fontId="45" fillId="35" borderId="21" xfId="0" applyFont="1" applyFill="1" applyBorder="1" applyAlignment="1">
      <alignment horizontal="left" vertical="center" indent="2"/>
    </xf>
    <xf numFmtId="0" fontId="21" fillId="35" borderId="2" xfId="11" applyFont="1" applyFill="1">
      <alignment horizontal="center" vertical="center"/>
    </xf>
    <xf numFmtId="9" fontId="21" fillId="35" borderId="2" xfId="2" applyFont="1" applyFill="1" applyBorder="1" applyAlignment="1">
      <alignment horizontal="center" vertical="center"/>
    </xf>
    <xf numFmtId="165" fontId="21" fillId="35" borderId="2" xfId="10" applyFont="1" applyFill="1">
      <alignment horizontal="center" vertical="center"/>
    </xf>
    <xf numFmtId="0" fontId="35" fillId="38" borderId="1" xfId="0" applyFont="1" applyFill="1" applyBorder="1" applyAlignment="1">
      <alignment horizontal="left" vertical="center" indent="1"/>
    </xf>
    <xf numFmtId="0" fontId="35" fillId="38" borderId="1" xfId="0" applyFont="1" applyFill="1" applyBorder="1" applyAlignment="1">
      <alignment horizontal="center" vertical="center" wrapText="1"/>
    </xf>
    <xf numFmtId="0" fontId="31" fillId="38" borderId="1" xfId="0" applyFont="1" applyFill="1" applyBorder="1" applyAlignment="1">
      <alignment horizontal="center" vertical="center" wrapText="1"/>
    </xf>
    <xf numFmtId="0" fontId="7" fillId="36" borderId="8" xfId="0" applyFont="1" applyFill="1" applyBorder="1" applyAlignment="1">
      <alignment horizontal="center" vertical="center" shrinkToFit="1"/>
    </xf>
    <xf numFmtId="0" fontId="31" fillId="33" borderId="2" xfId="0" applyFont="1" applyFill="1" applyBorder="1" applyAlignment="1">
      <alignment horizontal="left" vertical="center" indent="1"/>
    </xf>
    <xf numFmtId="0" fontId="25" fillId="33" borderId="2" xfId="11" applyFont="1" applyFill="1">
      <alignment horizontal="center" vertical="center"/>
    </xf>
    <xf numFmtId="9" fontId="33" fillId="33" borderId="2" xfId="2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31" fillId="33" borderId="19" xfId="0" applyFont="1" applyFill="1" applyBorder="1" applyAlignment="1">
      <alignment horizontal="left" vertical="center" indent="1"/>
    </xf>
    <xf numFmtId="165" fontId="32" fillId="33" borderId="2" xfId="0" applyNumberFormat="1" applyFont="1" applyFill="1" applyBorder="1" applyAlignment="1">
      <alignment horizontal="center" vertical="center"/>
    </xf>
    <xf numFmtId="0" fontId="31" fillId="33" borderId="20" xfId="0" applyFont="1" applyFill="1" applyBorder="1" applyAlignment="1">
      <alignment horizontal="left" vertical="center" indent="1"/>
    </xf>
    <xf numFmtId="0" fontId="25" fillId="33" borderId="20" xfId="11" applyFont="1" applyFill="1" applyBorder="1">
      <alignment horizontal="center" vertical="center"/>
    </xf>
    <xf numFmtId="0" fontId="47" fillId="34" borderId="2" xfId="0" applyFont="1" applyFill="1" applyBorder="1" applyAlignment="1">
      <alignment horizontal="left" vertical="center" indent="1"/>
    </xf>
    <xf numFmtId="0" fontId="48" fillId="34" borderId="2" xfId="11" applyFont="1" applyFill="1">
      <alignment horizontal="center" vertical="center"/>
    </xf>
    <xf numFmtId="9" fontId="48" fillId="34" borderId="2" xfId="2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/>
    </xf>
    <xf numFmtId="165" fontId="48" fillId="34" borderId="2" xfId="0" applyNumberFormat="1" applyFont="1" applyFill="1" applyBorder="1" applyAlignment="1">
      <alignment horizontal="center" vertical="center"/>
    </xf>
    <xf numFmtId="0" fontId="47" fillId="34" borderId="20" xfId="0" applyFont="1" applyFill="1" applyBorder="1" applyAlignment="1">
      <alignment horizontal="left" vertical="center" indent="1"/>
    </xf>
    <xf numFmtId="0" fontId="48" fillId="34" borderId="20" xfId="11" applyFont="1" applyFill="1" applyBorder="1">
      <alignment horizontal="center" vertical="center"/>
    </xf>
    <xf numFmtId="0" fontId="48" fillId="34" borderId="2" xfId="11" applyFont="1" applyFill="1" applyAlignment="1">
      <alignment horizontal="left" vertical="center"/>
    </xf>
    <xf numFmtId="0" fontId="49" fillId="35" borderId="0" xfId="6" applyFont="1" applyFill="1" applyAlignment="1">
      <alignment horizontal="left" vertical="center"/>
    </xf>
    <xf numFmtId="0" fontId="0" fillId="0" borderId="18" xfId="0" applyBorder="1" applyAlignment="1">
      <alignment horizontal="left" vertical="center" indent="1"/>
    </xf>
    <xf numFmtId="0" fontId="44" fillId="35" borderId="0" xfId="0" applyFont="1" applyFill="1" applyAlignment="1">
      <alignment horizontal="left" vertical="center" indent="1"/>
    </xf>
    <xf numFmtId="0" fontId="0" fillId="35" borderId="22" xfId="0" applyFill="1" applyBorder="1" applyAlignment="1">
      <alignment horizontal="left" vertical="center" indent="1"/>
    </xf>
    <xf numFmtId="0" fontId="40" fillId="0" borderId="18" xfId="0" applyFont="1" applyBorder="1" applyAlignment="1">
      <alignment horizontal="left" vertical="center" indent="1"/>
    </xf>
    <xf numFmtId="0" fontId="0" fillId="39" borderId="18" xfId="0" applyFill="1" applyBorder="1" applyAlignment="1">
      <alignment horizontal="left" vertical="center" indent="1"/>
    </xf>
    <xf numFmtId="169" fontId="52" fillId="0" borderId="18" xfId="0" applyNumberFormat="1" applyFont="1" applyBorder="1" applyAlignment="1">
      <alignment horizontal="center" vertical="center"/>
    </xf>
    <xf numFmtId="0" fontId="0" fillId="40" borderId="18" xfId="0" applyFill="1" applyBorder="1" applyAlignment="1">
      <alignment horizontal="left" vertical="center" indent="1"/>
    </xf>
    <xf numFmtId="49" fontId="0" fillId="40" borderId="18" xfId="0" quotePrefix="1" applyNumberFormat="1" applyFill="1" applyBorder="1" applyAlignment="1">
      <alignment horizontal="left" vertical="center" indent="1"/>
    </xf>
    <xf numFmtId="169" fontId="0" fillId="40" borderId="18" xfId="0" applyNumberFormat="1" applyFill="1" applyBorder="1" applyAlignment="1">
      <alignment horizontal="center" vertical="center"/>
    </xf>
    <xf numFmtId="169" fontId="53" fillId="0" borderId="18" xfId="0" applyNumberFormat="1" applyFont="1" applyBorder="1" applyAlignment="1">
      <alignment horizontal="center" vertical="center"/>
    </xf>
    <xf numFmtId="169" fontId="54" fillId="40" borderId="18" xfId="0" applyNumberFormat="1" applyFont="1" applyFill="1" applyBorder="1" applyAlignment="1">
      <alignment horizontal="center" vertical="center"/>
    </xf>
    <xf numFmtId="9" fontId="3" fillId="35" borderId="0" xfId="2" applyFont="1" applyFill="1" applyBorder="1" applyAlignment="1">
      <alignment horizontal="center" vertical="center"/>
    </xf>
    <xf numFmtId="169" fontId="54" fillId="0" borderId="18" xfId="0" applyNumberFormat="1" applyFont="1" applyBorder="1" applyAlignment="1">
      <alignment horizontal="center" vertical="center"/>
    </xf>
    <xf numFmtId="49" fontId="0" fillId="35" borderId="18" xfId="0" quotePrefix="1" applyNumberFormat="1" applyFill="1" applyBorder="1" applyAlignment="1">
      <alignment horizontal="left" vertical="center" indent="1"/>
    </xf>
    <xf numFmtId="0" fontId="55" fillId="35" borderId="2" xfId="12" applyFont="1" applyFill="1">
      <alignment horizontal="left" vertical="center" indent="2"/>
    </xf>
    <xf numFmtId="0" fontId="55" fillId="37" borderId="17" xfId="0" applyFont="1" applyFill="1" applyBorder="1" applyAlignment="1">
      <alignment horizontal="left" vertical="center" indent="2"/>
    </xf>
    <xf numFmtId="165" fontId="59" fillId="35" borderId="2" xfId="10" applyFont="1" applyFill="1">
      <alignment horizontal="center" vertical="center"/>
    </xf>
    <xf numFmtId="0" fontId="55" fillId="35" borderId="2" xfId="11" applyFont="1" applyFill="1" applyAlignment="1">
      <alignment horizontal="left" vertical="center"/>
    </xf>
    <xf numFmtId="16" fontId="58" fillId="37" borderId="17" xfId="0" applyNumberFormat="1" applyFont="1" applyFill="1" applyBorder="1" applyAlignment="1">
      <alignment horizontal="left" vertical="center"/>
    </xf>
    <xf numFmtId="0" fontId="25" fillId="33" borderId="2" xfId="11" applyFont="1" applyFill="1" applyAlignment="1">
      <alignment horizontal="left" vertical="center"/>
    </xf>
    <xf numFmtId="0" fontId="0" fillId="35" borderId="2" xfId="11" applyFont="1" applyFill="1" applyAlignment="1">
      <alignment horizontal="left" vertical="center"/>
    </xf>
    <xf numFmtId="0" fontId="21" fillId="35" borderId="0" xfId="0" applyFont="1" applyFill="1"/>
    <xf numFmtId="169" fontId="52" fillId="35" borderId="18" xfId="0" applyNumberFormat="1" applyFont="1" applyFill="1" applyBorder="1" applyAlignment="1">
      <alignment horizontal="center" vertical="center"/>
    </xf>
    <xf numFmtId="0" fontId="0" fillId="35" borderId="23" xfId="0" applyFill="1" applyBorder="1" applyAlignment="1">
      <alignment vertical="center"/>
    </xf>
    <xf numFmtId="0" fontId="0" fillId="35" borderId="24" xfId="0" applyFill="1" applyBorder="1" applyAlignment="1">
      <alignment vertical="center"/>
    </xf>
    <xf numFmtId="0" fontId="0" fillId="35" borderId="25" xfId="0" applyFill="1" applyBorder="1" applyAlignment="1">
      <alignment vertical="center"/>
    </xf>
    <xf numFmtId="0" fontId="0" fillId="35" borderId="26" xfId="0" applyFill="1" applyBorder="1" applyAlignment="1">
      <alignment vertical="center"/>
    </xf>
    <xf numFmtId="9" fontId="60" fillId="35" borderId="2" xfId="2" applyFont="1" applyFill="1" applyBorder="1" applyAlignment="1">
      <alignment horizontal="center" vertical="center"/>
    </xf>
    <xf numFmtId="0" fontId="0" fillId="41" borderId="0" xfId="0" applyFill="1"/>
    <xf numFmtId="0" fontId="0" fillId="34" borderId="0" xfId="0" applyFill="1"/>
    <xf numFmtId="0" fontId="0" fillId="42" borderId="27" xfId="0" applyFill="1" applyBorder="1"/>
    <xf numFmtId="0" fontId="0" fillId="42" borderId="28" xfId="0" applyFill="1" applyBorder="1"/>
    <xf numFmtId="0" fontId="0" fillId="42" borderId="29" xfId="0" applyFill="1" applyBorder="1"/>
    <xf numFmtId="0" fontId="0" fillId="42" borderId="30" xfId="0" applyFill="1" applyBorder="1"/>
    <xf numFmtId="0" fontId="0" fillId="42" borderId="0" xfId="0" applyFill="1"/>
    <xf numFmtId="0" fontId="0" fillId="42" borderId="31" xfId="0" applyFill="1" applyBorder="1"/>
    <xf numFmtId="0" fontId="0" fillId="42" borderId="32" xfId="0" applyFill="1" applyBorder="1"/>
    <xf numFmtId="0" fontId="0" fillId="42" borderId="34" xfId="0" applyFill="1" applyBorder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70" fontId="0" fillId="43" borderId="0" xfId="54" applyFont="1" applyFill="1" applyProtection="1">
      <protection locked="0"/>
    </xf>
    <xf numFmtId="0" fontId="0" fillId="44" borderId="0" xfId="0" applyFill="1" applyProtection="1">
      <protection locked="0"/>
    </xf>
    <xf numFmtId="171" fontId="0" fillId="0" borderId="0" xfId="54" applyNumberFormat="1" applyFont="1" applyAlignment="1">
      <alignment horizontal="center"/>
    </xf>
    <xf numFmtId="170" fontId="0" fillId="0" borderId="0" xfId="54" applyFont="1"/>
    <xf numFmtId="0" fontId="64" fillId="41" borderId="0" xfId="0" applyFont="1" applyFill="1"/>
    <xf numFmtId="9" fontId="63" fillId="34" borderId="0" xfId="0" applyNumberFormat="1" applyFont="1" applyFill="1"/>
    <xf numFmtId="1" fontId="63" fillId="34" borderId="0" xfId="0" applyNumberFormat="1" applyFont="1" applyFill="1"/>
    <xf numFmtId="49" fontId="0" fillId="39" borderId="18" xfId="0" quotePrefix="1" applyNumberFormat="1" applyFill="1" applyBorder="1" applyAlignment="1">
      <alignment horizontal="left" vertical="center" indent="1"/>
    </xf>
    <xf numFmtId="169" fontId="52" fillId="40" borderId="18" xfId="0" applyNumberFormat="1" applyFont="1" applyFill="1" applyBorder="1" applyAlignment="1">
      <alignment horizontal="center" vertical="center"/>
    </xf>
    <xf numFmtId="0" fontId="0" fillId="35" borderId="35" xfId="0" applyFill="1" applyBorder="1" applyAlignment="1">
      <alignment vertical="center"/>
    </xf>
    <xf numFmtId="0" fontId="0" fillId="35" borderId="36" xfId="0" applyFill="1" applyBorder="1" applyAlignment="1">
      <alignment vertical="center"/>
    </xf>
    <xf numFmtId="0" fontId="0" fillId="35" borderId="2" xfId="0" applyFill="1" applyBorder="1" applyAlignment="1">
      <alignment vertical="center"/>
    </xf>
    <xf numFmtId="0" fontId="0" fillId="35" borderId="38" xfId="0" applyFill="1" applyBorder="1" applyAlignment="1">
      <alignment vertical="center"/>
    </xf>
    <xf numFmtId="0" fontId="0" fillId="35" borderId="39" xfId="0" applyFill="1" applyBorder="1" applyAlignment="1">
      <alignment vertical="center"/>
    </xf>
    <xf numFmtId="0" fontId="0" fillId="35" borderId="40" xfId="0" applyFill="1" applyBorder="1" applyAlignment="1">
      <alignment vertical="center"/>
    </xf>
    <xf numFmtId="0" fontId="0" fillId="35" borderId="41" xfId="0" applyFill="1" applyBorder="1" applyAlignment="1">
      <alignment vertical="center"/>
    </xf>
    <xf numFmtId="0" fontId="0" fillId="35" borderId="42" xfId="0" applyFill="1" applyBorder="1" applyAlignment="1">
      <alignment vertical="center"/>
    </xf>
    <xf numFmtId="0" fontId="0" fillId="35" borderId="43" xfId="0" applyFill="1" applyBorder="1" applyAlignment="1">
      <alignment vertical="center"/>
    </xf>
    <xf numFmtId="0" fontId="0" fillId="35" borderId="44" xfId="0" applyFill="1" applyBorder="1" applyAlignment="1">
      <alignment vertical="center"/>
    </xf>
    <xf numFmtId="0" fontId="0" fillId="35" borderId="45" xfId="0" applyFill="1" applyBorder="1" applyAlignment="1">
      <alignment vertical="center"/>
    </xf>
    <xf numFmtId="0" fontId="0" fillId="35" borderId="46" xfId="0" applyFill="1" applyBorder="1" applyAlignment="1">
      <alignment vertical="center"/>
    </xf>
    <xf numFmtId="0" fontId="0" fillId="35" borderId="37" xfId="0" applyFill="1" applyBorder="1" applyAlignment="1">
      <alignment vertical="center"/>
    </xf>
    <xf numFmtId="0" fontId="0" fillId="39" borderId="37" xfId="0" applyFill="1" applyBorder="1" applyAlignment="1">
      <alignment vertical="center"/>
    </xf>
    <xf numFmtId="0" fontId="0" fillId="35" borderId="37" xfId="0" applyFill="1" applyBorder="1" applyAlignment="1">
      <alignment horizontal="right" vertical="center"/>
    </xf>
    <xf numFmtId="0" fontId="0" fillId="35" borderId="19" xfId="0" applyFill="1" applyBorder="1" applyAlignment="1">
      <alignment vertical="center"/>
    </xf>
    <xf numFmtId="0" fontId="0" fillId="35" borderId="47" xfId="0" applyFill="1" applyBorder="1" applyAlignment="1">
      <alignment vertical="center"/>
    </xf>
    <xf numFmtId="0" fontId="0" fillId="39" borderId="47" xfId="0" applyFill="1" applyBorder="1" applyAlignment="1">
      <alignment vertical="center"/>
    </xf>
    <xf numFmtId="0" fontId="0" fillId="42" borderId="48" xfId="0" applyFill="1" applyBorder="1"/>
    <xf numFmtId="0" fontId="0" fillId="42" borderId="50" xfId="0" applyFill="1" applyBorder="1"/>
    <xf numFmtId="0" fontId="0" fillId="42" borderId="51" xfId="0" applyFill="1" applyBorder="1"/>
    <xf numFmtId="0" fontId="0" fillId="42" borderId="52" xfId="0" applyFill="1" applyBorder="1"/>
    <xf numFmtId="0" fontId="0" fillId="42" borderId="53" xfId="0" applyFill="1" applyBorder="1"/>
    <xf numFmtId="0" fontId="0" fillId="42" borderId="54" xfId="0" applyFill="1" applyBorder="1"/>
    <xf numFmtId="0" fontId="0" fillId="42" borderId="55" xfId="0" applyFill="1" applyBorder="1"/>
    <xf numFmtId="172" fontId="0" fillId="0" borderId="0" xfId="0" applyNumberFormat="1" applyAlignment="1">
      <alignment horizontal="center"/>
    </xf>
    <xf numFmtId="0" fontId="0" fillId="35" borderId="56" xfId="0" applyFill="1" applyBorder="1" applyAlignment="1">
      <alignment vertical="center"/>
    </xf>
    <xf numFmtId="0" fontId="0" fillId="35" borderId="57" xfId="0" applyFill="1" applyBorder="1" applyAlignment="1">
      <alignment vertical="center"/>
    </xf>
    <xf numFmtId="0" fontId="0" fillId="35" borderId="58" xfId="0" applyFill="1" applyBorder="1" applyAlignment="1">
      <alignment vertical="center"/>
    </xf>
    <xf numFmtId="0" fontId="0" fillId="35" borderId="59" xfId="0" applyFill="1" applyBorder="1" applyAlignment="1">
      <alignment vertical="center"/>
    </xf>
    <xf numFmtId="0" fontId="0" fillId="35" borderId="60" xfId="0" applyFill="1" applyBorder="1" applyAlignment="1">
      <alignment vertical="center"/>
    </xf>
    <xf numFmtId="0" fontId="0" fillId="35" borderId="61" xfId="0" applyFill="1" applyBorder="1" applyAlignment="1">
      <alignment vertical="center"/>
    </xf>
    <xf numFmtId="169" fontId="21" fillId="0" borderId="18" xfId="0" applyNumberFormat="1" applyFont="1" applyBorder="1" applyAlignment="1">
      <alignment horizontal="center" vertical="center"/>
    </xf>
    <xf numFmtId="9" fontId="64" fillId="35" borderId="2" xfId="2" applyFont="1" applyFill="1" applyBorder="1" applyAlignment="1">
      <alignment horizontal="center" vertical="center"/>
    </xf>
    <xf numFmtId="9" fontId="70" fillId="34" borderId="2" xfId="2" applyFont="1" applyFill="1" applyBorder="1" applyAlignment="1">
      <alignment horizontal="center" vertical="center"/>
    </xf>
    <xf numFmtId="1" fontId="6" fillId="35" borderId="2" xfId="10" applyNumberFormat="1" applyFill="1">
      <alignment horizontal="center" vertical="center"/>
    </xf>
    <xf numFmtId="1" fontId="0" fillId="35" borderId="0" xfId="0" applyNumberFormat="1" applyFill="1"/>
    <xf numFmtId="169" fontId="72" fillId="42" borderId="18" xfId="0" applyNumberFormat="1" applyFont="1" applyFill="1" applyBorder="1" applyAlignment="1">
      <alignment horizontal="center" vertical="center"/>
    </xf>
    <xf numFmtId="0" fontId="74" fillId="35" borderId="21" xfId="0" applyFont="1" applyFill="1" applyBorder="1" applyAlignment="1">
      <alignment horizontal="left" vertical="center" indent="2"/>
    </xf>
    <xf numFmtId="165" fontId="6" fillId="35" borderId="19" xfId="10" applyFill="1" applyBorder="1">
      <alignment horizontal="center" vertical="center"/>
    </xf>
    <xf numFmtId="169" fontId="21" fillId="35" borderId="62" xfId="0" applyNumberFormat="1" applyFont="1" applyFill="1" applyBorder="1" applyAlignment="1">
      <alignment horizontal="center" vertical="center"/>
    </xf>
    <xf numFmtId="169" fontId="52" fillId="35" borderId="62" xfId="0" applyNumberFormat="1" applyFont="1" applyFill="1" applyBorder="1" applyAlignment="1">
      <alignment horizontal="center" vertical="center"/>
    </xf>
    <xf numFmtId="169" fontId="72" fillId="42" borderId="37" xfId="0" applyNumberFormat="1" applyFont="1" applyFill="1" applyBorder="1" applyAlignment="1">
      <alignment horizontal="center" vertical="center"/>
    </xf>
    <xf numFmtId="165" fontId="59" fillId="35" borderId="37" xfId="10" applyFont="1" applyFill="1" applyBorder="1">
      <alignment horizontal="center" vertical="center"/>
    </xf>
    <xf numFmtId="165" fontId="6" fillId="35" borderId="37" xfId="10" applyFill="1" applyBorder="1">
      <alignment horizontal="center" vertical="center"/>
    </xf>
    <xf numFmtId="165" fontId="42" fillId="35" borderId="37" xfId="10" applyFont="1" applyFill="1" applyBorder="1">
      <alignment horizontal="center" vertical="center"/>
    </xf>
    <xf numFmtId="169" fontId="0" fillId="35" borderId="62" xfId="0" applyNumberFormat="1" applyFill="1" applyBorder="1" applyAlignment="1">
      <alignment horizontal="center" vertical="center"/>
    </xf>
    <xf numFmtId="169" fontId="59" fillId="35" borderId="62" xfId="0" applyNumberFormat="1" applyFont="1" applyFill="1" applyBorder="1" applyAlignment="1">
      <alignment horizontal="center" vertical="center"/>
    </xf>
    <xf numFmtId="165" fontId="25" fillId="33" borderId="20" xfId="0" applyNumberFormat="1" applyFont="1" applyFill="1" applyBorder="1" applyAlignment="1">
      <alignment horizontal="center" vertical="center"/>
    </xf>
    <xf numFmtId="165" fontId="32" fillId="33" borderId="20" xfId="0" applyNumberFormat="1" applyFont="1" applyFill="1" applyBorder="1" applyAlignment="1">
      <alignment horizontal="center" vertical="center"/>
    </xf>
    <xf numFmtId="169" fontId="0" fillId="35" borderId="37" xfId="0" applyNumberFormat="1" applyFill="1" applyBorder="1" applyAlignment="1">
      <alignment horizontal="center" vertical="center"/>
    </xf>
    <xf numFmtId="169" fontId="52" fillId="35" borderId="37" xfId="0" applyNumberFormat="1" applyFont="1" applyFill="1" applyBorder="1" applyAlignment="1">
      <alignment horizontal="center" vertical="center"/>
    </xf>
    <xf numFmtId="49" fontId="0" fillId="35" borderId="62" xfId="0" quotePrefix="1" applyNumberFormat="1" applyFill="1" applyBorder="1" applyAlignment="1">
      <alignment horizontal="left" vertical="center" indent="1"/>
    </xf>
    <xf numFmtId="49" fontId="0" fillId="35" borderId="37" xfId="0" quotePrefix="1" applyNumberFormat="1" applyFill="1" applyBorder="1" applyAlignment="1">
      <alignment horizontal="left" vertical="center" indent="1"/>
    </xf>
    <xf numFmtId="0" fontId="41" fillId="35" borderId="37" xfId="11" applyFont="1" applyFill="1" applyBorder="1">
      <alignment horizontal="center" vertical="center"/>
    </xf>
    <xf numFmtId="49" fontId="0" fillId="35" borderId="37" xfId="0" quotePrefix="1" applyNumberFormat="1" applyFill="1" applyBorder="1" applyAlignment="1">
      <alignment vertical="center"/>
    </xf>
    <xf numFmtId="9" fontId="3" fillId="35" borderId="37" xfId="2" applyFont="1" applyFill="1" applyBorder="1" applyAlignment="1">
      <alignment horizontal="center" vertical="center"/>
    </xf>
    <xf numFmtId="0" fontId="6" fillId="35" borderId="37" xfId="12" applyFill="1" applyBorder="1">
      <alignment horizontal="left" vertical="center" indent="2"/>
    </xf>
    <xf numFmtId="0" fontId="0" fillId="35" borderId="37" xfId="11" applyFont="1" applyFill="1" applyBorder="1" applyAlignment="1">
      <alignment vertical="center"/>
    </xf>
    <xf numFmtId="0" fontId="0" fillId="35" borderId="37" xfId="12" applyFont="1" applyFill="1" applyBorder="1">
      <alignment horizontal="left" vertical="center" indent="2"/>
    </xf>
    <xf numFmtId="9" fontId="33" fillId="33" borderId="19" xfId="2" applyFont="1" applyFill="1" applyBorder="1" applyAlignment="1">
      <alignment horizontal="center" vertical="center"/>
    </xf>
    <xf numFmtId="0" fontId="31" fillId="38" borderId="1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49" fontId="3" fillId="39" borderId="22" xfId="0" quotePrefix="1" applyNumberFormat="1" applyFont="1" applyFill="1" applyBorder="1" applyAlignment="1">
      <alignment horizontal="center" vertical="center"/>
    </xf>
    <xf numFmtId="49" fontId="0" fillId="0" borderId="22" xfId="0" quotePrefix="1" applyNumberFormat="1" applyBorder="1" applyAlignment="1">
      <alignment horizontal="center" vertical="center"/>
    </xf>
    <xf numFmtId="0" fontId="3" fillId="0" borderId="64" xfId="0" applyFont="1" applyBorder="1" applyAlignment="1">
      <alignment horizontal="left" vertical="center" indent="1"/>
    </xf>
    <xf numFmtId="0" fontId="3" fillId="39" borderId="65" xfId="0" applyFont="1" applyFill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47" fillId="34" borderId="19" xfId="0" applyFont="1" applyFill="1" applyBorder="1" applyAlignment="1">
      <alignment horizontal="left" vertical="center" indent="1"/>
    </xf>
    <xf numFmtId="0" fontId="48" fillId="34" borderId="19" xfId="11" applyFont="1" applyFill="1" applyBorder="1" applyAlignment="1">
      <alignment horizontal="left" vertical="center"/>
    </xf>
    <xf numFmtId="0" fontId="40" fillId="0" borderId="63" xfId="0" applyFont="1" applyBorder="1" applyAlignment="1">
      <alignment horizontal="left" vertical="center" indent="1"/>
    </xf>
    <xf numFmtId="49" fontId="0" fillId="0" borderId="63" xfId="0" quotePrefix="1" applyNumberFormat="1" applyBorder="1" applyAlignment="1">
      <alignment horizontal="left" vertical="center" indent="1"/>
    </xf>
    <xf numFmtId="0" fontId="30" fillId="0" borderId="37" xfId="0" applyFont="1" applyBorder="1" applyAlignment="1">
      <alignment horizontal="left" vertical="center" indent="1"/>
    </xf>
    <xf numFmtId="49" fontId="0" fillId="0" borderId="37" xfId="0" quotePrefix="1" applyNumberFormat="1" applyBorder="1" applyAlignment="1">
      <alignment horizontal="left" vertical="center" indent="1"/>
    </xf>
    <xf numFmtId="0" fontId="40" fillId="0" borderId="37" xfId="0" applyFont="1" applyBorder="1" applyAlignment="1">
      <alignment horizontal="left" vertical="center" indent="1"/>
    </xf>
    <xf numFmtId="0" fontId="76" fillId="0" borderId="37" xfId="0" applyFont="1" applyBorder="1" applyAlignment="1">
      <alignment horizontal="left" vertical="center" indent="1"/>
    </xf>
    <xf numFmtId="0" fontId="75" fillId="0" borderId="37" xfId="0" applyFont="1" applyBorder="1" applyAlignment="1">
      <alignment horizontal="left" vertical="center" indent="1"/>
    </xf>
    <xf numFmtId="49" fontId="0" fillId="35" borderId="66" xfId="0" quotePrefix="1" applyNumberFormat="1" applyFill="1" applyBorder="1" applyAlignment="1">
      <alignment horizontal="left" vertical="center" indent="1"/>
    </xf>
    <xf numFmtId="9" fontId="3" fillId="35" borderId="68" xfId="2" applyFont="1" applyFill="1" applyBorder="1" applyAlignment="1">
      <alignment horizontal="center" vertical="center"/>
    </xf>
    <xf numFmtId="49" fontId="0" fillId="35" borderId="69" xfId="0" quotePrefix="1" applyNumberFormat="1" applyFill="1" applyBorder="1" applyAlignment="1">
      <alignment vertical="center"/>
    </xf>
    <xf numFmtId="9" fontId="36" fillId="33" borderId="0" xfId="2" applyFont="1" applyFill="1" applyBorder="1" applyAlignment="1">
      <alignment horizontal="center" vertical="center"/>
    </xf>
    <xf numFmtId="165" fontId="25" fillId="33" borderId="0" xfId="0" applyNumberFormat="1" applyFont="1" applyFill="1" applyAlignment="1">
      <alignment horizontal="center" vertical="center"/>
    </xf>
    <xf numFmtId="165" fontId="32" fillId="33" borderId="0" xfId="0" applyNumberFormat="1" applyFont="1" applyFill="1" applyAlignment="1">
      <alignment horizontal="center" vertical="center"/>
    </xf>
    <xf numFmtId="165" fontId="6" fillId="35" borderId="67" xfId="10" applyFill="1" applyBorder="1">
      <alignment horizontal="center" vertical="center"/>
    </xf>
    <xf numFmtId="169" fontId="3" fillId="40" borderId="18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 indent="1"/>
    </xf>
    <xf numFmtId="0" fontId="75" fillId="0" borderId="0" xfId="0" applyFont="1" applyAlignment="1">
      <alignment horizontal="left" vertical="center" indent="1"/>
    </xf>
    <xf numFmtId="49" fontId="0" fillId="0" borderId="22" xfId="0" quotePrefix="1" applyNumberFormat="1" applyBorder="1" applyAlignment="1">
      <alignment horizontal="left" vertical="center" indent="1"/>
    </xf>
    <xf numFmtId="0" fontId="40" fillId="0" borderId="72" xfId="0" applyFont="1" applyBorder="1" applyAlignment="1">
      <alignment horizontal="left" vertical="center" indent="1"/>
    </xf>
    <xf numFmtId="0" fontId="9" fillId="35" borderId="70" xfId="3" applyFill="1" applyBorder="1" applyAlignment="1">
      <alignment wrapText="1"/>
    </xf>
    <xf numFmtId="49" fontId="0" fillId="0" borderId="73" xfId="0" quotePrefix="1" applyNumberFormat="1" applyBorder="1" applyAlignment="1">
      <alignment horizontal="left" vertical="center" indent="1"/>
    </xf>
    <xf numFmtId="9" fontId="48" fillId="34" borderId="19" xfId="2" applyFont="1" applyFill="1" applyBorder="1" applyAlignment="1">
      <alignment horizontal="center" vertical="center"/>
    </xf>
    <xf numFmtId="0" fontId="9" fillId="34" borderId="19" xfId="0" applyFont="1" applyFill="1" applyBorder="1" applyAlignment="1">
      <alignment horizontal="center" vertical="center"/>
    </xf>
    <xf numFmtId="9" fontId="3" fillId="35" borderId="20" xfId="2" applyFont="1" applyFill="1" applyBorder="1" applyAlignment="1">
      <alignment horizontal="center" vertical="center"/>
    </xf>
    <xf numFmtId="169" fontId="72" fillId="42" borderId="63" xfId="0" applyNumberFormat="1" applyFont="1" applyFill="1" applyBorder="1" applyAlignment="1">
      <alignment horizontal="center" vertical="center"/>
    </xf>
    <xf numFmtId="169" fontId="0" fillId="0" borderId="63" xfId="0" applyNumberFormat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7" xfId="0" applyFont="1" applyFill="1" applyBorder="1" applyAlignment="1">
      <alignment horizontal="center" vertical="center"/>
    </xf>
    <xf numFmtId="0" fontId="0" fillId="42" borderId="71" xfId="0" applyFill="1" applyBorder="1" applyAlignment="1">
      <alignment vertical="center"/>
    </xf>
    <xf numFmtId="0" fontId="76" fillId="0" borderId="67" xfId="0" applyFont="1" applyBorder="1" applyAlignment="1">
      <alignment horizontal="left" vertical="center" indent="1"/>
    </xf>
    <xf numFmtId="0" fontId="0" fillId="42" borderId="37" xfId="0" applyFill="1" applyBorder="1" applyAlignment="1">
      <alignment vertical="center"/>
    </xf>
    <xf numFmtId="0" fontId="4" fillId="35" borderId="2" xfId="11" applyFont="1" applyFill="1" applyAlignment="1">
      <alignment horizontal="left" vertical="center"/>
    </xf>
    <xf numFmtId="0" fontId="0" fillId="0" borderId="62" xfId="0" applyBorder="1" applyAlignment="1">
      <alignment horizontal="left" vertical="center" indent="1"/>
    </xf>
    <xf numFmtId="49" fontId="0" fillId="0" borderId="62" xfId="0" quotePrefix="1" applyNumberFormat="1" applyBorder="1" applyAlignment="1">
      <alignment horizontal="left" vertical="center" indent="1"/>
    </xf>
    <xf numFmtId="9" fontId="3" fillId="35" borderId="19" xfId="2" applyFont="1" applyFill="1" applyBorder="1" applyAlignment="1">
      <alignment horizontal="center" vertical="center"/>
    </xf>
    <xf numFmtId="169" fontId="72" fillId="42" borderId="62" xfId="0" applyNumberFormat="1" applyFont="1" applyFill="1" applyBorder="1" applyAlignment="1">
      <alignment horizontal="center" vertical="center"/>
    </xf>
    <xf numFmtId="169" fontId="3" fillId="40" borderId="62" xfId="0" applyNumberFormat="1" applyFont="1" applyFill="1" applyBorder="1" applyAlignment="1">
      <alignment horizontal="center" vertical="center"/>
    </xf>
    <xf numFmtId="169" fontId="0" fillId="40" borderId="62" xfId="0" applyNumberFormat="1" applyFill="1" applyBorder="1" applyAlignment="1">
      <alignment horizontal="center" vertical="center"/>
    </xf>
    <xf numFmtId="9" fontId="48" fillId="34" borderId="20" xfId="2" applyFont="1" applyFill="1" applyBorder="1" applyAlignment="1">
      <alignment horizontal="center" vertical="center"/>
    </xf>
    <xf numFmtId="165" fontId="48" fillId="34" borderId="20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left" vertical="center" indent="1"/>
    </xf>
    <xf numFmtId="0" fontId="0" fillId="35" borderId="37" xfId="11" applyFont="1" applyFill="1" applyBorder="1" applyAlignment="1">
      <alignment horizontal="left" vertical="center"/>
    </xf>
    <xf numFmtId="169" fontId="3" fillId="40" borderId="37" xfId="0" applyNumberFormat="1" applyFont="1" applyFill="1" applyBorder="1" applyAlignment="1">
      <alignment horizontal="center" vertical="center"/>
    </xf>
    <xf numFmtId="169" fontId="0" fillId="40" borderId="37" xfId="0" applyNumberFormat="1" applyFill="1" applyBorder="1" applyAlignment="1">
      <alignment horizontal="center" vertical="center"/>
    </xf>
    <xf numFmtId="169" fontId="71" fillId="42" borderId="37" xfId="0" applyNumberFormat="1" applyFont="1" applyFill="1" applyBorder="1" applyAlignment="1">
      <alignment horizontal="center" vertical="center"/>
    </xf>
    <xf numFmtId="0" fontId="62" fillId="34" borderId="0" xfId="0" applyFont="1" applyFill="1" applyAlignment="1">
      <alignment horizontal="left" vertical="center"/>
    </xf>
    <xf numFmtId="0" fontId="61" fillId="41" borderId="33" xfId="0" applyFont="1" applyFill="1" applyBorder="1" applyAlignment="1">
      <alignment horizontal="center" vertical="center"/>
    </xf>
    <xf numFmtId="0" fontId="61" fillId="41" borderId="0" xfId="0" applyFont="1" applyFill="1" applyAlignment="1">
      <alignment horizontal="center" vertical="center"/>
    </xf>
    <xf numFmtId="0" fontId="66" fillId="34" borderId="0" xfId="0" applyFont="1" applyFill="1" applyAlignment="1">
      <alignment horizontal="center" vertical="center"/>
    </xf>
    <xf numFmtId="0" fontId="28" fillId="42" borderId="0" xfId="0" applyFont="1" applyFill="1" applyAlignment="1">
      <alignment horizontal="left" vertical="top" wrapText="1" indent="2"/>
    </xf>
    <xf numFmtId="0" fontId="28" fillId="42" borderId="0" xfId="0" applyFont="1" applyFill="1" applyAlignment="1">
      <alignment horizontal="left" vertical="top" indent="2"/>
    </xf>
    <xf numFmtId="0" fontId="28" fillId="42" borderId="52" xfId="0" applyFont="1" applyFill="1" applyBorder="1" applyAlignment="1">
      <alignment horizontal="left" vertical="top" indent="2"/>
    </xf>
    <xf numFmtId="0" fontId="69" fillId="33" borderId="33" xfId="0" applyFont="1" applyFill="1" applyBorder="1" applyAlignment="1">
      <alignment horizontal="center" vertical="center"/>
    </xf>
    <xf numFmtId="0" fontId="69" fillId="33" borderId="0" xfId="0" applyFont="1" applyFill="1" applyAlignment="1">
      <alignment horizontal="center" vertical="center"/>
    </xf>
    <xf numFmtId="172" fontId="68" fillId="42" borderId="0" xfId="0" applyNumberFormat="1" applyFont="1" applyFill="1" applyAlignment="1">
      <alignment horizontal="center" vertical="center"/>
    </xf>
    <xf numFmtId="172" fontId="80" fillId="42" borderId="0" xfId="0" applyNumberFormat="1" applyFont="1" applyFill="1" applyAlignment="1">
      <alignment horizontal="center" vertical="center"/>
    </xf>
    <xf numFmtId="9" fontId="65" fillId="42" borderId="0" xfId="0" applyNumberFormat="1" applyFont="1" applyFill="1" applyAlignment="1">
      <alignment horizontal="center" vertical="center"/>
    </xf>
    <xf numFmtId="1" fontId="81" fillId="42" borderId="0" xfId="0" applyNumberFormat="1" applyFont="1" applyFill="1" applyAlignment="1">
      <alignment horizontal="center" vertical="center"/>
    </xf>
    <xf numFmtId="0" fontId="61" fillId="41" borderId="49" xfId="0" applyFont="1" applyFill="1" applyBorder="1" applyAlignment="1">
      <alignment horizontal="center" vertical="center"/>
    </xf>
    <xf numFmtId="0" fontId="0" fillId="35" borderId="0" xfId="0" applyFill="1" applyAlignment="1">
      <alignment horizontal="center"/>
    </xf>
    <xf numFmtId="0" fontId="56" fillId="35" borderId="0" xfId="7" applyFont="1" applyFill="1" applyAlignment="1">
      <alignment horizontal="left" vertical="center" wrapText="1"/>
    </xf>
    <xf numFmtId="0" fontId="57" fillId="35" borderId="0" xfId="7" applyFont="1" applyFill="1" applyAlignment="1">
      <alignment horizontal="left" vertical="center" wrapText="1"/>
    </xf>
    <xf numFmtId="0" fontId="57" fillId="35" borderId="10" xfId="7" applyFont="1" applyFill="1" applyBorder="1" applyAlignment="1">
      <alignment horizontal="left" vertical="center" wrapText="1"/>
    </xf>
    <xf numFmtId="1" fontId="37" fillId="35" borderId="6" xfId="9" applyNumberFormat="1" applyFont="1" applyFill="1" applyBorder="1">
      <alignment horizontal="center" vertical="center"/>
    </xf>
    <xf numFmtId="1" fontId="37" fillId="35" borderId="0" xfId="9" applyNumberFormat="1" applyFont="1" applyFill="1" applyBorder="1">
      <alignment horizontal="center" vertical="center"/>
    </xf>
    <xf numFmtId="1" fontId="37" fillId="35" borderId="7" xfId="9" applyNumberFormat="1" applyFont="1" applyFill="1" applyBorder="1">
      <alignment horizontal="center" vertical="center"/>
    </xf>
    <xf numFmtId="0" fontId="50" fillId="35" borderId="0" xfId="1" applyFont="1" applyFill="1" applyAlignment="1" applyProtection="1">
      <alignment horizontal="center" vertical="center" wrapText="1"/>
    </xf>
    <xf numFmtId="0" fontId="50" fillId="35" borderId="0" xfId="1" applyFont="1" applyFill="1" applyAlignment="1" applyProtection="1">
      <alignment horizontal="center" vertical="center"/>
    </xf>
    <xf numFmtId="166" fontId="20" fillId="34" borderId="4" xfId="0" applyNumberFormat="1" applyFont="1" applyFill="1" applyBorder="1" applyAlignment="1">
      <alignment horizontal="left" vertical="center" wrapText="1" indent="1"/>
    </xf>
    <xf numFmtId="166" fontId="20" fillId="34" borderId="1" xfId="0" applyNumberFormat="1" applyFont="1" applyFill="1" applyBorder="1" applyAlignment="1">
      <alignment horizontal="left" vertical="center" wrapText="1" indent="1"/>
    </xf>
    <xf numFmtId="166" fontId="20" fillId="34" borderId="5" xfId="0" applyNumberFormat="1" applyFont="1" applyFill="1" applyBorder="1" applyAlignment="1">
      <alignment horizontal="left" vertical="center" wrapText="1" indent="1"/>
    </xf>
    <xf numFmtId="165" fontId="82" fillId="42" borderId="47" xfId="10" applyFont="1" applyFill="1" applyBorder="1">
      <alignment horizontal="center" vertical="center"/>
    </xf>
    <xf numFmtId="165" fontId="82" fillId="42" borderId="74" xfId="10" applyFont="1" applyFill="1" applyBorder="1">
      <alignment horizontal="center" vertical="center"/>
    </xf>
    <xf numFmtId="9" fontId="28" fillId="35" borderId="0" xfId="9" applyNumberFormat="1" applyFont="1" applyFill="1" applyBorder="1">
      <alignment horizontal="center" vertical="center"/>
    </xf>
    <xf numFmtId="0" fontId="29" fillId="35" borderId="0" xfId="8" applyFont="1" applyFill="1" applyAlignment="1">
      <alignment horizontal="right" vertical="center" indent="1"/>
    </xf>
    <xf numFmtId="0" fontId="0" fillId="35" borderId="10" xfId="0" applyFill="1" applyBorder="1" applyAlignment="1">
      <alignment horizontal="center"/>
    </xf>
    <xf numFmtId="0" fontId="0" fillId="35" borderId="0" xfId="8" applyFont="1" applyFill="1" applyAlignment="1">
      <alignment horizontal="right" vertical="center" indent="1"/>
    </xf>
    <xf numFmtId="0" fontId="6" fillId="35" borderId="0" xfId="8" applyFill="1" applyAlignment="1">
      <alignment horizontal="right" vertical="center" indent="1"/>
    </xf>
    <xf numFmtId="0" fontId="39" fillId="35" borderId="0" xfId="1" applyFont="1" applyFill="1" applyAlignment="1" applyProtection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79" fillId="42" borderId="0" xfId="0" applyFont="1" applyFill="1" applyAlignment="1">
      <alignment horizontal="center" vertical="center"/>
    </xf>
    <xf numFmtId="168" fontId="31" fillId="35" borderId="6" xfId="9" applyFont="1" applyFill="1" applyBorder="1">
      <alignment horizontal="center" vertical="center"/>
    </xf>
    <xf numFmtId="168" fontId="31" fillId="35" borderId="0" xfId="9" applyFont="1" applyFill="1" applyBorder="1">
      <alignment horizontal="center" vertical="center"/>
    </xf>
    <xf numFmtId="168" fontId="31" fillId="35" borderId="7" xfId="9" applyFont="1" applyFill="1" applyBorder="1">
      <alignment horizontal="center" vertical="center"/>
    </xf>
    <xf numFmtId="168" fontId="38" fillId="35" borderId="6" xfId="9" applyFont="1" applyFill="1" applyBorder="1" applyAlignment="1">
      <alignment horizontal="center" vertical="center" wrapText="1"/>
    </xf>
    <xf numFmtId="168" fontId="38" fillId="35" borderId="0" xfId="9" applyFont="1" applyFill="1" applyBorder="1" applyAlignment="1">
      <alignment horizontal="center" vertical="center" wrapText="1"/>
    </xf>
    <xf numFmtId="168" fontId="37" fillId="35" borderId="6" xfId="9" applyFont="1" applyFill="1" applyBorder="1">
      <alignment horizontal="center" vertical="center"/>
    </xf>
    <xf numFmtId="168" fontId="37" fillId="35" borderId="0" xfId="9" applyFont="1" applyFill="1" applyBorder="1">
      <alignment horizontal="center" vertical="center"/>
    </xf>
    <xf numFmtId="168" fontId="37" fillId="35" borderId="7" xfId="9" applyFont="1" applyFill="1" applyBorder="1">
      <alignment horizontal="center" vertical="center"/>
    </xf>
    <xf numFmtId="9" fontId="28" fillId="35" borderId="6" xfId="9" applyNumberFormat="1" applyFont="1" applyFill="1" applyBorder="1">
      <alignment horizontal="center" vertical="center"/>
    </xf>
    <xf numFmtId="9" fontId="28" fillId="35" borderId="7" xfId="9" applyNumberFormat="1" applyFont="1" applyFill="1" applyBorder="1">
      <alignment horizontal="center" vertical="center"/>
    </xf>
    <xf numFmtId="0" fontId="37" fillId="35" borderId="6" xfId="9" applyNumberFormat="1" applyFont="1" applyFill="1" applyBorder="1">
      <alignment horizontal="center" vertical="center"/>
    </xf>
    <xf numFmtId="0" fontId="37" fillId="35" borderId="0" xfId="9" applyNumberFormat="1" applyFont="1" applyFill="1" applyBorder="1">
      <alignment horizontal="center" vertical="center"/>
    </xf>
    <xf numFmtId="0" fontId="37" fillId="35" borderId="7" xfId="9" applyNumberFormat="1" applyFont="1" applyFill="1" applyBorder="1">
      <alignment horizontal="center" vertical="center"/>
    </xf>
    <xf numFmtId="0" fontId="0" fillId="35" borderId="0" xfId="0" applyFill="1" applyAlignment="1">
      <alignment horizontal="right" vertical="center"/>
    </xf>
    <xf numFmtId="0" fontId="39" fillId="35" borderId="0" xfId="1" applyFont="1" applyFill="1" applyAlignment="1" applyProtection="1">
      <alignment horizontal="center" vertical="top"/>
    </xf>
    <xf numFmtId="0" fontId="50" fillId="35" borderId="0" xfId="1" applyFont="1" applyFill="1" applyAlignment="1" applyProtection="1">
      <alignment horizontal="center" vertical="top" wrapText="1"/>
    </xf>
    <xf numFmtId="0" fontId="50" fillId="35" borderId="0" xfId="1" applyFont="1" applyFill="1" applyAlignment="1" applyProtection="1">
      <alignment horizontal="center" vertical="top"/>
    </xf>
    <xf numFmtId="0" fontId="0" fillId="35" borderId="0" xfId="0" applyFill="1" applyAlignment="1">
      <alignment horizontal="left" vertical="top"/>
    </xf>
    <xf numFmtId="168" fontId="51" fillId="35" borderId="6" xfId="9" applyFont="1" applyFill="1" applyBorder="1">
      <alignment horizontal="center" vertical="center"/>
    </xf>
    <xf numFmtId="168" fontId="51" fillId="35" borderId="0" xfId="9" applyFont="1" applyFill="1" applyBorder="1">
      <alignment horizontal="center" vertical="center"/>
    </xf>
    <xf numFmtId="168" fontId="51" fillId="35" borderId="7" xfId="9" applyFont="1" applyFill="1" applyBorder="1">
      <alignment horizontal="center" vertical="center"/>
    </xf>
    <xf numFmtId="168" fontId="37" fillId="35" borderId="6" xfId="9" applyFont="1" applyFill="1" applyBorder="1" applyAlignment="1">
      <alignment horizontal="center" vertical="center" wrapText="1"/>
    </xf>
    <xf numFmtId="168" fontId="37" fillId="35" borderId="0" xfId="9" applyFont="1" applyFill="1" applyBorder="1" applyAlignment="1">
      <alignment horizontal="center" vertical="center" wrapText="1"/>
    </xf>
    <xf numFmtId="0" fontId="73" fillId="42" borderId="0" xfId="0" applyFont="1" applyFill="1" applyAlignment="1">
      <alignment horizontal="center" vertical="center"/>
    </xf>
    <xf numFmtId="0" fontId="27" fillId="35" borderId="0" xfId="7" applyFont="1" applyFill="1" applyAlignment="1">
      <alignment horizontal="left" vertical="center" wrapText="1"/>
    </xf>
    <xf numFmtId="0" fontId="26" fillId="35" borderId="0" xfId="7" applyFont="1" applyFill="1" applyAlignment="1">
      <alignment horizontal="left" vertical="center" wrapText="1"/>
    </xf>
    <xf numFmtId="0" fontId="26" fillId="35" borderId="10" xfId="7" applyFont="1" applyFill="1" applyBorder="1" applyAlignment="1">
      <alignment horizontal="left" vertical="center" wrapText="1"/>
    </xf>
    <xf numFmtId="0" fontId="39" fillId="35" borderId="0" xfId="1" applyFont="1" applyFill="1" applyAlignment="1" applyProtection="1">
      <alignment horizontal="center" vertical="top" wrapText="1"/>
    </xf>
    <xf numFmtId="0" fontId="46" fillId="35" borderId="6" xfId="9" applyNumberFormat="1" applyFont="1" applyFill="1" applyBorder="1">
      <alignment horizontal="center" vertical="center"/>
    </xf>
    <xf numFmtId="0" fontId="46" fillId="35" borderId="0" xfId="9" applyNumberFormat="1" applyFont="1" applyFill="1" applyBorder="1">
      <alignment horizontal="center" vertical="center"/>
    </xf>
    <xf numFmtId="0" fontId="46" fillId="35" borderId="7" xfId="9" applyNumberFormat="1" applyFont="1" applyFill="1" applyBorder="1">
      <alignment horizontal="center" vertical="center"/>
    </xf>
    <xf numFmtId="0" fontId="78" fillId="45" borderId="0" xfId="0" applyFont="1" applyFill="1" applyAlignment="1">
      <alignment horizontal="center" vertical="center" wrapText="1"/>
    </xf>
    <xf numFmtId="168" fontId="46" fillId="35" borderId="6" xfId="9" applyFont="1" applyFill="1" applyBorder="1">
      <alignment horizontal="center" vertical="center"/>
    </xf>
    <xf numFmtId="168" fontId="46" fillId="35" borderId="0" xfId="9" applyFont="1" applyFill="1" applyBorder="1">
      <alignment horizontal="center" vertical="center"/>
    </xf>
    <xf numFmtId="168" fontId="46" fillId="35" borderId="7" xfId="9" applyFont="1" applyFill="1" applyBorder="1">
      <alignment horizontal="center" vertical="center"/>
    </xf>
  </cellXfs>
  <cellStyles count="55">
    <cellStyle name="20% - Ênfase1" xfId="31" builtinId="30" customBuiltin="1"/>
    <cellStyle name="20% - Ênfase2" xfId="35" builtinId="34" customBuiltin="1"/>
    <cellStyle name="20% - Ênfase3" xfId="39" builtinId="38" customBuiltin="1"/>
    <cellStyle name="20% - Ênfase4" xfId="43" builtinId="42" customBuiltin="1"/>
    <cellStyle name="20% - Ênfase5" xfId="47" builtinId="46" customBuiltin="1"/>
    <cellStyle name="20% - Ênfase6" xfId="51" builtinId="50" customBuiltin="1"/>
    <cellStyle name="40% - Ênfase1" xfId="32" builtinId="31" customBuiltin="1"/>
    <cellStyle name="40% - Ênfase2" xfId="36" builtinId="35" customBuiltin="1"/>
    <cellStyle name="40% - Ênfase3" xfId="40" builtinId="39" customBuiltin="1"/>
    <cellStyle name="40% - Ênfase4" xfId="44" builtinId="43" customBuiltin="1"/>
    <cellStyle name="40% - Ênfase5" xfId="48" builtinId="47" customBuiltin="1"/>
    <cellStyle name="40% - Ênfase6" xfId="52" builtinId="51" customBuiltin="1"/>
    <cellStyle name="60% - Ênfase1" xfId="33" builtinId="32" customBuiltin="1"/>
    <cellStyle name="60% - Ênfase2" xfId="37" builtinId="36" customBuiltin="1"/>
    <cellStyle name="60% - Ênfase3" xfId="41" builtinId="40" customBuiltin="1"/>
    <cellStyle name="60% - Ênfase4" xfId="45" builtinId="44" customBuiltin="1"/>
    <cellStyle name="60% - Ênfase5" xfId="49" builtinId="48" customBuiltin="1"/>
    <cellStyle name="60% - Ênfase6" xfId="53" builtinId="52" customBuiltin="1"/>
    <cellStyle name="Bom" xfId="18" builtinId="26" customBuiltin="1"/>
    <cellStyle name="Cálculo" xfId="23" builtinId="22" customBuiltin="1"/>
    <cellStyle name="Célula de Verificação" xfId="25" builtinId="23" customBuiltin="1"/>
    <cellStyle name="Célula Vinculada" xfId="24" builtinId="24" customBuiltin="1"/>
    <cellStyle name="Data" xfId="10" xr:uid="{229918B6-DD13-4F5A-97B9-305F7E002AA3}"/>
    <cellStyle name="Ênfase1" xfId="30" builtinId="29" customBuiltin="1"/>
    <cellStyle name="Ênfase2" xfId="34" builtinId="33" customBuiltin="1"/>
    <cellStyle name="Ênfase3" xfId="38" builtinId="37" customBuiltin="1"/>
    <cellStyle name="Ênfase4" xfId="42" builtinId="41" customBuiltin="1"/>
    <cellStyle name="Ênfase5" xfId="46" builtinId="45" customBuiltin="1"/>
    <cellStyle name="Ênfase6" xfId="50" builtinId="49" customBuiltin="1"/>
    <cellStyle name="Entrada" xfId="21" builtinId="20" customBuiltin="1"/>
    <cellStyle name="Hiperlink" xfId="1" builtinId="8" customBuiltin="1"/>
    <cellStyle name="Hiperlink Visitado" xfId="13" builtinId="9" customBuiltin="1"/>
    <cellStyle name="Início do Projeto" xfId="9" xr:uid="{8EB8A09A-C31C-40A3-B2C1-9449520178B8}"/>
    <cellStyle name="Moeda" xfId="15" builtinId="4" customBuiltin="1"/>
    <cellStyle name="Moeda [0]" xfId="16" builtinId="7" customBuiltin="1"/>
    <cellStyle name="Neutro" xfId="20" builtinId="28" customBuiltin="1"/>
    <cellStyle name="Nome" xfId="11" xr:uid="{B2D3C1EE-6B41-4801-AAFC-C2274E49E503}"/>
    <cellStyle name="Normal" xfId="0" builtinId="0" customBuiltin="1"/>
    <cellStyle name="Nota" xfId="27" builtinId="10" customBuiltin="1"/>
    <cellStyle name="Porcentagem" xfId="2" builtinId="5" customBuiltin="1"/>
    <cellStyle name="Ruim" xfId="19" builtinId="27" customBuiltin="1"/>
    <cellStyle name="Saída" xfId="22" builtinId="21" customBuiltin="1"/>
    <cellStyle name="Separador de milhares [0]" xfId="14" builtinId="6" customBuiltin="1"/>
    <cellStyle name="Tarefa" xfId="12" xr:uid="{6391D789-272B-4DD2-9BF3-2CDCF610FA41}"/>
    <cellStyle name="Texto de Aviso" xfId="26" builtinId="11" customBuiltin="1"/>
    <cellStyle name="Texto Explicativo" xfId="28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7" builtinId="19" customBuiltin="1"/>
    <cellStyle name="Total" xfId="29" builtinId="25" customBuiltin="1"/>
    <cellStyle name="Vírgula" xfId="4" builtinId="3" customBuiltin="1"/>
    <cellStyle name="Vírgula 2" xfId="54" xr:uid="{D99DE3D5-F59C-40BF-999F-7DBFC91B33BD}"/>
    <cellStyle name="zTextoOculto" xfId="3" xr:uid="{26E66EE6-E33F-4D77-BAE4-0FB4F5BBF673}"/>
  </cellStyles>
  <dxfs count="291"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rgb="FFED9EF5"/>
        </patternFill>
      </fill>
    </dxf>
    <dxf>
      <fill>
        <patternFill>
          <bgColor theme="0" tint="-0.24994659260841701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</border>
    </dxf>
    <dxf>
      <fill>
        <patternFill>
          <bgColor rgb="FFED9EF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 val="0"/>
        <i/>
        <strike val="0"/>
        <color theme="0" tint="-0.499984740745262"/>
      </font>
      <fill>
        <patternFill patternType="none">
          <bgColor auto="1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 val="0"/>
        <i/>
        <color theme="0" tint="-0.499984740745262"/>
      </font>
    </dxf>
    <dxf>
      <font>
        <b val="0"/>
        <i/>
        <strike val="0"/>
        <color theme="0" tint="-0.499984740745262"/>
      </font>
      <fill>
        <patternFill patternType="none">
          <bgColor auto="1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</font>
      <fill>
        <patternFill>
          <bgColor theme="4" tint="0.79998168889431442"/>
        </patternFill>
      </fill>
      <border>
        <left/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</font>
      <fill>
        <patternFill>
          <bgColor theme="4" tint="0.59996337778862885"/>
        </patternFill>
      </fill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ListaDeTarefasPendentes" pivot="0" count="9" xr9:uid="{00000000-0011-0000-FFFF-FFFF00000000}">
      <tableStyleElement type="wholeTable" dxfId="290"/>
      <tableStyleElement type="headerRow" dxfId="289"/>
      <tableStyleElement type="totalRow" dxfId="288"/>
      <tableStyleElement type="firstColumn" dxfId="287"/>
      <tableStyleElement type="lastColumn" dxfId="286"/>
      <tableStyleElement type="firstRowStripe" dxfId="285"/>
      <tableStyleElement type="secondRowStripe" dxfId="284"/>
      <tableStyleElement type="firstColumnStripe" dxfId="283"/>
      <tableStyleElement type="secondColumnStripe" dxfId="28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2BF4F"/>
      <color rgb="FFDED9C4"/>
      <color rgb="FF295991"/>
      <color rgb="FFED9EF5"/>
      <color rgb="FF262626"/>
      <color rgb="FFF8F7F2"/>
      <color rgb="FFFFFFFF"/>
      <color rgb="FFDCE6F1"/>
      <color rgb="FF215881"/>
      <color rgb="FF4264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055555555555557"/>
          <c:y val="5.0925925925925923E-2"/>
          <c:w val="0.35276034853010146"/>
          <c:h val="0.5502716439173709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AF6E-4100-ADB1-B0DBCE000F16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AF6E-4100-ADB1-B0DBCE000F16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5-AF6E-4100-ADB1-B0DBCE000F16}"/>
              </c:ext>
            </c:extLst>
          </c:dPt>
          <c:dPt>
            <c:idx val="3"/>
            <c:bubble3D val="0"/>
            <c:spPr>
              <a:solidFill>
                <a:srgbClr val="ED9EF5"/>
              </a:solidFill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7-AF6E-4100-ADB1-B0DBCE000F16}"/>
              </c:ext>
            </c:extLst>
          </c:dPt>
          <c:dPt>
            <c:idx val="4"/>
            <c:bubble3D val="0"/>
            <c:spPr>
              <a:solidFill>
                <a:srgbClr val="295991"/>
              </a:solidFill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9-AF6E-4100-ADB1-B0DBCE000F16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[1]Velocímetro!$A$14:$A$18</c:f>
              <c:strCache>
                <c:ptCount val="5"/>
                <c:pt idx="1">
                  <c:v>Ruim</c:v>
                </c:pt>
                <c:pt idx="2">
                  <c:v>Regular</c:v>
                </c:pt>
                <c:pt idx="3">
                  <c:v>Bom</c:v>
                </c:pt>
                <c:pt idx="4">
                  <c:v>Ótimo</c:v>
                </c:pt>
              </c:strCache>
            </c:strRef>
          </c:cat>
          <c:val>
            <c:numRef>
              <c:f>[1]Velocímetro!$B$14:$B$18</c:f>
              <c:numCache>
                <c:formatCode>General</c:formatCode>
                <c:ptCount val="5"/>
                <c:pt idx="0">
                  <c:v>10</c:v>
                </c:pt>
                <c:pt idx="1">
                  <c:v>4</c:v>
                </c:pt>
                <c:pt idx="2">
                  <c:v>2.5</c:v>
                </c:pt>
                <c:pt idx="3">
                  <c:v>2.5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6E-4100-ADB1-B0DBCE000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5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862523540489647E-2"/>
          <c:y val="0"/>
          <c:w val="0.83427495291902076"/>
          <c:h val="0.9111111111111110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Dados!$A$2</c:f>
              <c:strCache>
                <c:ptCount val="1"/>
                <c:pt idx="0">
                  <c:v> Stakeholders</c:v>
                </c:pt>
              </c:strCache>
            </c:strRef>
          </c:tx>
          <c:spPr>
            <a:ln w="28575">
              <a:solidFill>
                <a:srgbClr val="333333"/>
              </a:solidFill>
            </a:ln>
          </c:spPr>
          <c:dPt>
            <c:idx val="0"/>
            <c:marker>
              <c:symbol val="circle"/>
              <c:size val="10"/>
              <c:spPr>
                <a:solidFill>
                  <a:srgbClr val="000000"/>
                </a:solidFill>
                <a:effectLst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  <c:spPr>
              <a:ln w="28575">
                <a:solidFill>
                  <a:srgbClr val="333333"/>
                </a:solidFill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06-49A8-8BA2-1BD9C0B56FA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>
                <a:solidFill>
                  <a:srgbClr val="333333"/>
                </a:solidFill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06-49A8-8BA2-1BD9C0B56FAA}"/>
              </c:ext>
            </c:extLst>
          </c:dPt>
          <c:xVal>
            <c:numRef>
              <c:f>Dados!$B$2:$B$3</c:f>
              <c:numCache>
                <c:formatCode>_(* #,##0.0000_);_(* \(#,##0.0000\);_(* "-"??_);_(@_)</c:formatCode>
                <c:ptCount val="2"/>
                <c:pt idx="0" formatCode="General">
                  <c:v>0</c:v>
                </c:pt>
                <c:pt idx="1">
                  <c:v>0.58778525229247303</c:v>
                </c:pt>
              </c:numCache>
            </c:numRef>
          </c:xVal>
          <c:yVal>
            <c:numRef>
              <c:f>Dados!$C$2:$C$3</c:f>
              <c:numCache>
                <c:formatCode>General</c:formatCode>
                <c:ptCount val="2"/>
                <c:pt idx="0">
                  <c:v>0</c:v>
                </c:pt>
                <c:pt idx="1">
                  <c:v>0.80901699437494745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06-49A8-8BA2-1BD9C0B56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733496"/>
        <c:axId val="418733888"/>
      </c:scatterChart>
      <c:valAx>
        <c:axId val="41873349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one"/>
        <c:crossAx val="418733888"/>
        <c:crosses val="autoZero"/>
        <c:crossBetween val="midCat"/>
        <c:majorUnit val="0.1"/>
      </c:valAx>
      <c:valAx>
        <c:axId val="418733888"/>
        <c:scaling>
          <c:orientation val="minMax"/>
          <c:max val="1"/>
        </c:scaling>
        <c:delete val="1"/>
        <c:axPos val="l"/>
        <c:numFmt formatCode="General" sourceLinked="1"/>
        <c:majorTickMark val="out"/>
        <c:minorTickMark val="none"/>
        <c:tickLblPos val="none"/>
        <c:crossAx val="418733496"/>
        <c:crosses val="autoZero"/>
        <c:crossBetween val="midCat"/>
        <c:majorUnit val="0.1"/>
        <c:minorUnit val="4.0000000000000041E-18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432883</xdr:colOff>
      <xdr:row>16</xdr:row>
      <xdr:rowOff>107128</xdr:rowOff>
    </xdr:from>
    <xdr:to>
      <xdr:col>10</xdr:col>
      <xdr:colOff>571948</xdr:colOff>
      <xdr:row>36</xdr:row>
      <xdr:rowOff>168312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204A46-1BC3-4F9C-87EB-7910E48D3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19</xdr:row>
      <xdr:rowOff>121920</xdr:rowOff>
    </xdr:from>
    <xdr:to>
      <xdr:col>6</xdr:col>
      <xdr:colOff>169545</xdr:colOff>
      <xdr:row>23</xdr:row>
      <xdr:rowOff>74295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459AE1-1966-416B-8283-30E945C21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202203</xdr:colOff>
      <xdr:row>22</xdr:row>
      <xdr:rowOff>25309</xdr:rowOff>
    </xdr:from>
    <xdr:to>
      <xdr:col>28</xdr:col>
      <xdr:colOff>124370</xdr:colOff>
      <xdr:row>22</xdr:row>
      <xdr:rowOff>207917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3CDE278-F9A1-1DDB-F7AD-19B4ECD2B818}"/>
            </a:ext>
          </a:extLst>
        </xdr:cNvPr>
        <xdr:cNvSpPr/>
      </xdr:nvSpPr>
      <xdr:spPr>
        <a:xfrm>
          <a:off x="13197024" y="6434273"/>
          <a:ext cx="4045132" cy="182608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1908</xdr:colOff>
      <xdr:row>15</xdr:row>
      <xdr:rowOff>17417</xdr:rowOff>
    </xdr:from>
    <xdr:to>
      <xdr:col>27</xdr:col>
      <xdr:colOff>176896</xdr:colOff>
      <xdr:row>15</xdr:row>
      <xdr:rowOff>231321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C42A2C4-6525-48AE-AB48-2C7CBAEC79FE}"/>
            </a:ext>
          </a:extLst>
        </xdr:cNvPr>
        <xdr:cNvSpPr/>
      </xdr:nvSpPr>
      <xdr:spPr>
        <a:xfrm>
          <a:off x="16058337" y="4575810"/>
          <a:ext cx="991416" cy="213904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25309</xdr:colOff>
      <xdr:row>17</xdr:row>
      <xdr:rowOff>27213</xdr:rowOff>
    </xdr:from>
    <xdr:to>
      <xdr:col>29</xdr:col>
      <xdr:colOff>218530</xdr:colOff>
      <xdr:row>17</xdr:row>
      <xdr:rowOff>225060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B4A63AD8-0778-4600-A7F8-42BE256E4BE9}"/>
            </a:ext>
          </a:extLst>
        </xdr:cNvPr>
        <xdr:cNvSpPr/>
      </xdr:nvSpPr>
      <xdr:spPr>
        <a:xfrm>
          <a:off x="13224238" y="5075463"/>
          <a:ext cx="4288971" cy="197847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264252</xdr:colOff>
      <xdr:row>16</xdr:row>
      <xdr:rowOff>7892</xdr:rowOff>
    </xdr:from>
    <xdr:to>
      <xdr:col>30</xdr:col>
      <xdr:colOff>235133</xdr:colOff>
      <xdr:row>16</xdr:row>
      <xdr:rowOff>235131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512251E-62CE-416D-A7C8-7CF0BBF53428}"/>
            </a:ext>
          </a:extLst>
        </xdr:cNvPr>
        <xdr:cNvSpPr/>
      </xdr:nvSpPr>
      <xdr:spPr>
        <a:xfrm>
          <a:off x="16592823" y="4811213"/>
          <a:ext cx="1181917" cy="227239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11206</xdr:colOff>
      <xdr:row>10</xdr:row>
      <xdr:rowOff>13112</xdr:rowOff>
    </xdr:from>
    <xdr:to>
      <xdr:col>53</xdr:col>
      <xdr:colOff>93265</xdr:colOff>
      <xdr:row>11</xdr:row>
      <xdr:rowOff>22412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51B194B-40F0-4F1C-A90A-61B673AF6946}"/>
            </a:ext>
          </a:extLst>
        </xdr:cNvPr>
        <xdr:cNvSpPr/>
      </xdr:nvSpPr>
      <xdr:spPr>
        <a:xfrm>
          <a:off x="21111882" y="3206788"/>
          <a:ext cx="1146618" cy="255830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48</xdr:col>
      <xdr:colOff>22412</xdr:colOff>
      <xdr:row>11</xdr:row>
      <xdr:rowOff>13111</xdr:rowOff>
    </xdr:from>
    <xdr:to>
      <xdr:col>53</xdr:col>
      <xdr:colOff>96850</xdr:colOff>
      <xdr:row>11</xdr:row>
      <xdr:rowOff>235323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982E1CD-E1B6-4010-9D09-4761FB9F4106}"/>
            </a:ext>
          </a:extLst>
        </xdr:cNvPr>
        <xdr:cNvSpPr/>
      </xdr:nvSpPr>
      <xdr:spPr>
        <a:xfrm>
          <a:off x="21123088" y="3453317"/>
          <a:ext cx="1138997" cy="222212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3586</xdr:colOff>
      <xdr:row>16</xdr:row>
      <xdr:rowOff>18825</xdr:rowOff>
    </xdr:from>
    <xdr:to>
      <xdr:col>54</xdr:col>
      <xdr:colOff>179294</xdr:colOff>
      <xdr:row>16</xdr:row>
      <xdr:rowOff>212911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F0D8FB09-90A7-4A6D-B1E3-3F15CD4CCBD5}"/>
            </a:ext>
          </a:extLst>
        </xdr:cNvPr>
        <xdr:cNvSpPr/>
      </xdr:nvSpPr>
      <xdr:spPr>
        <a:xfrm>
          <a:off x="18168321" y="4826149"/>
          <a:ext cx="4389120" cy="194086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36</xdr:col>
      <xdr:colOff>0</xdr:colOff>
      <xdr:row>17</xdr:row>
      <xdr:rowOff>31936</xdr:rowOff>
    </xdr:from>
    <xdr:to>
      <xdr:col>55</xdr:col>
      <xdr:colOff>1680</xdr:colOff>
      <xdr:row>17</xdr:row>
      <xdr:rowOff>201706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EF3C9CE-76E7-43FA-A457-10BB30D25E65}"/>
            </a:ext>
          </a:extLst>
        </xdr:cNvPr>
        <xdr:cNvSpPr/>
      </xdr:nvSpPr>
      <xdr:spPr>
        <a:xfrm>
          <a:off x="18545735" y="5085789"/>
          <a:ext cx="4047004" cy="169770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1</xdr:colOff>
      <xdr:row>14</xdr:row>
      <xdr:rowOff>22411</xdr:rowOff>
    </xdr:from>
    <xdr:to>
      <xdr:col>29</xdr:col>
      <xdr:colOff>143774</xdr:colOff>
      <xdr:row>14</xdr:row>
      <xdr:rowOff>235323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53A50A6-0910-4CE9-A766-1A59FDDF6836}"/>
            </a:ext>
          </a:extLst>
        </xdr:cNvPr>
        <xdr:cNvSpPr/>
      </xdr:nvSpPr>
      <xdr:spPr>
        <a:xfrm>
          <a:off x="15621001" y="4336676"/>
          <a:ext cx="1757420" cy="212912"/>
        </a:xfrm>
        <a:prstGeom prst="rect">
          <a:avLst/>
        </a:prstGeom>
        <a:solidFill>
          <a:srgbClr val="F2BF4F"/>
        </a:solidFill>
        <a:ln>
          <a:solidFill>
            <a:srgbClr val="ED9EF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138545</xdr:colOff>
      <xdr:row>3</xdr:row>
      <xdr:rowOff>96982</xdr:rowOff>
    </xdr:from>
    <xdr:to>
      <xdr:col>57</xdr:col>
      <xdr:colOff>110836</xdr:colOff>
      <xdr:row>30</xdr:row>
      <xdr:rowOff>88546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C7E567E7-4322-4B4B-BD83-BE81008B0FE4}"/>
            </a:ext>
          </a:extLst>
        </xdr:cNvPr>
        <xdr:cNvGrpSpPr/>
      </xdr:nvGrpSpPr>
      <xdr:grpSpPr>
        <a:xfrm>
          <a:off x="13727470" y="1112907"/>
          <a:ext cx="8907190" cy="7372655"/>
          <a:chOff x="2913895" y="1452822"/>
          <a:chExt cx="9053803" cy="8703425"/>
        </a:xfrm>
      </xdr:grpSpPr>
      <xdr:sp macro="" textlink="">
        <xdr:nvSpPr>
          <xdr:cNvPr id="6" name="Símbolo de &quot;Não Permitido&quot; 5">
            <a:extLst>
              <a:ext uri="{FF2B5EF4-FFF2-40B4-BE49-F238E27FC236}">
                <a16:creationId xmlns:a16="http://schemas.microsoft.com/office/drawing/2014/main" id="{C24943CC-09B5-41DF-1701-787BAE574C99}"/>
              </a:ext>
            </a:extLst>
          </xdr:cNvPr>
          <xdr:cNvSpPr/>
        </xdr:nvSpPr>
        <xdr:spPr>
          <a:xfrm>
            <a:off x="2913895" y="1452822"/>
            <a:ext cx="9053803" cy="8703425"/>
          </a:xfrm>
          <a:prstGeom prst="noSmoking">
            <a:avLst/>
          </a:prstGeom>
          <a:solidFill>
            <a:srgbClr val="F2BF4F"/>
          </a:solidFill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ctr"/>
            <a:endParaRPr lang="pt-BR" sz="5400">
              <a:solidFill>
                <a:schemeClr val="tx1"/>
              </a:solidFill>
            </a:endParaRPr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9E1DF2B6-5648-B1EC-745E-661BD8207D23}"/>
              </a:ext>
            </a:extLst>
          </xdr:cNvPr>
          <xdr:cNvSpPr txBox="1"/>
        </xdr:nvSpPr>
        <xdr:spPr>
          <a:xfrm rot="2395082">
            <a:off x="4917713" y="5374367"/>
            <a:ext cx="5682281" cy="912284"/>
          </a:xfrm>
          <a:prstGeom prst="rect">
            <a:avLst/>
          </a:prstGeom>
          <a:solidFill>
            <a:srgbClr val="F2BF4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5400" b="1">
                <a:solidFill>
                  <a:schemeClr val="bg1"/>
                </a:solidFill>
              </a:rPr>
              <a:t>Não Iniciado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55418</xdr:colOff>
      <xdr:row>1</xdr:row>
      <xdr:rowOff>138546</xdr:rowOff>
    </xdr:from>
    <xdr:to>
      <xdr:col>55</xdr:col>
      <xdr:colOff>193964</xdr:colOff>
      <xdr:row>26</xdr:row>
      <xdr:rowOff>130110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37DCCD6-C0D4-44E1-9DD2-2CF77D5B2EBA}"/>
            </a:ext>
          </a:extLst>
        </xdr:cNvPr>
        <xdr:cNvGrpSpPr/>
      </xdr:nvGrpSpPr>
      <xdr:grpSpPr>
        <a:xfrm>
          <a:off x="15911549" y="270807"/>
          <a:ext cx="8543951" cy="7360649"/>
          <a:chOff x="2913895" y="1452822"/>
          <a:chExt cx="9053803" cy="8703425"/>
        </a:xfrm>
      </xdr:grpSpPr>
      <xdr:sp macro="" textlink="">
        <xdr:nvSpPr>
          <xdr:cNvPr id="3" name="Símbolo de &quot;Não Permitido&quot; 2">
            <a:extLst>
              <a:ext uri="{FF2B5EF4-FFF2-40B4-BE49-F238E27FC236}">
                <a16:creationId xmlns:a16="http://schemas.microsoft.com/office/drawing/2014/main" id="{72FFC1BD-7B0F-AF2B-34B8-03DEFB0AA889}"/>
              </a:ext>
            </a:extLst>
          </xdr:cNvPr>
          <xdr:cNvSpPr/>
        </xdr:nvSpPr>
        <xdr:spPr>
          <a:xfrm>
            <a:off x="2913895" y="1452822"/>
            <a:ext cx="9053803" cy="8703425"/>
          </a:xfrm>
          <a:prstGeom prst="noSmoking">
            <a:avLst/>
          </a:prstGeom>
          <a:solidFill>
            <a:srgbClr val="F2BF4F"/>
          </a:solidFill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ctr"/>
            <a:endParaRPr lang="pt-BR" sz="5400">
              <a:solidFill>
                <a:schemeClr val="tx1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B42752F6-FBBC-7AF4-CCC6-1471AD31C3C7}"/>
              </a:ext>
            </a:extLst>
          </xdr:cNvPr>
          <xdr:cNvSpPr txBox="1"/>
        </xdr:nvSpPr>
        <xdr:spPr>
          <a:xfrm rot="2395082">
            <a:off x="4917713" y="5374367"/>
            <a:ext cx="5682281" cy="912284"/>
          </a:xfrm>
          <a:prstGeom prst="rect">
            <a:avLst/>
          </a:prstGeom>
          <a:solidFill>
            <a:srgbClr val="F2BF4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5400" b="1">
                <a:solidFill>
                  <a:schemeClr val="bg1"/>
                </a:solidFill>
              </a:rPr>
              <a:t>Não Iniciado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96981</xdr:colOff>
      <xdr:row>0</xdr:row>
      <xdr:rowOff>0</xdr:rowOff>
    </xdr:from>
    <xdr:to>
      <xdr:col>58</xdr:col>
      <xdr:colOff>69273</xdr:colOff>
      <xdr:row>25</xdr:row>
      <xdr:rowOff>74691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63063805-3D37-4344-A403-755F6D187261}"/>
            </a:ext>
          </a:extLst>
        </xdr:cNvPr>
        <xdr:cNvGrpSpPr/>
      </xdr:nvGrpSpPr>
      <xdr:grpSpPr>
        <a:xfrm>
          <a:off x="13877207" y="0"/>
          <a:ext cx="8614732" cy="7354512"/>
          <a:chOff x="2913895" y="1452822"/>
          <a:chExt cx="9053803" cy="8703425"/>
        </a:xfrm>
      </xdr:grpSpPr>
      <xdr:sp macro="" textlink="">
        <xdr:nvSpPr>
          <xdr:cNvPr id="6" name="Símbolo de &quot;Não Permitido&quot; 5">
            <a:extLst>
              <a:ext uri="{FF2B5EF4-FFF2-40B4-BE49-F238E27FC236}">
                <a16:creationId xmlns:a16="http://schemas.microsoft.com/office/drawing/2014/main" id="{45C8E30B-3990-690C-0545-36CA51751E1B}"/>
              </a:ext>
            </a:extLst>
          </xdr:cNvPr>
          <xdr:cNvSpPr/>
        </xdr:nvSpPr>
        <xdr:spPr>
          <a:xfrm>
            <a:off x="2913895" y="1452822"/>
            <a:ext cx="9053803" cy="8703425"/>
          </a:xfrm>
          <a:prstGeom prst="noSmoking">
            <a:avLst/>
          </a:prstGeom>
          <a:solidFill>
            <a:srgbClr val="F2BF4F"/>
          </a:solidFill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ctr"/>
            <a:endParaRPr lang="pt-BR" sz="5400">
              <a:solidFill>
                <a:schemeClr val="tx1"/>
              </a:solidFill>
            </a:endParaRPr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DAF870F5-F1F4-F5E8-DF8D-8BBFDDD62863}"/>
              </a:ext>
            </a:extLst>
          </xdr:cNvPr>
          <xdr:cNvSpPr txBox="1"/>
        </xdr:nvSpPr>
        <xdr:spPr>
          <a:xfrm rot="2395082">
            <a:off x="4917713" y="5374367"/>
            <a:ext cx="5682281" cy="912284"/>
          </a:xfrm>
          <a:prstGeom prst="rect">
            <a:avLst/>
          </a:prstGeom>
          <a:solidFill>
            <a:srgbClr val="F2BF4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5400" b="1">
                <a:solidFill>
                  <a:schemeClr val="bg1"/>
                </a:solidFill>
              </a:rPr>
              <a:t>Não Iniciado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124690</xdr:colOff>
      <xdr:row>1</xdr:row>
      <xdr:rowOff>166255</xdr:rowOff>
    </xdr:from>
    <xdr:to>
      <xdr:col>57</xdr:col>
      <xdr:colOff>96982</xdr:colOff>
      <xdr:row>25</xdr:row>
      <xdr:rowOff>379491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814BF403-A140-4391-9214-B92AB4ADCD2A}"/>
            </a:ext>
          </a:extLst>
        </xdr:cNvPr>
        <xdr:cNvGrpSpPr/>
      </xdr:nvGrpSpPr>
      <xdr:grpSpPr>
        <a:xfrm>
          <a:off x="13669413" y="308610"/>
          <a:ext cx="8729577" cy="7309881"/>
          <a:chOff x="2913895" y="1452822"/>
          <a:chExt cx="9053803" cy="8703425"/>
        </a:xfrm>
      </xdr:grpSpPr>
      <xdr:sp macro="" textlink="">
        <xdr:nvSpPr>
          <xdr:cNvPr id="6" name="Símbolo de &quot;Não Permitido&quot; 5">
            <a:extLst>
              <a:ext uri="{FF2B5EF4-FFF2-40B4-BE49-F238E27FC236}">
                <a16:creationId xmlns:a16="http://schemas.microsoft.com/office/drawing/2014/main" id="{7805DFB5-4EBC-5C8B-CA57-6C9F558482A3}"/>
              </a:ext>
            </a:extLst>
          </xdr:cNvPr>
          <xdr:cNvSpPr/>
        </xdr:nvSpPr>
        <xdr:spPr>
          <a:xfrm>
            <a:off x="2913895" y="1452822"/>
            <a:ext cx="9053803" cy="8703425"/>
          </a:xfrm>
          <a:prstGeom prst="noSmoking">
            <a:avLst/>
          </a:prstGeom>
          <a:solidFill>
            <a:srgbClr val="F2BF4F"/>
          </a:solidFill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l"/>
            <a:endParaRPr lang="pt-BR" sz="1100">
              <a:solidFill>
                <a:schemeClr val="tx1"/>
              </a:solidFill>
            </a:endParaRPr>
          </a:p>
          <a:p>
            <a:pPr algn="ctr"/>
            <a:endParaRPr lang="pt-BR" sz="5400">
              <a:solidFill>
                <a:schemeClr val="tx1"/>
              </a:solidFill>
            </a:endParaRPr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66354539-5882-EE47-556B-5648CC9135E5}"/>
              </a:ext>
            </a:extLst>
          </xdr:cNvPr>
          <xdr:cNvSpPr txBox="1"/>
        </xdr:nvSpPr>
        <xdr:spPr>
          <a:xfrm rot="2395082">
            <a:off x="4917713" y="5374367"/>
            <a:ext cx="5682281" cy="912284"/>
          </a:xfrm>
          <a:prstGeom prst="rect">
            <a:avLst/>
          </a:prstGeom>
          <a:solidFill>
            <a:srgbClr val="F2BF4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5400" b="1">
                <a:solidFill>
                  <a:schemeClr val="bg1"/>
                </a:solidFill>
              </a:rPr>
              <a:t>Não Iniciado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664003</xdr:colOff>
      <xdr:row>14</xdr:row>
      <xdr:rowOff>0</xdr:rowOff>
    </xdr:from>
    <xdr:to>
      <xdr:col>16</xdr:col>
      <xdr:colOff>95363</xdr:colOff>
      <xdr:row>19</xdr:row>
      <xdr:rowOff>168032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D95AECAB-618F-D5CF-B4A9-04099EAAB8FE}"/>
            </a:ext>
          </a:extLst>
        </xdr:cNvPr>
        <xdr:cNvGrpSpPr/>
      </xdr:nvGrpSpPr>
      <xdr:grpSpPr>
        <a:xfrm>
          <a:off x="12546048" y="4179794"/>
          <a:ext cx="1608887" cy="1404489"/>
          <a:chOff x="12542238" y="4466607"/>
          <a:chExt cx="1616507" cy="1494866"/>
        </a:xfrm>
      </xdr:grpSpPr>
      <xdr:pic>
        <xdr:nvPicPr>
          <xdr:cNvPr id="3" name="Gráfico 2" descr="Seta: girar para a esquerda com preenchimento sólido">
            <a:extLst>
              <a:ext uri="{FF2B5EF4-FFF2-40B4-BE49-F238E27FC236}">
                <a16:creationId xmlns:a16="http://schemas.microsoft.com/office/drawing/2014/main" id="{4A43C4A4-2CD1-5B45-FC24-5BE4ABFFDE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5400000">
            <a:off x="12636559" y="4372286"/>
            <a:ext cx="861854" cy="1050496"/>
          </a:xfrm>
          <a:prstGeom prst="rect">
            <a:avLst/>
          </a:prstGeom>
        </xdr:spPr>
      </xdr:pic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C97F9570-8B26-A47E-993E-A67DC731B425}"/>
              </a:ext>
            </a:extLst>
          </xdr:cNvPr>
          <xdr:cNvSpPr/>
        </xdr:nvSpPr>
        <xdr:spPr>
          <a:xfrm>
            <a:off x="12690550" y="5262911"/>
            <a:ext cx="1468195" cy="698562"/>
          </a:xfrm>
          <a:prstGeom prst="roundRect">
            <a:avLst/>
          </a:prstGeom>
          <a:solidFill>
            <a:srgbClr val="F2BF4F"/>
          </a:solidFill>
          <a:ln>
            <a:solidFill>
              <a:srgbClr val="29599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solidFill>
                  <a:srgbClr val="295991"/>
                </a:solidFill>
              </a:rPr>
              <a:t>ESTAMOS</a:t>
            </a:r>
            <a:endParaRPr lang="pt-BR" sz="2000">
              <a:solidFill>
                <a:srgbClr val="295991"/>
              </a:solidFill>
            </a:endParaRPr>
          </a:p>
          <a:p>
            <a:pPr algn="ctr"/>
            <a:r>
              <a:rPr lang="pt-BR" sz="1600">
                <a:solidFill>
                  <a:srgbClr val="295991"/>
                </a:solidFill>
              </a:rPr>
              <a:t>AQUI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magasus-my.sharepoint.com/personal/joao_esteves_voke_tech/Documents/Documentos/.PO%20-%20Product%20Ower/Projetos/Backlog%20Loca&#231;&#245;es/Comissionamento/Cronograma%20Comissionamento.xlsx" TargetMode="External"/><Relationship Id="rId1" Type="http://schemas.openxmlformats.org/officeDocument/2006/relationships/externalLinkPath" Target="/personal/joao_esteves_voke_tech/Documents/Documentos/.PO%20-%20Product%20Ower/Projetos/Backlog%20Loca&#231;&#245;es/Comissionamento/Cronograma%20Comissioname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"/>
      <sheetName val="Velocímetro"/>
      <sheetName val="Cockpit"/>
      <sheetName val="Cronograma MACRO"/>
      <sheetName val="ETAPA - TESTE"/>
    </sheetNames>
    <sheetDataSet>
      <sheetData sheetId="0"/>
      <sheetData sheetId="1">
        <row r="14">
          <cell r="B14">
            <v>10</v>
          </cell>
        </row>
        <row r="15">
          <cell r="A15" t="str">
            <v>Ruim</v>
          </cell>
          <cell r="B15">
            <v>4</v>
          </cell>
        </row>
        <row r="16">
          <cell r="A16" t="str">
            <v>Regular</v>
          </cell>
          <cell r="B16">
            <v>2.5</v>
          </cell>
        </row>
        <row r="17">
          <cell r="A17" t="str">
            <v>Bom</v>
          </cell>
          <cell r="B17">
            <v>2.5</v>
          </cell>
        </row>
        <row r="18">
          <cell r="A18" t="str">
            <v>Ótimo</v>
          </cell>
          <cell r="B18">
            <v>1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260A-2799-4F01-981D-CAC0F0D85556}">
  <dimension ref="A1:H18"/>
  <sheetViews>
    <sheetView showGridLines="0" workbookViewId="0">
      <selection activeCell="C5" sqref="C5"/>
    </sheetView>
  </sheetViews>
  <sheetFormatPr defaultColWidth="0" defaultRowHeight="14.4" customHeight="1" zeroHeight="1" x14ac:dyDescent="0.3"/>
  <cols>
    <col min="1" max="1" width="20.5546875" bestFit="1" customWidth="1"/>
    <col min="2" max="2" width="10.5546875" style="112" bestFit="1" customWidth="1"/>
    <col min="3" max="3" width="12" style="112" bestFit="1" customWidth="1"/>
    <col min="4" max="5" width="9.109375" customWidth="1"/>
    <col min="6" max="16384" width="9.109375" hidden="1"/>
  </cols>
  <sheetData>
    <row r="1" spans="1:8" x14ac:dyDescent="0.3">
      <c r="A1" s="110" t="s">
        <v>132</v>
      </c>
      <c r="B1" s="111" t="s">
        <v>133</v>
      </c>
      <c r="C1" s="111" t="s">
        <v>134</v>
      </c>
      <c r="D1" s="110" t="s">
        <v>135</v>
      </c>
      <c r="E1" s="110" t="s">
        <v>136</v>
      </c>
    </row>
    <row r="2" spans="1:8" x14ac:dyDescent="0.3">
      <c r="A2" t="s">
        <v>137</v>
      </c>
      <c r="B2" s="112">
        <v>0</v>
      </c>
      <c r="C2" s="112">
        <v>0</v>
      </c>
      <c r="D2" s="113"/>
      <c r="E2" s="114"/>
    </row>
    <row r="3" spans="1:8" x14ac:dyDescent="0.3">
      <c r="B3" s="115">
        <f>- COS(PI() * ABS(D3 / E3))</f>
        <v>0.58778525229247303</v>
      </c>
      <c r="C3" s="112">
        <f>SIN(PI() * ABS(D3 / E3))</f>
        <v>0.80901699437494745</v>
      </c>
      <c r="D3" s="113">
        <f>Cockpit!A49</f>
        <v>7</v>
      </c>
      <c r="E3" s="114">
        <v>10</v>
      </c>
    </row>
    <row r="4" spans="1:8" x14ac:dyDescent="0.3">
      <c r="A4" t="s">
        <v>138</v>
      </c>
      <c r="B4" s="115">
        <v>0</v>
      </c>
      <c r="C4" s="112">
        <v>0</v>
      </c>
      <c r="D4" s="113"/>
      <c r="E4" s="114"/>
    </row>
    <row r="5" spans="1:8" x14ac:dyDescent="0.3">
      <c r="B5" s="115">
        <f>- COS(PI() * ABS(D5 / E5))</f>
        <v>-0.95105651629515353</v>
      </c>
      <c r="C5" s="112">
        <f>SIN(PI() * ABS(D5 / E5))</f>
        <v>0.3090169943749474</v>
      </c>
      <c r="D5" s="113">
        <v>1</v>
      </c>
      <c r="E5" s="114">
        <v>10</v>
      </c>
    </row>
    <row r="6" spans="1:8" x14ac:dyDescent="0.3">
      <c r="A6" t="s">
        <v>139</v>
      </c>
      <c r="B6" s="115">
        <v>0</v>
      </c>
      <c r="C6" s="112">
        <v>0</v>
      </c>
      <c r="D6" s="113"/>
      <c r="E6" s="114"/>
    </row>
    <row r="7" spans="1:8" x14ac:dyDescent="0.3">
      <c r="B7" s="115">
        <f>- COS(PI() * ABS(D7 / E7))</f>
        <v>1</v>
      </c>
      <c r="C7" s="112">
        <f>SIN(PI() * ABS(D7 / E7))</f>
        <v>1.22514845490862E-16</v>
      </c>
      <c r="D7" s="113">
        <v>10</v>
      </c>
      <c r="E7" s="114">
        <v>10</v>
      </c>
    </row>
    <row r="8" spans="1:8" x14ac:dyDescent="0.3">
      <c r="A8" t="s">
        <v>140</v>
      </c>
      <c r="B8" s="115">
        <v>0</v>
      </c>
      <c r="C8" s="112">
        <v>0</v>
      </c>
      <c r="D8" s="113"/>
      <c r="E8" s="114"/>
    </row>
    <row r="9" spans="1:8" x14ac:dyDescent="0.3">
      <c r="B9" s="115">
        <f>- COS(PI() * ABS(D9 / E9))</f>
        <v>-0.95105651629515353</v>
      </c>
      <c r="C9" s="112">
        <f>SIN(PI() * ABS(D9 / E9))</f>
        <v>0.3090169943749474</v>
      </c>
      <c r="D9" s="113">
        <v>1</v>
      </c>
      <c r="E9" s="114">
        <v>10</v>
      </c>
    </row>
    <row r="10" spans="1:8" x14ac:dyDescent="0.3">
      <c r="A10" t="s">
        <v>141</v>
      </c>
      <c r="B10" s="115">
        <v>0</v>
      </c>
      <c r="C10" s="112">
        <v>0</v>
      </c>
      <c r="D10" s="113"/>
      <c r="E10" s="114"/>
    </row>
    <row r="11" spans="1:8" x14ac:dyDescent="0.3">
      <c r="B11" s="115">
        <f>- COS(PI() * ABS(D11 / E11))</f>
        <v>-0.95105651629515353</v>
      </c>
      <c r="C11" s="112">
        <f>SIN(PI() * ABS(D11 / E11))</f>
        <v>0.3090169943749474</v>
      </c>
      <c r="D11" s="113">
        <v>1</v>
      </c>
      <c r="E11" s="114">
        <v>10</v>
      </c>
    </row>
    <row r="12" spans="1:8" x14ac:dyDescent="0.3">
      <c r="A12" t="s">
        <v>142</v>
      </c>
      <c r="B12" s="115">
        <v>0</v>
      </c>
      <c r="C12" s="112">
        <v>0</v>
      </c>
      <c r="D12" s="113"/>
      <c r="E12" s="114"/>
    </row>
    <row r="13" spans="1:8" x14ac:dyDescent="0.3">
      <c r="B13" s="115">
        <f>- COS(PI() * ABS(D13 / E13))</f>
        <v>-0.95105651629515353</v>
      </c>
      <c r="C13" s="112">
        <f>SIN(PI() * ABS(D13 / E13))</f>
        <v>0.3090169943749474</v>
      </c>
      <c r="D13" s="113">
        <v>1</v>
      </c>
      <c r="E13" s="114">
        <v>10</v>
      </c>
    </row>
    <row r="14" spans="1:8" ht="14.4" customHeight="1" x14ac:dyDescent="0.3">
      <c r="A14" t="s">
        <v>143</v>
      </c>
      <c r="B14" s="147">
        <f>'Cronograma MACRO'!Início_do_projeto</f>
        <v>45476</v>
      </c>
    </row>
    <row r="15" spans="1:8" ht="14.4" customHeight="1" x14ac:dyDescent="0.3">
      <c r="A15" t="s">
        <v>146</v>
      </c>
      <c r="B15" s="147" cm="1">
        <f t="array" ref="B15:H15">'Cronograma MACRO'!S4:Y4</f>
        <v>45661</v>
      </c>
      <c r="C15" s="112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4.4" customHeight="1" x14ac:dyDescent="0.3">
      <c r="A16" t="s">
        <v>147</v>
      </c>
      <c r="B16" s="147" cm="1">
        <f t="array" ref="B16:H16">'Cronograma MACRO'!Z4:AF4</f>
        <v>45682</v>
      </c>
      <c r="C16" s="112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4:4" hidden="1" x14ac:dyDescent="0.3">
      <c r="D17" s="116"/>
    </row>
    <row r="18" spans="4:4" hidden="1" x14ac:dyDescent="0.3">
      <c r="D18" s="11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8369-D85B-469C-9951-6D0ABD3E6EF4}">
  <sheetPr>
    <tabColor rgb="FFED9EF5"/>
    <pageSetUpPr fitToPage="1"/>
  </sheetPr>
  <dimension ref="A1:W55"/>
  <sheetViews>
    <sheetView tabSelected="1" zoomScale="70" zoomScaleNormal="70" zoomScaleSheetLayoutView="100" workbookViewId="0">
      <selection activeCell="AE37" sqref="AE37"/>
    </sheetView>
  </sheetViews>
  <sheetFormatPr defaultRowHeight="14.4" x14ac:dyDescent="0.3"/>
  <cols>
    <col min="1" max="9" width="8.88671875" style="100"/>
    <col min="10" max="10" width="8.88671875" style="100" customWidth="1"/>
    <col min="11" max="16384" width="8.88671875" style="100"/>
  </cols>
  <sheetData>
    <row r="1" spans="1:23" x14ac:dyDescent="0.3">
      <c r="A1" s="101"/>
      <c r="B1" s="237" t="s">
        <v>199</v>
      </c>
      <c r="C1" s="237"/>
      <c r="D1" s="237"/>
      <c r="E1" s="237"/>
      <c r="F1" s="237"/>
      <c r="G1" s="237"/>
      <c r="H1" s="237"/>
      <c r="I1" s="237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240"/>
      <c r="V1" s="240"/>
      <c r="W1" s="240"/>
    </row>
    <row r="2" spans="1:23" x14ac:dyDescent="0.3">
      <c r="A2" s="101"/>
      <c r="B2" s="237"/>
      <c r="C2" s="237"/>
      <c r="D2" s="237"/>
      <c r="E2" s="237"/>
      <c r="F2" s="237"/>
      <c r="G2" s="237"/>
      <c r="H2" s="237"/>
      <c r="I2" s="237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240"/>
      <c r="V2" s="240"/>
      <c r="W2" s="240"/>
    </row>
    <row r="3" spans="1:23" x14ac:dyDescent="0.3">
      <c r="A3" s="101"/>
      <c r="B3" s="237"/>
      <c r="C3" s="237"/>
      <c r="D3" s="237"/>
      <c r="E3" s="237"/>
      <c r="F3" s="237"/>
      <c r="G3" s="237"/>
      <c r="H3" s="237"/>
      <c r="I3" s="237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240"/>
      <c r="V3" s="240"/>
      <c r="W3" s="240"/>
    </row>
    <row r="4" spans="1:23" x14ac:dyDescent="0.3">
      <c r="A4" s="101"/>
    </row>
    <row r="5" spans="1:23" ht="15" thickBot="1" x14ac:dyDescent="0.35">
      <c r="A5" s="101"/>
    </row>
    <row r="6" spans="1:23" ht="14.4" customHeight="1" x14ac:dyDescent="0.3">
      <c r="A6" s="101"/>
      <c r="C6" s="106"/>
      <c r="D6" s="238" t="s">
        <v>143</v>
      </c>
      <c r="E6" s="238"/>
      <c r="F6" s="238"/>
      <c r="G6" s="238"/>
      <c r="H6" s="106"/>
      <c r="J6" s="106"/>
      <c r="K6" s="244" t="s">
        <v>144</v>
      </c>
      <c r="L6" s="244"/>
      <c r="M6" s="244"/>
      <c r="N6" s="244"/>
      <c r="O6" s="106"/>
      <c r="Q6" s="106"/>
      <c r="R6" s="238" t="s">
        <v>145</v>
      </c>
      <c r="S6" s="238"/>
      <c r="T6" s="238"/>
      <c r="U6" s="238"/>
      <c r="V6" s="106"/>
    </row>
    <row r="7" spans="1:23" ht="14.4" customHeight="1" x14ac:dyDescent="0.3">
      <c r="A7" s="101"/>
      <c r="C7" s="106"/>
      <c r="D7" s="239"/>
      <c r="E7" s="239"/>
      <c r="F7" s="239"/>
      <c r="G7" s="239"/>
      <c r="H7" s="106"/>
      <c r="J7" s="106"/>
      <c r="K7" s="245"/>
      <c r="L7" s="245"/>
      <c r="M7" s="245"/>
      <c r="N7" s="245"/>
      <c r="O7" s="106"/>
      <c r="Q7" s="106"/>
      <c r="R7" s="239"/>
      <c r="S7" s="239"/>
      <c r="T7" s="239"/>
      <c r="U7" s="239"/>
      <c r="V7" s="106"/>
    </row>
    <row r="8" spans="1:23" ht="14.4" customHeight="1" x14ac:dyDescent="0.3">
      <c r="A8" s="101"/>
      <c r="C8" s="106"/>
      <c r="D8" s="239"/>
      <c r="E8" s="239"/>
      <c r="F8" s="239"/>
      <c r="G8" s="239"/>
      <c r="H8" s="106"/>
      <c r="J8" s="106"/>
      <c r="K8" s="245"/>
      <c r="L8" s="245"/>
      <c r="M8" s="245"/>
      <c r="N8" s="245"/>
      <c r="O8" s="106"/>
      <c r="Q8" s="106"/>
      <c r="R8" s="239"/>
      <c r="S8" s="239"/>
      <c r="T8" s="239"/>
      <c r="U8" s="239"/>
      <c r="V8" s="106"/>
    </row>
    <row r="9" spans="1:23" ht="14.4" customHeight="1" x14ac:dyDescent="0.3">
      <c r="A9" s="101"/>
      <c r="C9" s="246">
        <f>Dados!B14</f>
        <v>45476</v>
      </c>
      <c r="D9" s="246"/>
      <c r="E9" s="246"/>
      <c r="F9" s="246"/>
      <c r="G9" s="246"/>
      <c r="H9" s="246"/>
      <c r="J9" s="246">
        <f>Dados!B15</f>
        <v>45661</v>
      </c>
      <c r="K9" s="246"/>
      <c r="L9" s="246"/>
      <c r="M9" s="246"/>
      <c r="N9" s="246"/>
      <c r="O9" s="246"/>
      <c r="Q9" s="247">
        <f>Dados!B16</f>
        <v>45682</v>
      </c>
      <c r="R9" s="247"/>
      <c r="S9" s="247"/>
      <c r="T9" s="247"/>
      <c r="U9" s="247"/>
      <c r="V9" s="247"/>
    </row>
    <row r="10" spans="1:23" ht="14.4" customHeight="1" x14ac:dyDescent="0.3">
      <c r="A10" s="101"/>
      <c r="C10" s="246"/>
      <c r="D10" s="246"/>
      <c r="E10" s="246"/>
      <c r="F10" s="246"/>
      <c r="G10" s="246"/>
      <c r="H10" s="246"/>
      <c r="J10" s="246"/>
      <c r="K10" s="246"/>
      <c r="L10" s="246"/>
      <c r="M10" s="246"/>
      <c r="N10" s="246"/>
      <c r="O10" s="246"/>
      <c r="Q10" s="247"/>
      <c r="R10" s="247"/>
      <c r="S10" s="247"/>
      <c r="T10" s="247"/>
      <c r="U10" s="247"/>
      <c r="V10" s="247"/>
    </row>
    <row r="11" spans="1:23" ht="14.4" customHeight="1" x14ac:dyDescent="0.3">
      <c r="A11" s="101"/>
      <c r="C11" s="246"/>
      <c r="D11" s="246"/>
      <c r="E11" s="246"/>
      <c r="F11" s="246"/>
      <c r="G11" s="246"/>
      <c r="H11" s="246"/>
      <c r="J11" s="246"/>
      <c r="K11" s="246"/>
      <c r="L11" s="246"/>
      <c r="M11" s="246"/>
      <c r="N11" s="246"/>
      <c r="O11" s="246"/>
      <c r="Q11" s="247"/>
      <c r="R11" s="247"/>
      <c r="S11" s="247"/>
      <c r="T11" s="247"/>
      <c r="U11" s="247"/>
      <c r="V11" s="247"/>
    </row>
    <row r="12" spans="1:23" ht="14.4" customHeight="1" x14ac:dyDescent="0.3">
      <c r="A12" s="101"/>
      <c r="C12" s="246"/>
      <c r="D12" s="246"/>
      <c r="E12" s="246"/>
      <c r="F12" s="246"/>
      <c r="G12" s="246"/>
      <c r="H12" s="246"/>
      <c r="J12" s="246"/>
      <c r="K12" s="246"/>
      <c r="L12" s="246"/>
      <c r="M12" s="246"/>
      <c r="N12" s="246"/>
      <c r="O12" s="246"/>
      <c r="Q12" s="247"/>
      <c r="R12" s="247"/>
      <c r="S12" s="247"/>
      <c r="T12" s="247"/>
      <c r="U12" s="247"/>
      <c r="V12" s="247"/>
    </row>
    <row r="13" spans="1:23" x14ac:dyDescent="0.3">
      <c r="A13" s="101"/>
    </row>
    <row r="14" spans="1:23" ht="15" thickBot="1" x14ac:dyDescent="0.35">
      <c r="A14" s="101"/>
    </row>
    <row r="15" spans="1:23" x14ac:dyDescent="0.3">
      <c r="A15" s="101"/>
      <c r="C15" s="109"/>
      <c r="D15" s="238" t="s">
        <v>126</v>
      </c>
      <c r="E15" s="238"/>
      <c r="F15" s="238"/>
      <c r="G15" s="238"/>
      <c r="H15" s="108"/>
      <c r="J15" s="109"/>
      <c r="K15" s="238" t="s">
        <v>127</v>
      </c>
      <c r="L15" s="238"/>
      <c r="M15" s="238"/>
      <c r="N15" s="238"/>
      <c r="O15" s="108"/>
      <c r="Q15" s="109"/>
      <c r="R15" s="238" t="s">
        <v>128</v>
      </c>
      <c r="S15" s="238"/>
      <c r="T15" s="238"/>
      <c r="U15" s="238"/>
      <c r="V15" s="108"/>
    </row>
    <row r="16" spans="1:23" x14ac:dyDescent="0.3">
      <c r="A16" s="101"/>
      <c r="C16" s="107"/>
      <c r="D16" s="239"/>
      <c r="E16" s="239"/>
      <c r="F16" s="239"/>
      <c r="G16" s="239"/>
      <c r="H16" s="105"/>
      <c r="J16" s="107"/>
      <c r="K16" s="239"/>
      <c r="L16" s="239"/>
      <c r="M16" s="239"/>
      <c r="N16" s="239"/>
      <c r="O16" s="105"/>
      <c r="Q16" s="107"/>
      <c r="R16" s="239"/>
      <c r="S16" s="239"/>
      <c r="T16" s="239"/>
      <c r="U16" s="239"/>
      <c r="V16" s="105"/>
    </row>
    <row r="17" spans="1:22" x14ac:dyDescent="0.3">
      <c r="A17" s="101"/>
      <c r="C17" s="107"/>
      <c r="D17" s="239"/>
      <c r="E17" s="239"/>
      <c r="F17" s="239"/>
      <c r="G17" s="239"/>
      <c r="H17" s="105"/>
      <c r="J17" s="107"/>
      <c r="K17" s="239"/>
      <c r="L17" s="239"/>
      <c r="M17" s="239"/>
      <c r="N17" s="239"/>
      <c r="O17" s="105"/>
      <c r="Q17" s="107"/>
      <c r="R17" s="239"/>
      <c r="S17" s="239"/>
      <c r="T17" s="239"/>
      <c r="U17" s="239"/>
      <c r="V17" s="105"/>
    </row>
    <row r="18" spans="1:22" ht="14.4" customHeight="1" x14ac:dyDescent="0.3">
      <c r="A18" s="101"/>
      <c r="C18" s="107"/>
      <c r="D18" s="106"/>
      <c r="E18" s="106"/>
      <c r="F18" s="106"/>
      <c r="G18" s="106"/>
      <c r="H18" s="105"/>
      <c r="J18" s="107"/>
      <c r="K18" s="106"/>
      <c r="L18" s="106"/>
      <c r="M18" s="106"/>
      <c r="N18" s="106"/>
      <c r="O18" s="105"/>
      <c r="Q18" s="107"/>
      <c r="R18" s="106"/>
      <c r="S18" s="106"/>
      <c r="T18" s="106"/>
      <c r="U18" s="106"/>
      <c r="V18" s="105"/>
    </row>
    <row r="19" spans="1:22" x14ac:dyDescent="0.3">
      <c r="A19" s="101"/>
      <c r="C19" s="107"/>
      <c r="D19" s="106"/>
      <c r="E19" s="106"/>
      <c r="F19" s="106"/>
      <c r="G19" s="106"/>
      <c r="H19" s="105"/>
      <c r="J19" s="107"/>
      <c r="K19" s="248">
        <f>A52</f>
        <v>0.3576923076923077</v>
      </c>
      <c r="L19" s="248"/>
      <c r="M19" s="248"/>
      <c r="N19" s="248"/>
      <c r="O19" s="105"/>
      <c r="Q19" s="107"/>
      <c r="R19" s="249">
        <f>A51</f>
        <v>14.25</v>
      </c>
      <c r="S19" s="249"/>
      <c r="T19" s="249"/>
      <c r="U19" s="249"/>
      <c r="V19" s="105"/>
    </row>
    <row r="20" spans="1:22" x14ac:dyDescent="0.3">
      <c r="A20" s="101"/>
      <c r="C20" s="107"/>
      <c r="D20" s="106"/>
      <c r="E20" s="106"/>
      <c r="F20" s="106"/>
      <c r="G20" s="106"/>
      <c r="H20" s="105"/>
      <c r="J20" s="107"/>
      <c r="K20" s="248"/>
      <c r="L20" s="248"/>
      <c r="M20" s="248"/>
      <c r="N20" s="248"/>
      <c r="O20" s="105"/>
      <c r="Q20" s="107"/>
      <c r="R20" s="249"/>
      <c r="S20" s="249"/>
      <c r="T20" s="249"/>
      <c r="U20" s="249"/>
      <c r="V20" s="105"/>
    </row>
    <row r="21" spans="1:22" x14ac:dyDescent="0.3">
      <c r="A21" s="101"/>
      <c r="C21" s="107"/>
      <c r="D21" s="106"/>
      <c r="E21" s="106"/>
      <c r="F21" s="106"/>
      <c r="G21" s="106"/>
      <c r="H21" s="105"/>
      <c r="J21" s="107"/>
      <c r="K21" s="248"/>
      <c r="L21" s="248"/>
      <c r="M21" s="248"/>
      <c r="N21" s="248"/>
      <c r="O21" s="105"/>
      <c r="Q21" s="107"/>
      <c r="R21" s="249"/>
      <c r="S21" s="249"/>
      <c r="T21" s="249"/>
      <c r="U21" s="249"/>
      <c r="V21" s="105"/>
    </row>
    <row r="22" spans="1:22" x14ac:dyDescent="0.3">
      <c r="A22" s="101"/>
      <c r="C22" s="107"/>
      <c r="D22" s="106"/>
      <c r="E22" s="106"/>
      <c r="F22" s="106"/>
      <c r="G22" s="106"/>
      <c r="H22" s="105"/>
      <c r="J22" s="107"/>
      <c r="K22" s="248"/>
      <c r="L22" s="248"/>
      <c r="M22" s="248"/>
      <c r="N22" s="248"/>
      <c r="O22" s="105"/>
      <c r="Q22" s="107"/>
      <c r="R22" s="249"/>
      <c r="S22" s="249"/>
      <c r="T22" s="249"/>
      <c r="U22" s="249"/>
      <c r="V22" s="105"/>
    </row>
    <row r="23" spans="1:22" x14ac:dyDescent="0.3">
      <c r="A23" s="101"/>
      <c r="C23" s="107"/>
      <c r="D23" s="106"/>
      <c r="E23" s="106"/>
      <c r="F23" s="106"/>
      <c r="G23" s="106"/>
      <c r="H23" s="105"/>
      <c r="J23" s="107"/>
      <c r="K23" s="248"/>
      <c r="L23" s="248"/>
      <c r="M23" s="248"/>
      <c r="N23" s="248"/>
      <c r="O23" s="105"/>
      <c r="Q23" s="107"/>
      <c r="R23" s="249"/>
      <c r="S23" s="249"/>
      <c r="T23" s="249"/>
      <c r="U23" s="249"/>
      <c r="V23" s="105"/>
    </row>
    <row r="24" spans="1:22" x14ac:dyDescent="0.3">
      <c r="A24" s="101"/>
      <c r="C24" s="107"/>
      <c r="D24" s="106"/>
      <c r="E24" s="106"/>
      <c r="F24" s="106"/>
      <c r="G24" s="106"/>
      <c r="H24" s="105"/>
      <c r="J24" s="107"/>
      <c r="K24" s="248"/>
      <c r="L24" s="248"/>
      <c r="M24" s="248"/>
      <c r="N24" s="248"/>
      <c r="O24" s="105"/>
      <c r="Q24" s="107"/>
      <c r="R24" s="249"/>
      <c r="S24" s="249"/>
      <c r="T24" s="249"/>
      <c r="U24" s="249"/>
      <c r="V24" s="105"/>
    </row>
    <row r="25" spans="1:22" ht="15" thickBot="1" x14ac:dyDescent="0.35">
      <c r="A25" s="101"/>
      <c r="C25" s="104"/>
      <c r="D25" s="103"/>
      <c r="E25" s="103"/>
      <c r="F25" s="103"/>
      <c r="G25" s="103"/>
      <c r="H25" s="102"/>
      <c r="J25" s="104"/>
      <c r="K25" s="103"/>
      <c r="L25" s="103"/>
      <c r="M25" s="103"/>
      <c r="N25" s="103"/>
      <c r="O25" s="102"/>
      <c r="Q25" s="104"/>
      <c r="R25" s="103"/>
      <c r="S25" s="103"/>
      <c r="T25" s="103"/>
      <c r="U25" s="103"/>
      <c r="V25" s="102"/>
    </row>
    <row r="26" spans="1:22" x14ac:dyDescent="0.3">
      <c r="A26" s="101"/>
    </row>
    <row r="27" spans="1:22" ht="15" thickBot="1" x14ac:dyDescent="0.35">
      <c r="A27" s="101"/>
    </row>
    <row r="28" spans="1:22" ht="14.4" customHeight="1" x14ac:dyDescent="0.3">
      <c r="A28" s="101"/>
      <c r="C28" s="140"/>
      <c r="D28" s="250" t="s">
        <v>129</v>
      </c>
      <c r="E28" s="250"/>
      <c r="F28" s="250"/>
      <c r="G28" s="250"/>
      <c r="H28" s="141"/>
      <c r="J28" s="140"/>
      <c r="K28" s="250" t="s">
        <v>130</v>
      </c>
      <c r="L28" s="250"/>
      <c r="M28" s="250"/>
      <c r="N28" s="250"/>
      <c r="O28" s="141"/>
      <c r="Q28" s="140"/>
      <c r="R28" s="250" t="s">
        <v>131</v>
      </c>
      <c r="S28" s="250"/>
      <c r="T28" s="250"/>
      <c r="U28" s="250"/>
      <c r="V28" s="141"/>
    </row>
    <row r="29" spans="1:22" ht="14.4" customHeight="1" x14ac:dyDescent="0.3">
      <c r="A29" s="101"/>
      <c r="C29" s="142"/>
      <c r="D29" s="239"/>
      <c r="E29" s="239"/>
      <c r="F29" s="239"/>
      <c r="G29" s="239"/>
      <c r="H29" s="143"/>
      <c r="J29" s="142"/>
      <c r="K29" s="239"/>
      <c r="L29" s="239"/>
      <c r="M29" s="239"/>
      <c r="N29" s="239"/>
      <c r="O29" s="143"/>
      <c r="Q29" s="142"/>
      <c r="R29" s="239"/>
      <c r="S29" s="239"/>
      <c r="T29" s="239"/>
      <c r="U29" s="239"/>
      <c r="V29" s="143"/>
    </row>
    <row r="30" spans="1:22" ht="14.4" customHeight="1" x14ac:dyDescent="0.3">
      <c r="A30" s="101"/>
      <c r="C30" s="142"/>
      <c r="D30" s="239"/>
      <c r="E30" s="239"/>
      <c r="F30" s="239"/>
      <c r="G30" s="239"/>
      <c r="H30" s="143"/>
      <c r="J30" s="142"/>
      <c r="K30" s="239"/>
      <c r="L30" s="239"/>
      <c r="M30" s="239"/>
      <c r="N30" s="239"/>
      <c r="O30" s="143"/>
      <c r="Q30" s="142"/>
      <c r="R30" s="239"/>
      <c r="S30" s="239"/>
      <c r="T30" s="239"/>
      <c r="U30" s="239"/>
      <c r="V30" s="143"/>
    </row>
    <row r="31" spans="1:22" x14ac:dyDescent="0.3">
      <c r="A31" s="101"/>
      <c r="C31" s="142"/>
      <c r="D31" s="106"/>
      <c r="E31" s="106"/>
      <c r="F31" s="106"/>
      <c r="G31" s="106"/>
      <c r="H31" s="143"/>
      <c r="J31" s="142"/>
      <c r="K31" s="106"/>
      <c r="L31" s="106"/>
      <c r="M31" s="106"/>
      <c r="N31" s="106"/>
      <c r="O31" s="143"/>
      <c r="Q31" s="142"/>
      <c r="R31" s="106"/>
      <c r="S31" s="106"/>
      <c r="T31" s="106"/>
      <c r="U31" s="106"/>
      <c r="V31" s="143"/>
    </row>
    <row r="32" spans="1:22" x14ac:dyDescent="0.3">
      <c r="A32" s="101"/>
      <c r="C32" s="142"/>
      <c r="D32" s="106"/>
      <c r="E32" s="106"/>
      <c r="F32" s="106"/>
      <c r="G32" s="106"/>
      <c r="H32" s="143"/>
      <c r="J32" s="142"/>
      <c r="K32" s="106"/>
      <c r="L32" s="106"/>
      <c r="M32" s="106"/>
      <c r="N32" s="106"/>
      <c r="O32" s="143"/>
      <c r="Q32" s="142"/>
      <c r="R32" s="106"/>
      <c r="S32" s="106"/>
      <c r="T32" s="106"/>
      <c r="U32" s="106"/>
      <c r="V32" s="143"/>
    </row>
    <row r="33" spans="1:22" x14ac:dyDescent="0.3">
      <c r="A33" s="101"/>
      <c r="C33" s="241" t="s">
        <v>201</v>
      </c>
      <c r="D33" s="242"/>
      <c r="E33" s="242"/>
      <c r="F33" s="242"/>
      <c r="G33" s="242"/>
      <c r="H33" s="243"/>
      <c r="J33" s="241" t="s">
        <v>173</v>
      </c>
      <c r="K33" s="242"/>
      <c r="L33" s="242"/>
      <c r="M33" s="242"/>
      <c r="N33" s="242"/>
      <c r="O33" s="243"/>
      <c r="Q33" s="241" t="s">
        <v>187</v>
      </c>
      <c r="R33" s="242"/>
      <c r="S33" s="242"/>
      <c r="T33" s="242"/>
      <c r="U33" s="242"/>
      <c r="V33" s="243"/>
    </row>
    <row r="34" spans="1:22" ht="23.4" customHeight="1" x14ac:dyDescent="0.3">
      <c r="A34" s="101"/>
      <c r="C34" s="242"/>
      <c r="D34" s="242"/>
      <c r="E34" s="242"/>
      <c r="F34" s="242"/>
      <c r="G34" s="242"/>
      <c r="H34" s="243"/>
      <c r="J34" s="242"/>
      <c r="K34" s="242"/>
      <c r="L34" s="242"/>
      <c r="M34" s="242"/>
      <c r="N34" s="242"/>
      <c r="O34" s="243"/>
      <c r="Q34" s="242"/>
      <c r="R34" s="242"/>
      <c r="S34" s="242"/>
      <c r="T34" s="242"/>
      <c r="U34" s="242"/>
      <c r="V34" s="243"/>
    </row>
    <row r="35" spans="1:22" x14ac:dyDescent="0.3">
      <c r="A35" s="101"/>
      <c r="C35" s="242"/>
      <c r="D35" s="242"/>
      <c r="E35" s="242"/>
      <c r="F35" s="242"/>
      <c r="G35" s="242"/>
      <c r="H35" s="243"/>
      <c r="J35" s="242"/>
      <c r="K35" s="242"/>
      <c r="L35" s="242"/>
      <c r="M35" s="242"/>
      <c r="N35" s="242"/>
      <c r="O35" s="243"/>
      <c r="Q35" s="242"/>
      <c r="R35" s="242"/>
      <c r="S35" s="242"/>
      <c r="T35" s="242"/>
      <c r="U35" s="242"/>
      <c r="V35" s="243"/>
    </row>
    <row r="36" spans="1:22" x14ac:dyDescent="0.3">
      <c r="A36" s="101"/>
      <c r="C36" s="242"/>
      <c r="D36" s="242"/>
      <c r="E36" s="242"/>
      <c r="F36" s="242"/>
      <c r="G36" s="242"/>
      <c r="H36" s="243"/>
      <c r="J36" s="242"/>
      <c r="K36" s="242"/>
      <c r="L36" s="242"/>
      <c r="M36" s="242"/>
      <c r="N36" s="242"/>
      <c r="O36" s="243"/>
      <c r="Q36" s="242"/>
      <c r="R36" s="242"/>
      <c r="S36" s="242"/>
      <c r="T36" s="242"/>
      <c r="U36" s="242"/>
      <c r="V36" s="243"/>
    </row>
    <row r="37" spans="1:22" x14ac:dyDescent="0.3">
      <c r="A37" s="101"/>
      <c r="C37" s="242"/>
      <c r="D37" s="242"/>
      <c r="E37" s="242"/>
      <c r="F37" s="242"/>
      <c r="G37" s="242"/>
      <c r="H37" s="243"/>
      <c r="J37" s="242"/>
      <c r="K37" s="242"/>
      <c r="L37" s="242"/>
      <c r="M37" s="242"/>
      <c r="N37" s="242"/>
      <c r="O37" s="243"/>
      <c r="Q37" s="242"/>
      <c r="R37" s="242"/>
      <c r="S37" s="242"/>
      <c r="T37" s="242"/>
      <c r="U37" s="242"/>
      <c r="V37" s="243"/>
    </row>
    <row r="38" spans="1:22" x14ac:dyDescent="0.3">
      <c r="A38" s="101"/>
      <c r="C38" s="242"/>
      <c r="D38" s="242"/>
      <c r="E38" s="242"/>
      <c r="F38" s="242"/>
      <c r="G38" s="242"/>
      <c r="H38" s="243"/>
      <c r="J38" s="242"/>
      <c r="K38" s="242"/>
      <c r="L38" s="242"/>
      <c r="M38" s="242"/>
      <c r="N38" s="242"/>
      <c r="O38" s="243"/>
      <c r="Q38" s="242"/>
      <c r="R38" s="242"/>
      <c r="S38" s="242"/>
      <c r="T38" s="242"/>
      <c r="U38" s="242"/>
      <c r="V38" s="243"/>
    </row>
    <row r="39" spans="1:22" x14ac:dyDescent="0.3">
      <c r="A39" s="101"/>
      <c r="B39" s="117"/>
      <c r="C39" s="242"/>
      <c r="D39" s="242"/>
      <c r="E39" s="242"/>
      <c r="F39" s="242"/>
      <c r="G39" s="242"/>
      <c r="H39" s="243"/>
      <c r="I39" s="117"/>
      <c r="J39" s="242"/>
      <c r="K39" s="242"/>
      <c r="L39" s="242"/>
      <c r="M39" s="242"/>
      <c r="N39" s="242"/>
      <c r="O39" s="243"/>
      <c r="Q39" s="242"/>
      <c r="R39" s="242"/>
      <c r="S39" s="242"/>
      <c r="T39" s="242"/>
      <c r="U39" s="242"/>
      <c r="V39" s="243"/>
    </row>
    <row r="40" spans="1:22" ht="14.4" customHeight="1" x14ac:dyDescent="0.3">
      <c r="A40" s="101"/>
      <c r="B40" s="117"/>
      <c r="C40" s="242"/>
      <c r="D40" s="242"/>
      <c r="E40" s="242"/>
      <c r="F40" s="242"/>
      <c r="G40" s="242"/>
      <c r="H40" s="243"/>
      <c r="J40" s="242"/>
      <c r="K40" s="242"/>
      <c r="L40" s="242"/>
      <c r="M40" s="242"/>
      <c r="N40" s="242"/>
      <c r="O40" s="243"/>
      <c r="Q40" s="242"/>
      <c r="R40" s="242"/>
      <c r="S40" s="242"/>
      <c r="T40" s="242"/>
      <c r="U40" s="242"/>
      <c r="V40" s="243"/>
    </row>
    <row r="41" spans="1:22" x14ac:dyDescent="0.3">
      <c r="A41" s="101"/>
      <c r="C41" s="242"/>
      <c r="D41" s="242"/>
      <c r="E41" s="242"/>
      <c r="F41" s="242"/>
      <c r="G41" s="242"/>
      <c r="H41" s="243"/>
      <c r="J41" s="242"/>
      <c r="K41" s="242"/>
      <c r="L41" s="242"/>
      <c r="M41" s="242"/>
      <c r="N41" s="242"/>
      <c r="O41" s="243"/>
      <c r="Q41" s="242"/>
      <c r="R41" s="242"/>
      <c r="S41" s="242"/>
      <c r="T41" s="242"/>
      <c r="U41" s="242"/>
      <c r="V41" s="243"/>
    </row>
    <row r="42" spans="1:22" x14ac:dyDescent="0.3">
      <c r="A42" s="101"/>
      <c r="C42" s="242"/>
      <c r="D42" s="242"/>
      <c r="E42" s="242"/>
      <c r="F42" s="242"/>
      <c r="G42" s="242"/>
      <c r="H42" s="243"/>
      <c r="J42" s="242"/>
      <c r="K42" s="242"/>
      <c r="L42" s="242"/>
      <c r="M42" s="242"/>
      <c r="N42" s="242"/>
      <c r="O42" s="243"/>
      <c r="Q42" s="242"/>
      <c r="R42" s="242"/>
      <c r="S42" s="242"/>
      <c r="T42" s="242"/>
      <c r="U42" s="242"/>
      <c r="V42" s="243"/>
    </row>
    <row r="43" spans="1:22" x14ac:dyDescent="0.3">
      <c r="A43" s="101"/>
      <c r="C43" s="242"/>
      <c r="D43" s="242"/>
      <c r="E43" s="242"/>
      <c r="F43" s="242"/>
      <c r="G43" s="242"/>
      <c r="H43" s="243"/>
      <c r="J43" s="242"/>
      <c r="K43" s="242"/>
      <c r="L43" s="242"/>
      <c r="M43" s="242"/>
      <c r="N43" s="242"/>
      <c r="O43" s="243"/>
      <c r="Q43" s="242"/>
      <c r="R43" s="242"/>
      <c r="S43" s="242"/>
      <c r="T43" s="242"/>
      <c r="U43" s="242"/>
      <c r="V43" s="243"/>
    </row>
    <row r="44" spans="1:22" x14ac:dyDescent="0.3">
      <c r="A44" s="101"/>
      <c r="C44" s="242"/>
      <c r="D44" s="242"/>
      <c r="E44" s="242"/>
      <c r="F44" s="242"/>
      <c r="G44" s="242"/>
      <c r="H44" s="243"/>
      <c r="J44" s="242"/>
      <c r="K44" s="242"/>
      <c r="L44" s="242"/>
      <c r="M44" s="242"/>
      <c r="N44" s="242"/>
      <c r="O44" s="243"/>
      <c r="Q44" s="242"/>
      <c r="R44" s="242"/>
      <c r="S44" s="242"/>
      <c r="T44" s="242"/>
      <c r="U44" s="242"/>
      <c r="V44" s="243"/>
    </row>
    <row r="45" spans="1:22" x14ac:dyDescent="0.3">
      <c r="A45" s="101"/>
      <c r="C45" s="242"/>
      <c r="D45" s="242"/>
      <c r="E45" s="242"/>
      <c r="F45" s="242"/>
      <c r="G45" s="242"/>
      <c r="H45" s="243"/>
      <c r="J45" s="242"/>
      <c r="K45" s="242"/>
      <c r="L45" s="242"/>
      <c r="M45" s="242"/>
      <c r="N45" s="242"/>
      <c r="O45" s="243"/>
      <c r="Q45" s="242"/>
      <c r="R45" s="242"/>
      <c r="S45" s="242"/>
      <c r="T45" s="242"/>
      <c r="U45" s="242"/>
      <c r="V45" s="243"/>
    </row>
    <row r="46" spans="1:22" x14ac:dyDescent="0.3">
      <c r="A46" s="101"/>
      <c r="C46" s="242"/>
      <c r="D46" s="242"/>
      <c r="E46" s="242"/>
      <c r="F46" s="242"/>
      <c r="G46" s="242"/>
      <c r="H46" s="243"/>
      <c r="J46" s="242"/>
      <c r="K46" s="242"/>
      <c r="L46" s="242"/>
      <c r="M46" s="242"/>
      <c r="N46" s="242"/>
      <c r="O46" s="243"/>
      <c r="Q46" s="242"/>
      <c r="R46" s="242"/>
      <c r="S46" s="242"/>
      <c r="T46" s="242"/>
      <c r="U46" s="242"/>
      <c r="V46" s="243"/>
    </row>
    <row r="47" spans="1:22" x14ac:dyDescent="0.3">
      <c r="A47" s="101"/>
      <c r="C47" s="242"/>
      <c r="D47" s="242"/>
      <c r="E47" s="242"/>
      <c r="F47" s="242"/>
      <c r="G47" s="242"/>
      <c r="H47" s="243"/>
      <c r="J47" s="242"/>
      <c r="K47" s="242"/>
      <c r="L47" s="242"/>
      <c r="M47" s="242"/>
      <c r="N47" s="242"/>
      <c r="O47" s="243"/>
      <c r="Q47" s="242"/>
      <c r="R47" s="242"/>
      <c r="S47" s="242"/>
      <c r="T47" s="242"/>
      <c r="U47" s="242"/>
      <c r="V47" s="243"/>
    </row>
    <row r="48" spans="1:22" x14ac:dyDescent="0.3">
      <c r="A48" s="101"/>
      <c r="C48" s="242"/>
      <c r="D48" s="242"/>
      <c r="E48" s="242"/>
      <c r="F48" s="242"/>
      <c r="G48" s="242"/>
      <c r="H48" s="243"/>
      <c r="J48" s="242"/>
      <c r="K48" s="242"/>
      <c r="L48" s="242"/>
      <c r="M48" s="242"/>
      <c r="N48" s="242"/>
      <c r="O48" s="243"/>
      <c r="Q48" s="242"/>
      <c r="R48" s="242"/>
      <c r="S48" s="242"/>
      <c r="T48" s="242"/>
      <c r="U48" s="242"/>
      <c r="V48" s="243"/>
    </row>
    <row r="49" spans="1:22" ht="15" thickBot="1" x14ac:dyDescent="0.35">
      <c r="A49" s="101">
        <v>7</v>
      </c>
      <c r="C49" s="144"/>
      <c r="D49" s="145"/>
      <c r="E49" s="145"/>
      <c r="F49" s="145"/>
      <c r="G49" s="145"/>
      <c r="H49" s="146"/>
      <c r="J49" s="144"/>
      <c r="K49" s="145"/>
      <c r="L49" s="145"/>
      <c r="M49" s="145"/>
      <c r="N49" s="145"/>
      <c r="O49" s="146"/>
      <c r="Q49" s="144"/>
      <c r="R49" s="145"/>
      <c r="S49" s="145"/>
      <c r="T49" s="145"/>
      <c r="U49" s="145"/>
      <c r="V49" s="146"/>
    </row>
    <row r="50" spans="1:22" x14ac:dyDescent="0.3">
      <c r="A50" s="101"/>
    </row>
    <row r="51" spans="1:22" x14ac:dyDescent="0.3">
      <c r="A51" s="119" cm="1">
        <f t="array" ref="A51:G51">'Cronograma MACRO'!AG4:AM4</f>
        <v>14.25</v>
      </c>
      <c r="B51" s="117">
        <v>0</v>
      </c>
      <c r="C51" s="117">
        <v>0</v>
      </c>
      <c r="D51" s="117">
        <v>0</v>
      </c>
      <c r="E51" s="117">
        <v>0</v>
      </c>
      <c r="F51" s="117">
        <v>0</v>
      </c>
      <c r="G51" s="117">
        <v>0</v>
      </c>
      <c r="H51" s="117"/>
    </row>
    <row r="52" spans="1:22" x14ac:dyDescent="0.3">
      <c r="A52" s="118" cm="1">
        <f t="array" ref="A52:D52">'Cronograma MACRO'!H4:K4</f>
        <v>0.3576923076923077</v>
      </c>
      <c r="B52" s="117">
        <v>0</v>
      </c>
      <c r="C52" s="117">
        <v>0</v>
      </c>
      <c r="D52" s="117">
        <v>0</v>
      </c>
      <c r="E52" s="117"/>
      <c r="F52" s="117"/>
      <c r="G52" s="117"/>
      <c r="H52" s="117"/>
    </row>
    <row r="53" spans="1:22" x14ac:dyDescent="0.3">
      <c r="A53" s="101"/>
    </row>
    <row r="54" spans="1:22" x14ac:dyDescent="0.3">
      <c r="A54" s="101"/>
    </row>
    <row r="55" spans="1:22" x14ac:dyDescent="0.3">
      <c r="A55" s="101"/>
    </row>
  </sheetData>
  <mergeCells count="19">
    <mergeCell ref="J33:O48"/>
    <mergeCell ref="Q33:V48"/>
    <mergeCell ref="C33:H48"/>
    <mergeCell ref="D6:G8"/>
    <mergeCell ref="K6:N8"/>
    <mergeCell ref="R6:U8"/>
    <mergeCell ref="C9:H12"/>
    <mergeCell ref="J9:O12"/>
    <mergeCell ref="Q9:V12"/>
    <mergeCell ref="K19:N24"/>
    <mergeCell ref="R19:U24"/>
    <mergeCell ref="D28:G30"/>
    <mergeCell ref="K28:N30"/>
    <mergeCell ref="R28:U30"/>
    <mergeCell ref="B1:I3"/>
    <mergeCell ref="D15:G17"/>
    <mergeCell ref="K15:N17"/>
    <mergeCell ref="R15:U17"/>
    <mergeCell ref="U1:W3"/>
  </mergeCells>
  <pageMargins left="1" right="1" top="1" bottom="1" header="0.5" footer="0.5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7B8C-74CB-45CF-98F9-2961D23B8CB0}">
  <sheetPr>
    <tabColor rgb="FFF2BF4F"/>
    <pageSetUpPr fitToPage="1"/>
  </sheetPr>
  <dimension ref="A1:BO62"/>
  <sheetViews>
    <sheetView showGridLines="0" showRuler="0" showWhiteSpace="0" view="pageLayout" zoomScale="85" zoomScaleNormal="70" zoomScalePageLayoutView="85" workbookViewId="0">
      <selection activeCell="B2" sqref="B2"/>
    </sheetView>
  </sheetViews>
  <sheetFormatPr defaultRowHeight="30" customHeight="1" x14ac:dyDescent="0.3"/>
  <cols>
    <col min="1" max="1" width="3.109375" style="11" customWidth="1"/>
    <col min="2" max="2" width="70.5546875" style="12" customWidth="1"/>
    <col min="3" max="3" width="48.77734375" style="12" customWidth="1"/>
    <col min="4" max="4" width="10.77734375" style="12" customWidth="1"/>
    <col min="5" max="5" width="10.77734375" style="13" customWidth="1"/>
    <col min="6" max="6" width="10.44140625" style="12" customWidth="1"/>
    <col min="7" max="7" width="11.6640625" style="12" bestFit="1" customWidth="1"/>
    <col min="8" max="8" width="11.6640625" style="12" customWidth="1"/>
    <col min="9" max="9" width="11.6640625" style="12" hidden="1" customWidth="1"/>
    <col min="10" max="10" width="3.33203125" style="12" customWidth="1"/>
    <col min="11" max="11" width="4.88671875" style="12" hidden="1" customWidth="1"/>
    <col min="12" max="12" width="2.77734375" style="12" bestFit="1" customWidth="1"/>
    <col min="13" max="18" width="2.88671875" style="12" bestFit="1" customWidth="1"/>
    <col min="19" max="27" width="3.77734375" style="12" bestFit="1" customWidth="1"/>
    <col min="28" max="28" width="3.44140625" style="12" bestFit="1" customWidth="1"/>
    <col min="29" max="29" width="2.5546875" style="12" bestFit="1" customWidth="1"/>
    <col min="30" max="30" width="3.44140625" style="12" bestFit="1" customWidth="1"/>
    <col min="31" max="31" width="3.77734375" style="12" bestFit="1" customWidth="1"/>
    <col min="32" max="32" width="3.44140625" style="12" bestFit="1" customWidth="1"/>
    <col min="33" max="33" width="3.77734375" style="12" bestFit="1" customWidth="1"/>
    <col min="34" max="34" width="2.6640625" style="12" bestFit="1" customWidth="1"/>
    <col min="35" max="37" width="3.77734375" style="12" bestFit="1" customWidth="1"/>
    <col min="38" max="38" width="3.44140625" style="12" bestFit="1" customWidth="1"/>
    <col min="39" max="39" width="3.77734375" style="12" bestFit="1" customWidth="1"/>
    <col min="40" max="47" width="3.44140625" style="12" bestFit="1" customWidth="1"/>
    <col min="48" max="48" width="3.77734375" style="12" bestFit="1" customWidth="1"/>
    <col min="49" max="49" width="3.44140625" style="12" bestFit="1" customWidth="1"/>
    <col min="50" max="53" width="3.77734375" style="12" bestFit="1" customWidth="1"/>
    <col min="54" max="54" width="3.44140625" style="12" bestFit="1" customWidth="1"/>
    <col min="55" max="58" width="3.77734375" style="12" bestFit="1" customWidth="1"/>
    <col min="59" max="61" width="3.44140625" style="12" bestFit="1" customWidth="1"/>
    <col min="62" max="62" width="3.77734375" style="12" bestFit="1" customWidth="1"/>
    <col min="63" max="63" width="3.44140625" style="12" customWidth="1"/>
    <col min="64" max="65" width="3.77734375" style="12" bestFit="1" customWidth="1"/>
    <col min="66" max="66" width="2.5546875" style="12" customWidth="1"/>
    <col min="67" max="67" width="2.77734375" style="12" bestFit="1" customWidth="1"/>
    <col min="68" max="68" width="2.21875" style="12" customWidth="1"/>
    <col min="69" max="16384" width="8.88671875" style="12"/>
  </cols>
  <sheetData>
    <row r="1" spans="1:67" ht="10.8" customHeight="1" x14ac:dyDescent="0.3"/>
    <row r="2" spans="1:67" ht="39.6" customHeight="1" x14ac:dyDescent="0.7">
      <c r="A2" s="14" t="s">
        <v>0</v>
      </c>
      <c r="B2" s="15" t="s">
        <v>199</v>
      </c>
      <c r="C2" s="16"/>
      <c r="D2" s="17"/>
      <c r="K2" s="18"/>
      <c r="L2" s="19"/>
      <c r="BD2" s="251"/>
      <c r="BE2" s="251"/>
      <c r="BF2" s="251"/>
      <c r="BG2" s="251"/>
      <c r="BH2" s="251"/>
      <c r="BK2" s="251">
        <v>7</v>
      </c>
      <c r="BL2" s="251"/>
      <c r="BM2" s="251"/>
      <c r="BN2" s="251"/>
      <c r="BO2" s="251"/>
    </row>
    <row r="3" spans="1:67" ht="30" customHeight="1" x14ac:dyDescent="0.55000000000000004">
      <c r="A3" s="11" t="s">
        <v>1</v>
      </c>
      <c r="B3" s="20" t="s">
        <v>198</v>
      </c>
      <c r="C3" s="268"/>
      <c r="D3" s="269"/>
      <c r="G3" s="22"/>
      <c r="H3" s="271" t="s">
        <v>18</v>
      </c>
      <c r="I3" s="271"/>
      <c r="J3" s="271"/>
      <c r="K3" s="271"/>
      <c r="L3" s="270" t="s">
        <v>11</v>
      </c>
      <c r="M3" s="270"/>
      <c r="N3" s="270"/>
      <c r="O3" s="270"/>
      <c r="P3" s="270"/>
      <c r="Q3" s="270"/>
      <c r="R3" s="270"/>
      <c r="S3" s="270" t="s">
        <v>26</v>
      </c>
      <c r="T3" s="270"/>
      <c r="U3" s="270"/>
      <c r="V3" s="270"/>
      <c r="W3" s="270"/>
      <c r="X3" s="270"/>
      <c r="Y3" s="270"/>
      <c r="Z3" s="270" t="s">
        <v>197</v>
      </c>
      <c r="AA3" s="270"/>
      <c r="AB3" s="270"/>
      <c r="AC3" s="270"/>
      <c r="AD3" s="270"/>
      <c r="AE3" s="270"/>
      <c r="AF3" s="270"/>
      <c r="AG3" s="258" t="s">
        <v>55</v>
      </c>
      <c r="AH3" s="259"/>
      <c r="AI3" s="259"/>
      <c r="AJ3" s="259"/>
      <c r="AK3" s="259"/>
      <c r="AL3" s="259"/>
      <c r="AM3" s="259"/>
      <c r="AO3" s="27">
        <f>SUM('ETAPA - 01'!Y4:AE4,'ETAPA - 02'!Y4:AE4,'ETAPA - 03'!Y4:AE4,'ETAPA - 04'!Y4:AE4,'ETAPA - 05'!Y4:AE4,'ETAPA - 06'!Y4:AE4,'ETAPA - 07'!Y4:AE4)</f>
        <v>58</v>
      </c>
    </row>
    <row r="4" spans="1:67" ht="30" customHeight="1" x14ac:dyDescent="0.3">
      <c r="B4" s="252" t="s">
        <v>200</v>
      </c>
      <c r="C4" s="272" t="s">
        <v>149</v>
      </c>
      <c r="D4" s="272"/>
      <c r="G4" s="24"/>
      <c r="H4" s="281">
        <f>AVERAGE(D11:D39)</f>
        <v>0.3576923076923077</v>
      </c>
      <c r="I4" s="265"/>
      <c r="J4" s="265"/>
      <c r="K4" s="282"/>
      <c r="L4" s="273">
        <f>G11</f>
        <v>45476</v>
      </c>
      <c r="M4" s="274"/>
      <c r="N4" s="274"/>
      <c r="O4" s="274"/>
      <c r="P4" s="274"/>
      <c r="Q4" s="274"/>
      <c r="R4" s="275"/>
      <c r="S4" s="276">
        <f>E36+1</f>
        <v>45661</v>
      </c>
      <c r="T4" s="277"/>
      <c r="U4" s="277"/>
      <c r="V4" s="277"/>
      <c r="W4" s="277"/>
      <c r="X4" s="277"/>
      <c r="Y4" s="277"/>
      <c r="Z4" s="278">
        <f>F39</f>
        <v>45682</v>
      </c>
      <c r="AA4" s="279"/>
      <c r="AB4" s="279"/>
      <c r="AC4" s="279"/>
      <c r="AD4" s="279"/>
      <c r="AE4" s="279"/>
      <c r="AF4" s="280"/>
      <c r="AG4" s="255">
        <f>AO4</f>
        <v>14.25</v>
      </c>
      <c r="AH4" s="256"/>
      <c r="AI4" s="256"/>
      <c r="AJ4" s="256"/>
      <c r="AK4" s="256"/>
      <c r="AL4" s="256"/>
      <c r="AM4" s="257"/>
      <c r="AO4" s="27">
        <f>AVERAGE('ETAPA - 01'!Y4:AE4,'ETAPA - 02'!Y4:AE4,'ETAPA - 03'!Y4:AE4,'ETAPA - 04'!Y4:AE4)</f>
        <v>14.25</v>
      </c>
      <c r="BI4" s="251"/>
      <c r="BJ4" s="251"/>
      <c r="BK4" s="251"/>
      <c r="BL4" s="251"/>
      <c r="BM4" s="251"/>
      <c r="BN4" s="251"/>
    </row>
    <row r="5" spans="1:67" ht="30" customHeight="1" x14ac:dyDescent="0.3">
      <c r="A5" s="11" t="s">
        <v>2</v>
      </c>
      <c r="B5" s="253"/>
      <c r="C5" s="263" t="s">
        <v>190</v>
      </c>
      <c r="D5" s="264"/>
      <c r="E5" s="265"/>
      <c r="F5" s="265"/>
      <c r="G5" s="24"/>
      <c r="H5" s="24"/>
      <c r="I5" s="24"/>
    </row>
    <row r="6" spans="1:67" ht="30" customHeight="1" x14ac:dyDescent="0.3">
      <c r="A6" s="14" t="s">
        <v>3</v>
      </c>
      <c r="B6" s="253"/>
      <c r="C6" s="266" t="s">
        <v>12</v>
      </c>
      <c r="D6" s="266"/>
      <c r="E6" s="26">
        <v>5.5</v>
      </c>
      <c r="F6" s="27"/>
      <c r="G6" s="27"/>
      <c r="H6" s="27"/>
      <c r="I6" s="27"/>
      <c r="L6" s="260">
        <f>L7</f>
        <v>45505.5</v>
      </c>
      <c r="M6" s="261"/>
      <c r="N6" s="261"/>
      <c r="O6" s="261"/>
      <c r="P6" s="261"/>
      <c r="Q6" s="261"/>
      <c r="R6" s="262"/>
      <c r="S6" s="260">
        <f>S7</f>
        <v>45512.5</v>
      </c>
      <c r="T6" s="261"/>
      <c r="U6" s="261"/>
      <c r="V6" s="261"/>
      <c r="W6" s="261"/>
      <c r="X6" s="261"/>
      <c r="Y6" s="262"/>
      <c r="Z6" s="260">
        <f>Z7</f>
        <v>45519.5</v>
      </c>
      <c r="AA6" s="261"/>
      <c r="AB6" s="261"/>
      <c r="AC6" s="261"/>
      <c r="AD6" s="261"/>
      <c r="AE6" s="261"/>
      <c r="AF6" s="262"/>
      <c r="AG6" s="260">
        <f>AG7</f>
        <v>45526.5</v>
      </c>
      <c r="AH6" s="261"/>
      <c r="AI6" s="261"/>
      <c r="AJ6" s="261"/>
      <c r="AK6" s="261"/>
      <c r="AL6" s="261"/>
      <c r="AM6" s="262"/>
      <c r="AN6" s="260">
        <f>AN7</f>
        <v>45533.5</v>
      </c>
      <c r="AO6" s="261"/>
      <c r="AP6" s="261"/>
      <c r="AQ6" s="261"/>
      <c r="AR6" s="261"/>
      <c r="AS6" s="261"/>
      <c r="AT6" s="262"/>
      <c r="AU6" s="260">
        <f>AU7</f>
        <v>45540.5</v>
      </c>
      <c r="AV6" s="261"/>
      <c r="AW6" s="261"/>
      <c r="AX6" s="261"/>
      <c r="AY6" s="261"/>
      <c r="AZ6" s="261"/>
      <c r="BA6" s="262"/>
      <c r="BB6" s="260">
        <f>BB7</f>
        <v>45547.5</v>
      </c>
      <c r="BC6" s="261"/>
      <c r="BD6" s="261"/>
      <c r="BE6" s="261"/>
      <c r="BF6" s="261"/>
      <c r="BG6" s="261"/>
      <c r="BH6" s="262"/>
      <c r="BI6" s="260">
        <f>BI7</f>
        <v>45554.5</v>
      </c>
      <c r="BJ6" s="261"/>
      <c r="BK6" s="261"/>
      <c r="BL6" s="261"/>
      <c r="BM6" s="261"/>
      <c r="BN6" s="261"/>
      <c r="BO6" s="262"/>
    </row>
    <row r="7" spans="1:67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J7" s="29"/>
      <c r="L7" s="1">
        <f>Início_do_projeto-WEEKDAY(Início_do_projeto,1)+2+7*(Semana_de_exibição-1)</f>
        <v>45505.5</v>
      </c>
      <c r="M7" s="2">
        <f>L7+1</f>
        <v>45506.5</v>
      </c>
      <c r="N7" s="2">
        <f t="shared" ref="N7:BA7" si="0">M7+1</f>
        <v>45507.5</v>
      </c>
      <c r="O7" s="2">
        <f t="shared" si="0"/>
        <v>45508.5</v>
      </c>
      <c r="P7" s="2">
        <f t="shared" si="0"/>
        <v>45509.5</v>
      </c>
      <c r="Q7" s="2">
        <f t="shared" si="0"/>
        <v>45510.5</v>
      </c>
      <c r="R7" s="3">
        <f t="shared" si="0"/>
        <v>45511.5</v>
      </c>
      <c r="S7" s="1">
        <f>R7+1</f>
        <v>45512.5</v>
      </c>
      <c r="T7" s="2">
        <f>S7+1</f>
        <v>45513.5</v>
      </c>
      <c r="U7" s="2">
        <f t="shared" si="0"/>
        <v>45514.5</v>
      </c>
      <c r="V7" s="2">
        <f t="shared" si="0"/>
        <v>45515.5</v>
      </c>
      <c r="W7" s="2">
        <f t="shared" si="0"/>
        <v>45516.5</v>
      </c>
      <c r="X7" s="2">
        <f t="shared" si="0"/>
        <v>45517.5</v>
      </c>
      <c r="Y7" s="3">
        <f t="shared" si="0"/>
        <v>45518.5</v>
      </c>
      <c r="Z7" s="1">
        <f>Y7+1</f>
        <v>45519.5</v>
      </c>
      <c r="AA7" s="2">
        <f>Z7+1</f>
        <v>45520.5</v>
      </c>
      <c r="AB7" s="2">
        <f t="shared" si="0"/>
        <v>45521.5</v>
      </c>
      <c r="AC7" s="2">
        <f t="shared" si="0"/>
        <v>45522.5</v>
      </c>
      <c r="AD7" s="2">
        <f t="shared" si="0"/>
        <v>45523.5</v>
      </c>
      <c r="AE7" s="2">
        <f t="shared" si="0"/>
        <v>45524.5</v>
      </c>
      <c r="AF7" s="3">
        <f t="shared" si="0"/>
        <v>45525.5</v>
      </c>
      <c r="AG7" s="1">
        <f>AF7+1</f>
        <v>45526.5</v>
      </c>
      <c r="AH7" s="2">
        <f>AG7+1</f>
        <v>45527.5</v>
      </c>
      <c r="AI7" s="2">
        <f t="shared" si="0"/>
        <v>45528.5</v>
      </c>
      <c r="AJ7" s="2">
        <f t="shared" si="0"/>
        <v>45529.5</v>
      </c>
      <c r="AK7" s="2">
        <f t="shared" si="0"/>
        <v>45530.5</v>
      </c>
      <c r="AL7" s="2">
        <f t="shared" si="0"/>
        <v>45531.5</v>
      </c>
      <c r="AM7" s="3">
        <f t="shared" si="0"/>
        <v>45532.5</v>
      </c>
      <c r="AN7" s="1">
        <f>AM7+1</f>
        <v>45533.5</v>
      </c>
      <c r="AO7" s="2">
        <f>AN7+1</f>
        <v>45534.5</v>
      </c>
      <c r="AP7" s="2">
        <f t="shared" si="0"/>
        <v>45535.5</v>
      </c>
      <c r="AQ7" s="2">
        <f t="shared" si="0"/>
        <v>45536.5</v>
      </c>
      <c r="AR7" s="2">
        <f t="shared" si="0"/>
        <v>45537.5</v>
      </c>
      <c r="AS7" s="2">
        <f t="shared" si="0"/>
        <v>45538.5</v>
      </c>
      <c r="AT7" s="3">
        <f t="shared" si="0"/>
        <v>45539.5</v>
      </c>
      <c r="AU7" s="1">
        <f>AT7+1</f>
        <v>45540.5</v>
      </c>
      <c r="AV7" s="2">
        <f>AU7+1</f>
        <v>45541.5</v>
      </c>
      <c r="AW7" s="2">
        <f t="shared" si="0"/>
        <v>45542.5</v>
      </c>
      <c r="AX7" s="2">
        <f t="shared" si="0"/>
        <v>45543.5</v>
      </c>
      <c r="AY7" s="2">
        <f t="shared" si="0"/>
        <v>45544.5</v>
      </c>
      <c r="AZ7" s="2">
        <f t="shared" si="0"/>
        <v>45545.5</v>
      </c>
      <c r="BA7" s="3">
        <f t="shared" si="0"/>
        <v>45546.5</v>
      </c>
      <c r="BB7" s="1">
        <f>BA7+1</f>
        <v>45547.5</v>
      </c>
      <c r="BC7" s="2">
        <f>BB7+1</f>
        <v>45548.5</v>
      </c>
      <c r="BD7" s="2">
        <f t="shared" ref="BD7:BH7" si="1">BC7+1</f>
        <v>45549.5</v>
      </c>
      <c r="BE7" s="2">
        <f t="shared" si="1"/>
        <v>45550.5</v>
      </c>
      <c r="BF7" s="2">
        <f t="shared" si="1"/>
        <v>45551.5</v>
      </c>
      <c r="BG7" s="2">
        <f t="shared" si="1"/>
        <v>45552.5</v>
      </c>
      <c r="BH7" s="3">
        <f t="shared" si="1"/>
        <v>45553.5</v>
      </c>
      <c r="BI7" s="1">
        <f>BH7+1</f>
        <v>45554.5</v>
      </c>
      <c r="BJ7" s="2">
        <f>BI7+1</f>
        <v>45555.5</v>
      </c>
      <c r="BK7" s="2">
        <f t="shared" ref="BK7:BO7" si="2">BJ7+1</f>
        <v>45556.5</v>
      </c>
      <c r="BL7" s="2">
        <f t="shared" si="2"/>
        <v>45557.5</v>
      </c>
      <c r="BM7" s="2">
        <f t="shared" si="2"/>
        <v>45558.5</v>
      </c>
      <c r="BN7" s="2">
        <f t="shared" si="2"/>
        <v>45559.5</v>
      </c>
      <c r="BO7" s="3">
        <f t="shared" si="2"/>
        <v>45560.5</v>
      </c>
    </row>
    <row r="8" spans="1:67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3" t="s">
        <v>148</v>
      </c>
      <c r="J8" s="52"/>
      <c r="K8" s="183" t="s">
        <v>78</v>
      </c>
      <c r="L8" s="54" t="str">
        <f t="shared" ref="L8:BO8" si="3">LEFT(TEXT(L7,"ddd"),1)</f>
        <v>q</v>
      </c>
      <c r="M8" s="54" t="str">
        <f t="shared" si="3"/>
        <v>s</v>
      </c>
      <c r="N8" s="54" t="str">
        <f t="shared" si="3"/>
        <v>s</v>
      </c>
      <c r="O8" s="54" t="str">
        <f t="shared" si="3"/>
        <v>d</v>
      </c>
      <c r="P8" s="54" t="str">
        <f t="shared" si="3"/>
        <v>s</v>
      </c>
      <c r="Q8" s="54" t="str">
        <f t="shared" si="3"/>
        <v>t</v>
      </c>
      <c r="R8" s="54" t="str">
        <f t="shared" si="3"/>
        <v>q</v>
      </c>
      <c r="S8" s="54" t="str">
        <f t="shared" si="3"/>
        <v>q</v>
      </c>
      <c r="T8" s="54" t="str">
        <f t="shared" si="3"/>
        <v>s</v>
      </c>
      <c r="U8" s="54" t="str">
        <f t="shared" si="3"/>
        <v>s</v>
      </c>
      <c r="V8" s="54" t="str">
        <f t="shared" si="3"/>
        <v>d</v>
      </c>
      <c r="W8" s="54" t="str">
        <f t="shared" si="3"/>
        <v>s</v>
      </c>
      <c r="X8" s="54" t="str">
        <f t="shared" si="3"/>
        <v>t</v>
      </c>
      <c r="Y8" s="54" t="str">
        <f t="shared" si="3"/>
        <v>q</v>
      </c>
      <c r="Z8" s="54" t="str">
        <f t="shared" si="3"/>
        <v>q</v>
      </c>
      <c r="AA8" s="54" t="str">
        <f t="shared" si="3"/>
        <v>s</v>
      </c>
      <c r="AB8" s="54" t="str">
        <f t="shared" si="3"/>
        <v>s</v>
      </c>
      <c r="AC8" s="54" t="str">
        <f t="shared" si="3"/>
        <v>d</v>
      </c>
      <c r="AD8" s="54" t="str">
        <f t="shared" si="3"/>
        <v>s</v>
      </c>
      <c r="AE8" s="54" t="str">
        <f t="shared" si="3"/>
        <v>t</v>
      </c>
      <c r="AF8" s="54" t="str">
        <f t="shared" si="3"/>
        <v>q</v>
      </c>
      <c r="AG8" s="54" t="str">
        <f t="shared" si="3"/>
        <v>q</v>
      </c>
      <c r="AH8" s="54" t="str">
        <f t="shared" si="3"/>
        <v>s</v>
      </c>
      <c r="AI8" s="54" t="str">
        <f t="shared" si="3"/>
        <v>s</v>
      </c>
      <c r="AJ8" s="54" t="str">
        <f t="shared" si="3"/>
        <v>d</v>
      </c>
      <c r="AK8" s="54" t="str">
        <f t="shared" si="3"/>
        <v>s</v>
      </c>
      <c r="AL8" s="54" t="str">
        <f t="shared" si="3"/>
        <v>t</v>
      </c>
      <c r="AM8" s="54" t="str">
        <f t="shared" si="3"/>
        <v>q</v>
      </c>
      <c r="AN8" s="54" t="str">
        <f t="shared" si="3"/>
        <v>q</v>
      </c>
      <c r="AO8" s="54" t="str">
        <f t="shared" si="3"/>
        <v>s</v>
      </c>
      <c r="AP8" s="54" t="str">
        <f t="shared" si="3"/>
        <v>s</v>
      </c>
      <c r="AQ8" s="54" t="str">
        <f t="shared" si="3"/>
        <v>d</v>
      </c>
      <c r="AR8" s="54" t="str">
        <f t="shared" si="3"/>
        <v>s</v>
      </c>
      <c r="AS8" s="54" t="str">
        <f t="shared" si="3"/>
        <v>t</v>
      </c>
      <c r="AT8" s="54" t="str">
        <f t="shared" si="3"/>
        <v>q</v>
      </c>
      <c r="AU8" s="54" t="str">
        <f t="shared" si="3"/>
        <v>q</v>
      </c>
      <c r="AV8" s="54" t="str">
        <f t="shared" si="3"/>
        <v>s</v>
      </c>
      <c r="AW8" s="54" t="str">
        <f t="shared" si="3"/>
        <v>s</v>
      </c>
      <c r="AX8" s="54" t="str">
        <f t="shared" si="3"/>
        <v>d</v>
      </c>
      <c r="AY8" s="54" t="str">
        <f t="shared" si="3"/>
        <v>s</v>
      </c>
      <c r="AZ8" s="54" t="str">
        <f t="shared" si="3"/>
        <v>t</v>
      </c>
      <c r="BA8" s="54" t="str">
        <f t="shared" si="3"/>
        <v>q</v>
      </c>
      <c r="BB8" s="54" t="str">
        <f t="shared" si="3"/>
        <v>q</v>
      </c>
      <c r="BC8" s="54" t="str">
        <f t="shared" si="3"/>
        <v>s</v>
      </c>
      <c r="BD8" s="54" t="str">
        <f t="shared" si="3"/>
        <v>s</v>
      </c>
      <c r="BE8" s="54" t="str">
        <f t="shared" si="3"/>
        <v>d</v>
      </c>
      <c r="BF8" s="54" t="str">
        <f t="shared" si="3"/>
        <v>s</v>
      </c>
      <c r="BG8" s="54" t="str">
        <f t="shared" si="3"/>
        <v>t</v>
      </c>
      <c r="BH8" s="54" t="str">
        <f t="shared" si="3"/>
        <v>q</v>
      </c>
      <c r="BI8" s="54" t="str">
        <f t="shared" si="3"/>
        <v>q</v>
      </c>
      <c r="BJ8" s="54" t="str">
        <f t="shared" si="3"/>
        <v>s</v>
      </c>
      <c r="BK8" s="54" t="str">
        <f t="shared" si="3"/>
        <v>s</v>
      </c>
      <c r="BL8" s="54" t="str">
        <f t="shared" si="3"/>
        <v>d</v>
      </c>
      <c r="BM8" s="54" t="str">
        <f t="shared" si="3"/>
        <v>s</v>
      </c>
      <c r="BN8" s="54" t="str">
        <f t="shared" si="3"/>
        <v>t</v>
      </c>
      <c r="BO8" s="54" t="str">
        <f t="shared" si="3"/>
        <v>q</v>
      </c>
    </row>
    <row r="9" spans="1:67" ht="30" hidden="1" customHeight="1" thickBot="1" x14ac:dyDescent="0.35">
      <c r="A9" s="11" t="s">
        <v>6</v>
      </c>
      <c r="C9" s="32"/>
      <c r="E9" s="12"/>
      <c r="K9" s="12" t="str">
        <f>IF(OR(ISBLANK(Início_da_tarefa),ISBLANK(Término_da_tarefa)),"",Término_da_tarefa-Início_da_tarefa+1)</f>
        <v/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</row>
    <row r="10" spans="1:67" s="35" customFormat="1" ht="30" customHeight="1" thickBot="1" x14ac:dyDescent="0.35">
      <c r="A10" s="14" t="s">
        <v>7</v>
      </c>
      <c r="B10" s="55" t="s">
        <v>27</v>
      </c>
      <c r="C10" s="56"/>
      <c r="D10" s="57"/>
      <c r="E10" s="182"/>
      <c r="F10" s="182"/>
      <c r="G10" s="182"/>
      <c r="H10" s="182"/>
      <c r="I10" s="57"/>
      <c r="J10" s="58"/>
      <c r="K10" s="57" t="str">
        <f t="shared" ref="K10:K39" si="4">IF(OR(ISBLANK(Início_da_tarefa),ISBLANK(Término_da_tarefa)),"",Término_da_tarefa-Início_da_tarefa+1)</f>
        <v/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</row>
    <row r="11" spans="1:67" s="35" customFormat="1" ht="19.8" customHeight="1" thickBot="1" x14ac:dyDescent="0.35">
      <c r="A11" s="14" t="s">
        <v>8</v>
      </c>
      <c r="B11" s="86" t="s">
        <v>32</v>
      </c>
      <c r="C11" s="89"/>
      <c r="D11" s="99">
        <v>1</v>
      </c>
      <c r="E11" s="166">
        <v>45476</v>
      </c>
      <c r="F11" s="166">
        <v>45476</v>
      </c>
      <c r="G11" s="166">
        <v>45476</v>
      </c>
      <c r="H11" s="166">
        <v>45476</v>
      </c>
      <c r="I11" s="157">
        <f>H11-F11</f>
        <v>0</v>
      </c>
      <c r="J11" s="34"/>
      <c r="K11" s="34">
        <f t="shared" si="4"/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</row>
    <row r="12" spans="1:67" s="35" customFormat="1" ht="19.8" customHeight="1" thickBot="1" x14ac:dyDescent="0.35">
      <c r="A12" s="14"/>
      <c r="B12" s="86" t="s">
        <v>33</v>
      </c>
      <c r="C12" s="89"/>
      <c r="D12" s="99">
        <v>1</v>
      </c>
      <c r="E12" s="166">
        <v>45484</v>
      </c>
      <c r="F12" s="166">
        <v>45484</v>
      </c>
      <c r="G12" s="166">
        <v>45484</v>
      </c>
      <c r="H12" s="166">
        <v>45484</v>
      </c>
      <c r="I12" s="157">
        <f t="shared" ref="I12:I31" si="5">H12-F12</f>
        <v>0</v>
      </c>
      <c r="J12" s="34"/>
      <c r="K12" s="34">
        <f t="shared" si="4"/>
        <v>1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</row>
    <row r="13" spans="1:67" s="35" customFormat="1" ht="19.8" customHeight="1" thickBot="1" x14ac:dyDescent="0.35">
      <c r="A13" s="14"/>
      <c r="B13" s="87" t="s">
        <v>34</v>
      </c>
      <c r="C13" s="90"/>
      <c r="D13" s="99">
        <v>1</v>
      </c>
      <c r="E13" s="166">
        <v>45484</v>
      </c>
      <c r="F13" s="166">
        <v>45484</v>
      </c>
      <c r="G13" s="166">
        <v>45484</v>
      </c>
      <c r="H13" s="166">
        <v>45484</v>
      </c>
      <c r="I13" s="157">
        <f t="shared" si="5"/>
        <v>0</v>
      </c>
      <c r="J13" s="34"/>
      <c r="K13" s="34">
        <f t="shared" si="4"/>
        <v>1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33"/>
      <c r="AQ13" s="97"/>
      <c r="AR13" s="97"/>
      <c r="AS13" s="97"/>
      <c r="AT13" s="97"/>
      <c r="AU13" s="97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</row>
    <row r="14" spans="1:67" s="35" customFormat="1" ht="19.8" customHeight="1" thickBot="1" x14ac:dyDescent="0.35">
      <c r="A14" s="14"/>
      <c r="B14" s="86" t="s">
        <v>36</v>
      </c>
      <c r="C14" s="89"/>
      <c r="D14" s="99">
        <v>1</v>
      </c>
      <c r="E14" s="166">
        <v>45492</v>
      </c>
      <c r="F14" s="166">
        <v>45492</v>
      </c>
      <c r="G14" s="166">
        <v>45484</v>
      </c>
      <c r="H14" s="166">
        <v>45492</v>
      </c>
      <c r="I14" s="157">
        <f t="shared" si="5"/>
        <v>0</v>
      </c>
      <c r="J14" s="34"/>
      <c r="K14" s="34">
        <f t="shared" si="4"/>
        <v>1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97"/>
      <c r="Y14" s="123"/>
      <c r="Z14" s="132"/>
      <c r="AA14" s="125"/>
      <c r="AB14" s="126"/>
      <c r="AC14" s="126"/>
      <c r="AD14" s="126"/>
      <c r="AE14" s="126"/>
      <c r="AF14" s="126"/>
      <c r="AG14" s="126"/>
      <c r="AH14" s="126"/>
      <c r="AI14" s="126"/>
      <c r="AJ14" s="127"/>
      <c r="AK14" s="128"/>
      <c r="AL14" s="129"/>
      <c r="AM14" s="133"/>
      <c r="AN14" s="130"/>
      <c r="AO14" s="131"/>
      <c r="AP14" s="137"/>
      <c r="AQ14" s="134"/>
      <c r="AR14" s="134"/>
      <c r="AS14" s="134"/>
      <c r="AT14" s="134"/>
      <c r="AU14" s="134"/>
      <c r="AV14" s="96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</row>
    <row r="15" spans="1:67" s="35" customFormat="1" ht="30" customHeight="1" thickBot="1" x14ac:dyDescent="0.35">
      <c r="A15" s="14" t="s">
        <v>9</v>
      </c>
      <c r="B15" s="59" t="s">
        <v>38</v>
      </c>
      <c r="C15" s="91"/>
      <c r="D15" s="57"/>
      <c r="E15" s="170"/>
      <c r="F15" s="171"/>
      <c r="G15" s="171"/>
      <c r="H15" s="171"/>
      <c r="I15" s="60"/>
      <c r="J15" s="60"/>
      <c r="K15" s="60" t="str">
        <f t="shared" si="4"/>
        <v/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95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8"/>
      <c r="AQ15" s="134"/>
      <c r="AR15" s="134"/>
      <c r="AS15" s="134"/>
      <c r="AT15" s="134"/>
      <c r="AU15" s="134"/>
      <c r="AV15" s="96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</row>
    <row r="16" spans="1:67" s="35" customFormat="1" ht="19.8" customHeight="1" thickBot="1" x14ac:dyDescent="0.35">
      <c r="A16" s="14"/>
      <c r="B16" s="73" t="s">
        <v>39</v>
      </c>
      <c r="C16" s="92"/>
      <c r="D16" s="99">
        <v>1</v>
      </c>
      <c r="E16" s="7">
        <v>45495</v>
      </c>
      <c r="F16" s="41">
        <v>45518</v>
      </c>
      <c r="G16" s="94">
        <v>45496</v>
      </c>
      <c r="H16" s="94">
        <v>45523</v>
      </c>
      <c r="I16" s="157">
        <f t="shared" si="5"/>
        <v>5</v>
      </c>
      <c r="J16" s="34"/>
      <c r="K16" s="34">
        <f>IF(OR(ISBLANK(Início_da_tarefa),ISBLANK(Término_da_tarefa)),"",Término_da_tarefa-Início_da_tarefa+1)</f>
        <v>24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95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5"/>
      <c r="AL16" s="135"/>
      <c r="AM16" s="135"/>
      <c r="AN16" s="135"/>
      <c r="AO16" s="135"/>
      <c r="AP16" s="139"/>
      <c r="AQ16" s="134"/>
      <c r="AR16" s="134"/>
      <c r="AS16" s="134"/>
      <c r="AT16" s="134"/>
      <c r="AU16" s="134"/>
      <c r="AV16" s="96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</row>
    <row r="17" spans="1:67" s="35" customFormat="1" ht="19.8" customHeight="1" thickBot="1" x14ac:dyDescent="0.35">
      <c r="A17" s="11"/>
      <c r="B17" s="74" t="s">
        <v>69</v>
      </c>
      <c r="C17" s="92"/>
      <c r="D17" s="99">
        <v>1</v>
      </c>
      <c r="E17" s="161">
        <v>45496</v>
      </c>
      <c r="F17" s="168">
        <v>45520</v>
      </c>
      <c r="G17" s="169">
        <v>45496</v>
      </c>
      <c r="H17" s="163">
        <v>45526</v>
      </c>
      <c r="I17" s="157">
        <f t="shared" si="5"/>
        <v>6</v>
      </c>
      <c r="J17" s="34"/>
      <c r="K17" s="34">
        <f t="shared" si="4"/>
        <v>25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95"/>
      <c r="X17" s="136"/>
      <c r="Y17" s="136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8"/>
      <c r="AQ17" s="134"/>
      <c r="AR17" s="134"/>
      <c r="AS17" s="134"/>
      <c r="AT17" s="134"/>
      <c r="AU17" s="134"/>
      <c r="AV17" s="96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</row>
    <row r="18" spans="1:67" s="35" customFormat="1" ht="19.8" customHeight="1" thickBot="1" x14ac:dyDescent="0.35">
      <c r="A18" s="11"/>
      <c r="B18" s="73" t="s">
        <v>41</v>
      </c>
      <c r="C18" s="85"/>
      <c r="D18" s="99">
        <v>1</v>
      </c>
      <c r="E18" s="172">
        <v>45495</v>
      </c>
      <c r="F18" s="172">
        <v>45506</v>
      </c>
      <c r="G18" s="173">
        <v>45499</v>
      </c>
      <c r="H18" s="173">
        <v>45523</v>
      </c>
      <c r="I18" s="157">
        <f t="shared" si="5"/>
        <v>17</v>
      </c>
      <c r="J18" s="34"/>
      <c r="K18" s="34">
        <f t="shared" si="4"/>
        <v>12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95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8"/>
      <c r="AQ18" s="134"/>
      <c r="AR18" s="134"/>
      <c r="AS18" s="134"/>
      <c r="AT18" s="134"/>
      <c r="AU18" s="134"/>
      <c r="AV18" s="96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</row>
    <row r="19" spans="1:67" s="35" customFormat="1" ht="19.8" customHeight="1" thickBot="1" x14ac:dyDescent="0.35">
      <c r="A19" s="11"/>
      <c r="B19" s="74" t="s">
        <v>42</v>
      </c>
      <c r="C19" s="85"/>
      <c r="D19" s="6">
        <v>0.3</v>
      </c>
      <c r="E19" s="164">
        <v>45523</v>
      </c>
      <c r="F19" s="164">
        <v>45546</v>
      </c>
      <c r="G19" s="166">
        <v>45526</v>
      </c>
      <c r="H19" s="172"/>
      <c r="I19" s="157">
        <f t="shared" si="5"/>
        <v>-45546</v>
      </c>
      <c r="J19" s="34"/>
      <c r="K19" s="34">
        <f t="shared" si="4"/>
        <v>24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95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8"/>
      <c r="AQ19" s="134"/>
      <c r="AR19" s="134"/>
      <c r="AS19" s="134"/>
      <c r="AT19" s="134"/>
      <c r="AU19" s="134"/>
      <c r="AV19" s="96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</row>
    <row r="20" spans="1:67" s="35" customFormat="1" ht="19.8" customHeight="1" thickBot="1" x14ac:dyDescent="0.35">
      <c r="A20" s="11"/>
      <c r="B20" s="74" t="s">
        <v>43</v>
      </c>
      <c r="C20" s="85"/>
      <c r="D20" s="6">
        <v>0</v>
      </c>
      <c r="E20" s="164">
        <v>45551</v>
      </c>
      <c r="F20" s="164">
        <v>45568</v>
      </c>
      <c r="G20" s="172"/>
      <c r="H20" s="172"/>
      <c r="I20" s="157">
        <f t="shared" si="5"/>
        <v>-45568</v>
      </c>
      <c r="J20" s="34"/>
      <c r="K20" s="34">
        <f t="shared" si="4"/>
        <v>18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95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8"/>
      <c r="AQ20" s="134"/>
      <c r="AR20" s="134"/>
      <c r="AS20" s="134"/>
      <c r="AT20" s="134"/>
      <c r="AU20" s="134"/>
      <c r="AV20" s="96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</row>
    <row r="21" spans="1:67" s="35" customFormat="1" ht="19.8" customHeight="1" thickBot="1" x14ac:dyDescent="0.35">
      <c r="A21" s="11"/>
      <c r="B21" s="73" t="s">
        <v>44</v>
      </c>
      <c r="C21" s="85"/>
      <c r="D21" s="6">
        <v>0</v>
      </c>
      <c r="E21" s="164">
        <v>45565</v>
      </c>
      <c r="F21" s="164">
        <v>45568</v>
      </c>
      <c r="G21" s="172"/>
      <c r="H21" s="172"/>
      <c r="I21" s="157">
        <f t="shared" si="5"/>
        <v>-45568</v>
      </c>
      <c r="J21" s="34"/>
      <c r="K21" s="34">
        <f t="shared" si="4"/>
        <v>4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95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8"/>
      <c r="AQ21" s="134"/>
      <c r="AR21" s="134"/>
      <c r="AS21" s="134"/>
      <c r="AT21" s="134"/>
      <c r="AU21" s="134"/>
      <c r="AV21" s="96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</row>
    <row r="22" spans="1:67" s="35" customFormat="1" ht="30" customHeight="1" thickBot="1" x14ac:dyDescent="0.35">
      <c r="A22" s="11" t="s">
        <v>10</v>
      </c>
      <c r="B22" s="61" t="s">
        <v>50</v>
      </c>
      <c r="C22" s="62"/>
      <c r="D22" s="57"/>
      <c r="E22" s="170"/>
      <c r="F22" s="171"/>
      <c r="G22" s="171"/>
      <c r="H22" s="171"/>
      <c r="I22" s="60"/>
      <c r="J22" s="60"/>
      <c r="K22" s="60" t="str">
        <f t="shared" si="4"/>
        <v/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95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8"/>
      <c r="AQ22" s="134"/>
      <c r="AR22" s="134"/>
      <c r="AS22" s="134"/>
      <c r="AT22" s="134"/>
      <c r="AU22" s="134"/>
      <c r="AV22" s="96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</row>
    <row r="23" spans="1:67" s="35" customFormat="1" ht="19.8" customHeight="1" thickBot="1" x14ac:dyDescent="0.35">
      <c r="A23" s="11"/>
      <c r="B23" s="44" t="s">
        <v>39</v>
      </c>
      <c r="C23" s="85"/>
      <c r="D23" s="99">
        <v>1</v>
      </c>
      <c r="E23" s="7">
        <v>45497</v>
      </c>
      <c r="F23" s="7">
        <v>45506</v>
      </c>
      <c r="G23" s="88">
        <v>45492</v>
      </c>
      <c r="H23" s="50">
        <v>45523</v>
      </c>
      <c r="I23" s="157">
        <f t="shared" si="5"/>
        <v>17</v>
      </c>
      <c r="J23" s="34"/>
      <c r="K23" s="34">
        <f t="shared" si="4"/>
        <v>10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95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8"/>
      <c r="AQ23" s="134"/>
      <c r="AR23" s="134"/>
      <c r="AS23" s="134"/>
      <c r="AT23" s="134"/>
      <c r="AU23" s="134"/>
      <c r="AV23" s="96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</row>
    <row r="24" spans="1:67" s="35" customFormat="1" ht="19.8" customHeight="1" thickBot="1" x14ac:dyDescent="0.35">
      <c r="A24" s="11"/>
      <c r="B24" s="45" t="s">
        <v>40</v>
      </c>
      <c r="C24" s="85"/>
      <c r="D24" s="6">
        <v>0.56999999999999995</v>
      </c>
      <c r="E24" s="161">
        <v>45495</v>
      </c>
      <c r="F24" s="161">
        <v>45520</v>
      </c>
      <c r="G24" s="162">
        <v>45496</v>
      </c>
      <c r="H24" s="163">
        <v>45532</v>
      </c>
      <c r="I24" s="157">
        <f t="shared" si="5"/>
        <v>12</v>
      </c>
      <c r="J24" s="34"/>
      <c r="K24" s="34">
        <f t="shared" si="4"/>
        <v>26</v>
      </c>
      <c r="L24" s="33"/>
      <c r="M24" s="33"/>
      <c r="N24" s="33"/>
      <c r="O24" s="33"/>
      <c r="P24" s="33"/>
      <c r="Q24" s="33"/>
      <c r="R24" s="33"/>
      <c r="S24" s="97"/>
      <c r="T24" s="33"/>
      <c r="U24" s="33"/>
      <c r="V24" s="33"/>
      <c r="W24" s="95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8"/>
      <c r="AQ24" s="134"/>
      <c r="AR24" s="134"/>
      <c r="AS24" s="134"/>
      <c r="AT24" s="134"/>
      <c r="AU24" s="134"/>
      <c r="AV24" s="124"/>
      <c r="AW24" s="96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</row>
    <row r="25" spans="1:67" s="35" customFormat="1" ht="19.8" customHeight="1" thickBot="1" x14ac:dyDescent="0.35">
      <c r="A25" s="11"/>
      <c r="B25" s="45" t="s">
        <v>41</v>
      </c>
      <c r="C25" s="85"/>
      <c r="D25" s="6">
        <v>0.43</v>
      </c>
      <c r="E25" s="164">
        <v>45544</v>
      </c>
      <c r="F25" s="164">
        <f>E25+19</f>
        <v>45563</v>
      </c>
      <c r="G25" s="165">
        <v>45502</v>
      </c>
      <c r="H25" s="166"/>
      <c r="I25" s="157">
        <f t="shared" si="5"/>
        <v>-45563</v>
      </c>
      <c r="J25" s="34"/>
      <c r="K25" s="34">
        <f t="shared" si="4"/>
        <v>20</v>
      </c>
      <c r="L25" s="33"/>
      <c r="M25" s="33"/>
      <c r="N25" s="33"/>
      <c r="O25" s="33"/>
      <c r="P25" s="33"/>
      <c r="Q25" s="33"/>
      <c r="R25" s="95"/>
      <c r="S25" s="134"/>
      <c r="T25" s="96"/>
      <c r="U25" s="33"/>
      <c r="V25" s="33"/>
      <c r="W25" s="95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8"/>
      <c r="AQ25" s="134"/>
      <c r="AR25" s="134"/>
      <c r="AS25" s="134"/>
      <c r="AT25" s="134"/>
      <c r="AU25" s="134"/>
      <c r="AV25" s="96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</row>
    <row r="26" spans="1:67" s="35" customFormat="1" ht="19.8" customHeight="1" thickBot="1" x14ac:dyDescent="0.35">
      <c r="A26" s="11"/>
      <c r="B26" s="45" t="s">
        <v>42</v>
      </c>
      <c r="C26" s="174"/>
      <c r="D26" s="6">
        <v>0</v>
      </c>
      <c r="E26" s="164">
        <v>45551</v>
      </c>
      <c r="F26" s="164">
        <v>45576</v>
      </c>
      <c r="G26" s="167"/>
      <c r="H26" s="166"/>
      <c r="I26" s="157">
        <f t="shared" si="5"/>
        <v>-45576</v>
      </c>
      <c r="J26" s="34"/>
      <c r="K26" s="34">
        <f t="shared" si="4"/>
        <v>26</v>
      </c>
      <c r="L26" s="33"/>
      <c r="M26" s="33"/>
      <c r="N26" s="33"/>
      <c r="O26" s="33"/>
      <c r="P26" s="33"/>
      <c r="Q26" s="33"/>
      <c r="R26" s="33"/>
      <c r="S26" s="98"/>
      <c r="T26" s="33"/>
      <c r="U26" s="33"/>
      <c r="V26" s="33"/>
      <c r="W26" s="33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122"/>
      <c r="AQ26" s="134"/>
      <c r="AR26" s="134"/>
      <c r="AS26" s="134"/>
      <c r="AT26" s="134"/>
      <c r="AU26" s="134"/>
      <c r="AV26" s="96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</row>
    <row r="27" spans="1:67" s="35" customFormat="1" ht="19.8" customHeight="1" thickBot="1" x14ac:dyDescent="0.35">
      <c r="A27" s="11"/>
      <c r="B27" s="45" t="s">
        <v>43</v>
      </c>
      <c r="C27" s="175"/>
      <c r="D27" s="6">
        <v>0</v>
      </c>
      <c r="E27" s="164">
        <v>45572</v>
      </c>
      <c r="F27" s="164">
        <v>45590</v>
      </c>
      <c r="G27" s="167"/>
      <c r="H27" s="166"/>
      <c r="I27" s="157">
        <f t="shared" si="5"/>
        <v>-45590</v>
      </c>
      <c r="J27" s="34"/>
      <c r="K27" s="34">
        <f t="shared" si="4"/>
        <v>19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98"/>
      <c r="AR27" s="98"/>
      <c r="AS27" s="98"/>
      <c r="AT27" s="98"/>
      <c r="AU27" s="98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</row>
    <row r="28" spans="1:67" s="35" customFormat="1" ht="19.8" customHeight="1" thickBot="1" x14ac:dyDescent="0.35">
      <c r="A28" s="11"/>
      <c r="B28" s="45" t="s">
        <v>44</v>
      </c>
      <c r="C28" s="175"/>
      <c r="D28" s="6">
        <v>0</v>
      </c>
      <c r="E28" s="164">
        <v>45572</v>
      </c>
      <c r="F28" s="164">
        <v>45583</v>
      </c>
      <c r="G28" s="167"/>
      <c r="H28" s="166"/>
      <c r="I28" s="157">
        <f t="shared" si="5"/>
        <v>-45583</v>
      </c>
      <c r="J28" s="34"/>
      <c r="K28" s="34">
        <f t="shared" si="4"/>
        <v>12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</row>
    <row r="29" spans="1:67" s="35" customFormat="1" ht="19.8" customHeight="1" thickBot="1" x14ac:dyDescent="0.35">
      <c r="A29" s="11"/>
      <c r="B29" s="160" t="s">
        <v>45</v>
      </c>
      <c r="C29" s="176"/>
      <c r="D29" s="6">
        <v>0</v>
      </c>
      <c r="E29" s="236">
        <v>45565</v>
      </c>
      <c r="F29" s="236">
        <v>45576</v>
      </c>
      <c r="G29" s="167"/>
      <c r="H29" s="166"/>
      <c r="I29" s="157"/>
      <c r="J29" s="34"/>
      <c r="K29" s="34">
        <f t="shared" si="4"/>
        <v>12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</row>
    <row r="30" spans="1:67" s="35" customFormat="1" ht="19.8" customHeight="1" thickBot="1" x14ac:dyDescent="0.35">
      <c r="A30" s="11"/>
      <c r="B30" s="160" t="s">
        <v>174</v>
      </c>
      <c r="C30" s="176"/>
      <c r="D30" s="6">
        <v>0</v>
      </c>
      <c r="E30" s="236">
        <v>45644</v>
      </c>
      <c r="F30" s="236">
        <v>45652</v>
      </c>
      <c r="G30" s="167"/>
      <c r="H30" s="166"/>
      <c r="I30" s="157"/>
      <c r="J30" s="34"/>
      <c r="K30" s="34">
        <f t="shared" si="4"/>
        <v>9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</row>
    <row r="31" spans="1:67" s="35" customFormat="1" ht="19.8" customHeight="1" thickBot="1" x14ac:dyDescent="0.35">
      <c r="A31" s="11"/>
      <c r="B31" s="45" t="s">
        <v>47</v>
      </c>
      <c r="C31" s="175"/>
      <c r="D31" s="200">
        <v>0</v>
      </c>
      <c r="E31" s="236">
        <v>45644</v>
      </c>
      <c r="F31" s="236">
        <v>45652</v>
      </c>
      <c r="G31" s="167"/>
      <c r="H31" s="166"/>
      <c r="I31" s="157">
        <f t="shared" si="5"/>
        <v>-45652</v>
      </c>
      <c r="J31" s="34"/>
      <c r="K31" s="34">
        <f t="shared" si="4"/>
        <v>9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</row>
    <row r="32" spans="1:67" s="35" customFormat="1" ht="19.8" customHeight="1" thickBot="1" x14ac:dyDescent="0.35">
      <c r="A32" s="11"/>
      <c r="B32" s="35" t="s">
        <v>125</v>
      </c>
      <c r="C32" s="199"/>
      <c r="D32" s="178">
        <v>0</v>
      </c>
      <c r="E32" s="164">
        <v>45660</v>
      </c>
      <c r="F32" s="164">
        <v>45663</v>
      </c>
      <c r="G32" s="166"/>
      <c r="H32" s="166"/>
      <c r="I32" s="157">
        <f>H32-F32</f>
        <v>-45663</v>
      </c>
      <c r="J32" s="34"/>
      <c r="K32" s="34">
        <f t="shared" si="4"/>
        <v>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</row>
    <row r="33" spans="1:67" s="35" customFormat="1" ht="30" customHeight="1" thickBot="1" x14ac:dyDescent="0.35">
      <c r="A33" s="11" t="s">
        <v>10</v>
      </c>
      <c r="B33" s="55" t="s">
        <v>14</v>
      </c>
      <c r="C33" s="56"/>
      <c r="D33" s="202"/>
      <c r="E33" s="203"/>
      <c r="F33" s="204"/>
      <c r="G33" s="204"/>
      <c r="H33" s="204"/>
      <c r="I33" s="60"/>
      <c r="J33" s="58"/>
      <c r="K33" s="34" t="str">
        <f t="shared" si="4"/>
        <v/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</row>
    <row r="34" spans="1:67" s="35" customFormat="1" ht="19.8" customHeight="1" thickBot="1" x14ac:dyDescent="0.35">
      <c r="A34" s="11"/>
      <c r="B34" s="35" t="s">
        <v>123</v>
      </c>
      <c r="C34" s="201"/>
      <c r="D34" s="178">
        <v>0</v>
      </c>
      <c r="E34" s="164">
        <v>45660</v>
      </c>
      <c r="F34" s="164">
        <v>45663</v>
      </c>
      <c r="G34" s="166"/>
      <c r="H34" s="166"/>
      <c r="I34" s="7"/>
      <c r="J34" s="34"/>
      <c r="K34" s="34">
        <f t="shared" si="4"/>
        <v>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</row>
    <row r="35" spans="1:67" s="35" customFormat="1" ht="19.8" customHeight="1" thickBot="1" x14ac:dyDescent="0.35">
      <c r="A35" s="11"/>
      <c r="B35" s="134" t="s">
        <v>124</v>
      </c>
      <c r="C35" s="177"/>
      <c r="D35" s="83">
        <v>0</v>
      </c>
      <c r="E35" s="205">
        <v>45641</v>
      </c>
      <c r="F35" s="205">
        <v>45646</v>
      </c>
      <c r="G35" s="205"/>
      <c r="H35" s="205"/>
      <c r="I35" s="7"/>
      <c r="J35" s="34"/>
      <c r="K35" s="34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</row>
    <row r="36" spans="1:67" s="35" customFormat="1" ht="19.8" customHeight="1" thickBot="1" x14ac:dyDescent="0.35">
      <c r="A36" s="11"/>
      <c r="B36" s="179" t="s">
        <v>16</v>
      </c>
      <c r="C36" s="180"/>
      <c r="D36" s="178">
        <v>0</v>
      </c>
      <c r="E36" s="164">
        <v>45660</v>
      </c>
      <c r="F36" s="164">
        <v>45663</v>
      </c>
      <c r="G36" s="166"/>
      <c r="H36" s="166"/>
      <c r="I36" s="7"/>
      <c r="J36" s="34"/>
      <c r="K36" s="34">
        <f t="shared" si="4"/>
        <v>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</row>
    <row r="37" spans="1:67" s="35" customFormat="1" ht="19.8" customHeight="1" thickBot="1" x14ac:dyDescent="0.35">
      <c r="A37" s="11"/>
      <c r="B37" s="181" t="s">
        <v>24</v>
      </c>
      <c r="C37" s="180"/>
      <c r="D37" s="178">
        <v>0</v>
      </c>
      <c r="E37" s="164">
        <f>F36+1</f>
        <v>45664</v>
      </c>
      <c r="F37" s="164">
        <f>E37+15</f>
        <v>45679</v>
      </c>
      <c r="G37" s="166"/>
      <c r="H37" s="166"/>
      <c r="I37" s="7"/>
      <c r="J37" s="34"/>
      <c r="K37" s="34">
        <f t="shared" si="4"/>
        <v>16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</row>
    <row r="38" spans="1:67" s="35" customFormat="1" ht="19.8" customHeight="1" thickBot="1" x14ac:dyDescent="0.35">
      <c r="A38" s="11"/>
      <c r="B38" s="181" t="s">
        <v>19</v>
      </c>
      <c r="C38" s="177"/>
      <c r="D38" s="178">
        <v>0</v>
      </c>
      <c r="E38" s="164">
        <f>F37+1</f>
        <v>45680</v>
      </c>
      <c r="F38" s="164">
        <f>E38+1</f>
        <v>45681</v>
      </c>
      <c r="G38" s="166"/>
      <c r="H38" s="166"/>
      <c r="I38" s="7"/>
      <c r="J38" s="34"/>
      <c r="K38" s="34">
        <f t="shared" si="4"/>
        <v>2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</row>
    <row r="39" spans="1:67" s="35" customFormat="1" ht="19.8" customHeight="1" thickBot="1" x14ac:dyDescent="0.35">
      <c r="A39" s="11"/>
      <c r="B39" s="181" t="s">
        <v>20</v>
      </c>
      <c r="C39" s="180"/>
      <c r="D39" s="178">
        <v>0</v>
      </c>
      <c r="E39" s="164">
        <f>F38+1</f>
        <v>45682</v>
      </c>
      <c r="F39" s="164">
        <f>E39</f>
        <v>45682</v>
      </c>
      <c r="G39" s="166"/>
      <c r="H39" s="166"/>
      <c r="I39" s="7"/>
      <c r="J39" s="34"/>
      <c r="K39" s="34">
        <f t="shared" si="4"/>
        <v>1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</row>
    <row r="40" spans="1:67" ht="30" customHeight="1" x14ac:dyDescent="0.3">
      <c r="I40" s="158">
        <f>SUM(I11:I32)</f>
        <v>-410252</v>
      </c>
    </row>
    <row r="42" spans="1:67" ht="30" customHeight="1" x14ac:dyDescent="0.3">
      <c r="E42" s="12"/>
    </row>
    <row r="43" spans="1:67" ht="30" customHeight="1" x14ac:dyDescent="0.3">
      <c r="E43" s="12"/>
    </row>
    <row r="44" spans="1:67" ht="30" customHeight="1" x14ac:dyDescent="0.3">
      <c r="E44" s="12"/>
    </row>
    <row r="45" spans="1:67" ht="30" customHeight="1" x14ac:dyDescent="0.3">
      <c r="E45" s="12"/>
    </row>
    <row r="46" spans="1:67" ht="30" customHeight="1" x14ac:dyDescent="0.3">
      <c r="E46" s="12"/>
    </row>
    <row r="47" spans="1:67" ht="30" customHeight="1" x14ac:dyDescent="0.3">
      <c r="E47" s="12"/>
    </row>
    <row r="48" spans="1:67" ht="30" customHeight="1" x14ac:dyDescent="0.3">
      <c r="E48" s="12"/>
    </row>
    <row r="49" spans="5:5" ht="30" customHeight="1" x14ac:dyDescent="0.3">
      <c r="E49" s="12"/>
    </row>
    <row r="50" spans="5:5" ht="30" customHeight="1" x14ac:dyDescent="0.3">
      <c r="E50" s="12"/>
    </row>
    <row r="51" spans="5:5" ht="30" customHeight="1" x14ac:dyDescent="0.3">
      <c r="E51" s="12"/>
    </row>
    <row r="52" spans="5:5" ht="30" customHeight="1" x14ac:dyDescent="0.3">
      <c r="E52" s="12"/>
    </row>
    <row r="53" spans="5:5" ht="30" customHeight="1" x14ac:dyDescent="0.3">
      <c r="E53" s="12"/>
    </row>
    <row r="54" spans="5:5" ht="30" customHeight="1" x14ac:dyDescent="0.3">
      <c r="E54" s="12"/>
    </row>
    <row r="55" spans="5:5" ht="30" customHeight="1" x14ac:dyDescent="0.3">
      <c r="E55" s="12"/>
    </row>
    <row r="56" spans="5:5" ht="30" customHeight="1" x14ac:dyDescent="0.3">
      <c r="E56" s="12"/>
    </row>
    <row r="57" spans="5:5" ht="30" customHeight="1" x14ac:dyDescent="0.3">
      <c r="E57" s="12"/>
    </row>
    <row r="58" spans="5:5" ht="30" customHeight="1" x14ac:dyDescent="0.3">
      <c r="E58" s="12"/>
    </row>
    <row r="59" spans="5:5" ht="30" customHeight="1" x14ac:dyDescent="0.3">
      <c r="E59" s="12"/>
    </row>
    <row r="60" spans="5:5" ht="30" customHeight="1" x14ac:dyDescent="0.3">
      <c r="E60" s="12"/>
    </row>
    <row r="61" spans="5:5" ht="30" customHeight="1" x14ac:dyDescent="0.3">
      <c r="E61" s="12"/>
    </row>
    <row r="62" spans="5:5" ht="30" customHeight="1" x14ac:dyDescent="0.3">
      <c r="E62" s="12"/>
    </row>
  </sheetData>
  <mergeCells count="28">
    <mergeCell ref="Z3:AF3"/>
    <mergeCell ref="H3:K3"/>
    <mergeCell ref="C4:D4"/>
    <mergeCell ref="L4:R4"/>
    <mergeCell ref="S4:Y4"/>
    <mergeCell ref="Z4:AF4"/>
    <mergeCell ref="H4:K4"/>
    <mergeCell ref="S6:Y6"/>
    <mergeCell ref="C7:D7"/>
    <mergeCell ref="C3:D3"/>
    <mergeCell ref="L3:R3"/>
    <mergeCell ref="S3:Y3"/>
    <mergeCell ref="BK2:BO2"/>
    <mergeCell ref="BD2:BH2"/>
    <mergeCell ref="BI4:BN4"/>
    <mergeCell ref="B4:B7"/>
    <mergeCell ref="AG4:AM4"/>
    <mergeCell ref="AG3:AM3"/>
    <mergeCell ref="Z6:AF6"/>
    <mergeCell ref="AG6:AM6"/>
    <mergeCell ref="AN6:AT6"/>
    <mergeCell ref="AU6:BA6"/>
    <mergeCell ref="BB6:BH6"/>
    <mergeCell ref="BI6:BO6"/>
    <mergeCell ref="C5:D5"/>
    <mergeCell ref="E5:F5"/>
    <mergeCell ref="C6:D6"/>
    <mergeCell ref="L6:R6"/>
  </mergeCells>
  <conditionalFormatting sqref="B17 B19:B20">
    <cfRule type="expression" dxfId="281" priority="81">
      <formula>AND($A17&lt;&gt;"",B$3&lt;&gt;"",OR(WEEKDAY(B$3)=1,WEEKDAY(B$3)=7))</formula>
    </cfRule>
    <cfRule type="expression" dxfId="280" priority="82">
      <formula>AND(B$3&lt;&gt;"",$A17&lt;&gt;"")</formula>
    </cfRule>
  </conditionalFormatting>
  <conditionalFormatting sqref="B17">
    <cfRule type="expression" dxfId="279" priority="58" stopIfTrue="1">
      <formula>$D17=1</formula>
    </cfRule>
  </conditionalFormatting>
  <conditionalFormatting sqref="B19:B20 B17">
    <cfRule type="expression" dxfId="278" priority="80">
      <formula>$D17=2</formula>
    </cfRule>
  </conditionalFormatting>
  <conditionalFormatting sqref="B19:B20">
    <cfRule type="expression" dxfId="277" priority="62" stopIfTrue="1">
      <formula>$D19=1</formula>
    </cfRule>
  </conditionalFormatting>
  <conditionalFormatting sqref="B11:C31 B33:C39">
    <cfRule type="expression" dxfId="276" priority="19">
      <formula>$D11&gt;0</formula>
    </cfRule>
    <cfRule type="expression" dxfId="275" priority="43" stopIfTrue="1">
      <formula>$D11=1</formula>
    </cfRule>
  </conditionalFormatting>
  <conditionalFormatting sqref="B11:D31 B33:D39 C32:D32">
    <cfRule type="expression" dxfId="274" priority="354">
      <formula>$D$10:$D$41=1</formula>
    </cfRule>
  </conditionalFormatting>
  <conditionalFormatting sqref="C18:C21 C38">
    <cfRule type="expression" dxfId="273" priority="51" stopIfTrue="1">
      <formula>$D18=1</formula>
    </cfRule>
    <cfRule type="expression" dxfId="272" priority="52">
      <formula>$D18=2</formula>
    </cfRule>
    <cfRule type="expression" dxfId="271" priority="53">
      <formula>AND($A18&lt;&gt;"",C$3&lt;&gt;"",OR(WEEKDAY(C$3)=1,WEEKDAY(C$3)=7))</formula>
    </cfRule>
    <cfRule type="expression" dxfId="270" priority="54">
      <formula>AND(C$3&lt;&gt;"",$A18&lt;&gt;"")</formula>
    </cfRule>
  </conditionalFormatting>
  <conditionalFormatting sqref="C23:C28 C34:C35">
    <cfRule type="expression" dxfId="269" priority="44">
      <formula>$D23=2</formula>
    </cfRule>
    <cfRule type="expression" dxfId="268" priority="45">
      <formula>AND($A23&lt;&gt;"",C$3&lt;&gt;"",OR(WEEKDAY(C$3)=1,WEEKDAY(C$3)=7))</formula>
    </cfRule>
    <cfRule type="expression" dxfId="267" priority="46">
      <formula>AND(C$3&lt;&gt;"",$A23&lt;&gt;"")</formula>
    </cfRule>
  </conditionalFormatting>
  <conditionalFormatting sqref="C31">
    <cfRule type="expression" dxfId="266" priority="351">
      <formula>$D31=2</formula>
    </cfRule>
    <cfRule type="expression" dxfId="265" priority="352">
      <formula>AND($A32&lt;&gt;"",C$3&lt;&gt;"",OR(WEEKDAY(C$3)=1,WEEKDAY(C$3)=7))</formula>
    </cfRule>
    <cfRule type="expression" dxfId="264" priority="353">
      <formula>AND(C$3&lt;&gt;"",$A32&lt;&gt;"")</formula>
    </cfRule>
  </conditionalFormatting>
  <conditionalFormatting sqref="C32">
    <cfRule type="expression" dxfId="263" priority="12">
      <formula>$D32&gt;0</formula>
    </cfRule>
    <cfRule type="expression" dxfId="262" priority="14" stopIfTrue="1">
      <formula>$D32=1</formula>
    </cfRule>
    <cfRule type="expression" dxfId="261" priority="15" stopIfTrue="1">
      <formula>$D32=1</formula>
    </cfRule>
    <cfRule type="expression" dxfId="260" priority="16">
      <formula>$D32=2</formula>
    </cfRule>
    <cfRule type="expression" dxfId="259" priority="17">
      <formula>AND($A32&lt;&gt;"",C$3&lt;&gt;"",OR(WEEKDAY(C$3)=1,WEEKDAY(C$3)=7))</formula>
    </cfRule>
    <cfRule type="expression" dxfId="258" priority="18">
      <formula>AND(C$3&lt;&gt;"",$A32&lt;&gt;"")</formula>
    </cfRule>
  </conditionalFormatting>
  <conditionalFormatting sqref="D9:D15 D22:D39">
    <cfRule type="dataBar" priority="109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{AD902E6A-2CD9-4733-B6DA-5009329AF5AA}</x14:id>
        </ext>
      </extLst>
    </cfRule>
  </conditionalFormatting>
  <conditionalFormatting sqref="D15 D33 D22 D10:I10">
    <cfRule type="dataBar" priority="108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{D380EEBA-CE28-41CD-A410-D912E1DBED58}</x14:id>
        </ext>
      </extLst>
    </cfRule>
  </conditionalFormatting>
  <conditionalFormatting sqref="D16:D21 E10:I10">
    <cfRule type="dataBar" priority="56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{38AA3299-6653-41C3-B742-C37B90CD5B1B}</x14:id>
        </ext>
      </extLst>
    </cfRule>
  </conditionalFormatting>
  <conditionalFormatting sqref="K10">
    <cfRule type="dataBar" priority="5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{941FCE29-F169-4BAD-BF8D-4C1F5FE9565A}</x14:id>
        </ext>
      </extLst>
    </cfRule>
    <cfRule type="dataBar" priority="6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{982B066F-7B49-49C1-8862-E511D7AA561C}</x14:id>
        </ext>
      </extLst>
    </cfRule>
  </conditionalFormatting>
  <conditionalFormatting sqref="L7:BO39">
    <cfRule type="expression" dxfId="257" priority="112">
      <formula>AND(TODAY()&gt;=L$7,TODAY()&lt;M$7)</formula>
    </cfRule>
  </conditionalFormatting>
  <conditionalFormatting sqref="L9:BO39">
    <cfRule type="expression" dxfId="256" priority="110">
      <formula>AND(Início_da_tarefa&lt;=L$7,ROUNDDOWN((Término_da_tarefa-Início_da_tarefa+1)*Progresso_da_tarefa,0)+Início_da_tarefa-1&gt;=L$7)</formula>
    </cfRule>
    <cfRule type="expression" dxfId="255" priority="111" stopIfTrue="1">
      <formula>AND(Término_da_tarefa&gt;=L$7,Início_da_tarefa&lt;M$7)</formula>
    </cfRule>
  </conditionalFormatting>
  <dataValidations count="2">
    <dataValidation operator="greaterThan" allowBlank="1" showInputMessage="1" showErrorMessage="1" sqref="I15:I32 G20:G24 H16:H22 E10:I14 G16:G18 H24 F16:F19 E18:E19 E20:F21" xr:uid="{5911F0A0-1EF8-4BE6-9DBE-5B9E53BB594A}"/>
    <dataValidation type="whole" operator="greaterThanOrEqual" allowBlank="1" showInputMessage="1" promptTitle="Semana de exibição" prompt="Alterar esse número rola a exibição do Gráfico de Gantt." sqref="E6" xr:uid="{33A21823-ACA7-4106-852D-76C87011451C}">
      <formula1>1</formula1>
    </dataValidation>
  </dataValidations>
  <printOptions horizontalCentered="1"/>
  <pageMargins left="7.874015748031496E-2" right="0.15748031496062992" top="1.7322834645669292" bottom="0.31496062992125984" header="0" footer="0.31496062992125984"/>
  <pageSetup paperSize="9" scale="38" fitToHeight="0" orientation="landscape" r:id="rId1"/>
  <headerFooter differentFirst="1" scaleWithDoc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902E6A-2CD9-4733-B6DA-5009329AF5A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D9:D15 D22:D39</xm:sqref>
        </x14:conditionalFormatting>
        <x14:conditionalFormatting xmlns:xm="http://schemas.microsoft.com/office/excel/2006/main">
          <x14:cfRule type="dataBar" id="{D380EEBA-CE28-41CD-A410-D912E1DBED5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D15 D33 D22 D10:I10</xm:sqref>
        </x14:conditionalFormatting>
        <x14:conditionalFormatting xmlns:xm="http://schemas.microsoft.com/office/excel/2006/main">
          <x14:cfRule type="dataBar" id="{38AA3299-6653-41C3-B742-C37B90CD5B1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D16:D21 E10:I10</xm:sqref>
        </x14:conditionalFormatting>
        <x14:conditionalFormatting xmlns:xm="http://schemas.microsoft.com/office/excel/2006/main">
          <x14:cfRule type="dataBar" id="{941FCE29-F169-4BAD-BF8D-4C1F5FE956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82B066F-7B49-49C1-8862-E511D7AA561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K10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67D1-9205-4B5C-9AFD-4EDC1DD9F850}">
  <sheetPr>
    <tabColor rgb="FF295991"/>
    <pageSetUpPr fitToPage="1"/>
  </sheetPr>
  <dimension ref="A1:BN21"/>
  <sheetViews>
    <sheetView showGridLines="0" showRuler="0" showWhiteSpace="0" view="pageLayout" zoomScale="85" zoomScaleNormal="70" zoomScalePageLayoutView="85" workbookViewId="0">
      <selection activeCell="B4" sqref="B4:B7"/>
    </sheetView>
  </sheetViews>
  <sheetFormatPr defaultRowHeight="30" customHeight="1" x14ac:dyDescent="0.3"/>
  <cols>
    <col min="1" max="1" width="3.109375" style="11" customWidth="1"/>
    <col min="2" max="2" width="74" style="12" customWidth="1"/>
    <col min="3" max="3" width="47.6640625" style="12" customWidth="1"/>
    <col min="4" max="4" width="10.5546875" style="12" bestFit="1" customWidth="1"/>
    <col min="5" max="5" width="10" style="13" bestFit="1" customWidth="1"/>
    <col min="6" max="6" width="11.21875" style="12" bestFit="1" customWidth="1"/>
    <col min="7" max="8" width="11.6640625" style="12" bestFit="1" customWidth="1"/>
    <col min="9" max="9" width="2.6640625" style="12" customWidth="1"/>
    <col min="10" max="10" width="6.33203125" style="12" hidden="1" customWidth="1"/>
    <col min="11" max="26" width="2.88671875" style="12" bestFit="1" customWidth="1"/>
    <col min="27" max="27" width="3.77734375" style="12" bestFit="1" customWidth="1"/>
    <col min="28" max="28" width="2.77734375" style="12" bestFit="1" customWidth="1"/>
    <col min="29" max="29" width="3.77734375" style="12" bestFit="1" customWidth="1"/>
    <col min="30" max="30" width="2.5546875" style="12" customWidth="1"/>
    <col min="31" max="31" width="2.77734375" style="12" bestFit="1" customWidth="1"/>
    <col min="32" max="32" width="2.5546875" style="12" customWidth="1"/>
    <col min="33" max="33" width="2.33203125" style="12" bestFit="1" customWidth="1"/>
    <col min="34" max="35" width="2.77734375" style="12" bestFit="1" customWidth="1"/>
    <col min="36" max="36" width="2.5546875" style="12" customWidth="1"/>
    <col min="37" max="58" width="2.88671875" style="12" bestFit="1" customWidth="1"/>
    <col min="59" max="59" width="2.77734375" style="12" bestFit="1" customWidth="1"/>
    <col min="60" max="60" width="2.5546875" style="12" customWidth="1"/>
    <col min="61" max="61" width="2.33203125" style="12" bestFit="1" customWidth="1"/>
    <col min="62" max="63" width="2.77734375" style="12" bestFit="1" customWidth="1"/>
    <col min="64" max="65" width="2.5546875" style="12" customWidth="1"/>
    <col min="66" max="66" width="2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80</v>
      </c>
      <c r="C2" s="16"/>
      <c r="D2" s="17"/>
      <c r="J2" s="18"/>
      <c r="K2" s="19"/>
    </row>
    <row r="3" spans="1:66" ht="30" customHeight="1" x14ac:dyDescent="0.3">
      <c r="A3" s="11" t="s">
        <v>1</v>
      </c>
      <c r="B3" s="71" t="s">
        <v>79</v>
      </c>
      <c r="C3" s="16"/>
      <c r="D3" s="17"/>
      <c r="G3" s="22"/>
      <c r="H3" s="271" t="s">
        <v>18</v>
      </c>
      <c r="I3" s="271"/>
      <c r="J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288" t="s">
        <v>55</v>
      </c>
      <c r="Z3" s="289"/>
      <c r="AA3" s="289"/>
      <c r="AB3" s="289"/>
      <c r="AC3" s="289"/>
      <c r="AD3" s="289"/>
      <c r="AE3" s="289"/>
      <c r="AF3" s="290"/>
      <c r="AG3" s="290"/>
      <c r="AH3" s="290"/>
      <c r="AI3" s="290"/>
      <c r="AJ3" s="290"/>
      <c r="AK3" s="290"/>
    </row>
    <row r="4" spans="1:66" ht="30" customHeight="1" x14ac:dyDescent="0.3">
      <c r="B4" s="252" t="s">
        <v>200</v>
      </c>
      <c r="C4" s="286"/>
      <c r="D4" s="286"/>
      <c r="G4" s="24"/>
      <c r="H4" s="281">
        <f>AVERAGE(D11:D18)</f>
        <v>1</v>
      </c>
      <c r="I4" s="265"/>
      <c r="J4" s="282"/>
      <c r="K4" s="291">
        <f>E14</f>
        <v>45497</v>
      </c>
      <c r="L4" s="292"/>
      <c r="M4" s="292"/>
      <c r="N4" s="292"/>
      <c r="O4" s="292"/>
      <c r="P4" s="292"/>
      <c r="Q4" s="293"/>
      <c r="R4" s="294">
        <f>H18</f>
        <v>45525</v>
      </c>
      <c r="S4" s="295"/>
      <c r="T4" s="295"/>
      <c r="U4" s="295"/>
      <c r="V4" s="295"/>
      <c r="W4" s="295"/>
      <c r="X4" s="295"/>
      <c r="Y4" s="283">
        <v>16</v>
      </c>
      <c r="Z4" s="284"/>
      <c r="AA4" s="284"/>
      <c r="AB4" s="284"/>
      <c r="AC4" s="284"/>
      <c r="AD4" s="284"/>
      <c r="AE4" s="285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53"/>
      <c r="C5" s="286"/>
      <c r="D5" s="286"/>
      <c r="E5" s="265"/>
      <c r="F5" s="265"/>
      <c r="G5" s="24"/>
      <c r="H5" s="24"/>
    </row>
    <row r="6" spans="1:66" ht="30" customHeight="1" x14ac:dyDescent="0.3">
      <c r="A6" s="14" t="s">
        <v>3</v>
      </c>
      <c r="B6" s="253"/>
      <c r="C6" s="266" t="s">
        <v>12</v>
      </c>
      <c r="D6" s="266"/>
      <c r="E6" s="26">
        <v>3</v>
      </c>
      <c r="F6" s="27"/>
      <c r="G6" s="27"/>
      <c r="H6" s="27"/>
      <c r="K6" s="260">
        <f>K7</f>
        <v>45509</v>
      </c>
      <c r="L6" s="261"/>
      <c r="M6" s="261"/>
      <c r="N6" s="261"/>
      <c r="O6" s="261"/>
      <c r="P6" s="261"/>
      <c r="Q6" s="262"/>
      <c r="R6" s="260">
        <f>R7</f>
        <v>45516</v>
      </c>
      <c r="S6" s="261"/>
      <c r="T6" s="261"/>
      <c r="U6" s="261"/>
      <c r="V6" s="261"/>
      <c r="W6" s="261"/>
      <c r="X6" s="262"/>
      <c r="Y6" s="260">
        <f>Y7</f>
        <v>45523</v>
      </c>
      <c r="Z6" s="261"/>
      <c r="AA6" s="261"/>
      <c r="AB6" s="261"/>
      <c r="AC6" s="261"/>
      <c r="AD6" s="261"/>
      <c r="AE6" s="262"/>
      <c r="AF6" s="260">
        <f>AF7</f>
        <v>45530</v>
      </c>
      <c r="AG6" s="261"/>
      <c r="AH6" s="261"/>
      <c r="AI6" s="261"/>
      <c r="AJ6" s="261"/>
      <c r="AK6" s="261"/>
      <c r="AL6" s="262"/>
      <c r="AM6" s="260">
        <f>AM7</f>
        <v>45537</v>
      </c>
      <c r="AN6" s="261"/>
      <c r="AO6" s="261"/>
      <c r="AP6" s="261"/>
      <c r="AQ6" s="261"/>
      <c r="AR6" s="261"/>
      <c r="AS6" s="262"/>
      <c r="AT6" s="260">
        <f>AT7</f>
        <v>45544</v>
      </c>
      <c r="AU6" s="261"/>
      <c r="AV6" s="261"/>
      <c r="AW6" s="261"/>
      <c r="AX6" s="261"/>
      <c r="AY6" s="261"/>
      <c r="AZ6" s="262"/>
      <c r="BA6" s="260">
        <f>BA7</f>
        <v>45551</v>
      </c>
      <c r="BB6" s="261"/>
      <c r="BC6" s="261"/>
      <c r="BD6" s="261"/>
      <c r="BE6" s="261"/>
      <c r="BF6" s="261"/>
      <c r="BG6" s="262"/>
      <c r="BH6" s="260">
        <f>BH7</f>
        <v>45558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K7" s="1">
        <f>Início_do_projeto-WEEKDAY(Início_do_projeto,1)+2+7*(Semana_de_exibição-1)</f>
        <v>45509</v>
      </c>
      <c r="L7" s="2">
        <f>K7+1</f>
        <v>45510</v>
      </c>
      <c r="M7" s="2">
        <f t="shared" ref="M7:AZ7" si="0">L7+1</f>
        <v>45511</v>
      </c>
      <c r="N7" s="2">
        <f t="shared" si="0"/>
        <v>45512</v>
      </c>
      <c r="O7" s="2">
        <f t="shared" si="0"/>
        <v>45513</v>
      </c>
      <c r="P7" s="2">
        <f t="shared" si="0"/>
        <v>45514</v>
      </c>
      <c r="Q7" s="3">
        <f t="shared" si="0"/>
        <v>45515</v>
      </c>
      <c r="R7" s="1">
        <f>Q7+1</f>
        <v>45516</v>
      </c>
      <c r="S7" s="2">
        <f>R7+1</f>
        <v>45517</v>
      </c>
      <c r="T7" s="2">
        <f t="shared" si="0"/>
        <v>45518</v>
      </c>
      <c r="U7" s="2">
        <f t="shared" si="0"/>
        <v>45519</v>
      </c>
      <c r="V7" s="2">
        <f t="shared" si="0"/>
        <v>45520</v>
      </c>
      <c r="W7" s="2">
        <f t="shared" si="0"/>
        <v>45521</v>
      </c>
      <c r="X7" s="3">
        <f t="shared" si="0"/>
        <v>45522</v>
      </c>
      <c r="Y7" s="1">
        <f>X7+1</f>
        <v>45523</v>
      </c>
      <c r="Z7" s="2">
        <f>Y7+1</f>
        <v>45524</v>
      </c>
      <c r="AA7" s="2">
        <f t="shared" si="0"/>
        <v>45525</v>
      </c>
      <c r="AB7" s="2">
        <f t="shared" si="0"/>
        <v>45526</v>
      </c>
      <c r="AC7" s="2">
        <f t="shared" si="0"/>
        <v>45527</v>
      </c>
      <c r="AD7" s="2">
        <f t="shared" si="0"/>
        <v>45528</v>
      </c>
      <c r="AE7" s="3">
        <f t="shared" si="0"/>
        <v>45529</v>
      </c>
      <c r="AF7" s="1">
        <f>AE7+1</f>
        <v>45530</v>
      </c>
      <c r="AG7" s="2">
        <f>AF7+1</f>
        <v>45531</v>
      </c>
      <c r="AH7" s="2">
        <f t="shared" si="0"/>
        <v>45532</v>
      </c>
      <c r="AI7" s="2">
        <f t="shared" si="0"/>
        <v>45533</v>
      </c>
      <c r="AJ7" s="2">
        <f t="shared" si="0"/>
        <v>45534</v>
      </c>
      <c r="AK7" s="2">
        <f t="shared" si="0"/>
        <v>45535</v>
      </c>
      <c r="AL7" s="3">
        <f t="shared" si="0"/>
        <v>45536</v>
      </c>
      <c r="AM7" s="1">
        <f>AL7+1</f>
        <v>45537</v>
      </c>
      <c r="AN7" s="2">
        <f>AM7+1</f>
        <v>45538</v>
      </c>
      <c r="AO7" s="2">
        <f t="shared" si="0"/>
        <v>45539</v>
      </c>
      <c r="AP7" s="2">
        <f t="shared" si="0"/>
        <v>45540</v>
      </c>
      <c r="AQ7" s="2">
        <f t="shared" si="0"/>
        <v>45541</v>
      </c>
      <c r="AR7" s="2">
        <f t="shared" si="0"/>
        <v>45542</v>
      </c>
      <c r="AS7" s="3">
        <f t="shared" si="0"/>
        <v>45543</v>
      </c>
      <c r="AT7" s="1">
        <f>AS7+1</f>
        <v>45544</v>
      </c>
      <c r="AU7" s="2">
        <f>AT7+1</f>
        <v>45545</v>
      </c>
      <c r="AV7" s="2">
        <f t="shared" si="0"/>
        <v>45546</v>
      </c>
      <c r="AW7" s="2">
        <f t="shared" si="0"/>
        <v>45547</v>
      </c>
      <c r="AX7" s="2">
        <f t="shared" si="0"/>
        <v>45548</v>
      </c>
      <c r="AY7" s="2">
        <f t="shared" si="0"/>
        <v>45549</v>
      </c>
      <c r="AZ7" s="3">
        <f t="shared" si="0"/>
        <v>45550</v>
      </c>
      <c r="BA7" s="1">
        <f>AZ7+1</f>
        <v>45551</v>
      </c>
      <c r="BB7" s="2">
        <f>BA7+1</f>
        <v>45552</v>
      </c>
      <c r="BC7" s="2">
        <f t="shared" ref="BC7:BG7" si="1">BB7+1</f>
        <v>45553</v>
      </c>
      <c r="BD7" s="2">
        <f t="shared" si="1"/>
        <v>45554</v>
      </c>
      <c r="BE7" s="2">
        <f t="shared" si="1"/>
        <v>45555</v>
      </c>
      <c r="BF7" s="2">
        <f t="shared" si="1"/>
        <v>45556</v>
      </c>
      <c r="BG7" s="3">
        <f t="shared" si="1"/>
        <v>45557</v>
      </c>
      <c r="BH7" s="1">
        <f>BG7+1</f>
        <v>45558</v>
      </c>
      <c r="BI7" s="2">
        <f>BH7+1</f>
        <v>45559</v>
      </c>
      <c r="BJ7" s="2">
        <f t="shared" ref="BJ7:BN7" si="2">BI7+1</f>
        <v>45560</v>
      </c>
      <c r="BK7" s="2">
        <f t="shared" si="2"/>
        <v>45561</v>
      </c>
      <c r="BL7" s="2">
        <f t="shared" si="2"/>
        <v>45562</v>
      </c>
      <c r="BM7" s="2">
        <f t="shared" si="2"/>
        <v>45563</v>
      </c>
      <c r="BN7" s="3">
        <f t="shared" si="2"/>
        <v>45564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E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14" t="s">
        <v>7</v>
      </c>
      <c r="B10" s="63" t="s">
        <v>57</v>
      </c>
      <c r="C10" s="70"/>
      <c r="D10" s="65"/>
      <c r="E10" s="65"/>
      <c r="F10" s="65"/>
      <c r="G10" s="65"/>
      <c r="H10" s="65"/>
      <c r="I10" s="66"/>
      <c r="J10" s="34" t="str">
        <f t="shared" ref="J10:J20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97"/>
      <c r="AY10" s="97"/>
      <c r="AZ10" s="97"/>
      <c r="BA10" s="97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9.8" customHeight="1" thickBot="1" x14ac:dyDescent="0.35">
      <c r="A11" s="14" t="s">
        <v>8</v>
      </c>
      <c r="B11" s="4" t="s">
        <v>58</v>
      </c>
      <c r="C11" s="36"/>
      <c r="D11" s="155">
        <v>1</v>
      </c>
      <c r="E11" s="7">
        <v>45495</v>
      </c>
      <c r="F11" s="10">
        <v>45518</v>
      </c>
      <c r="G11" s="94">
        <v>45496</v>
      </c>
      <c r="H11" s="94">
        <v>45523</v>
      </c>
      <c r="I11" s="34"/>
      <c r="J11" s="34">
        <f t="shared" si="4"/>
        <v>24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95"/>
      <c r="AX11" s="151"/>
      <c r="AY11" s="152"/>
      <c r="AZ11" s="152"/>
      <c r="BA11" s="153"/>
      <c r="BB11" s="96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14"/>
      <c r="B12" s="4" t="s">
        <v>59</v>
      </c>
      <c r="C12" s="36"/>
      <c r="D12" s="155">
        <v>1</v>
      </c>
      <c r="E12" s="7">
        <v>45495</v>
      </c>
      <c r="F12" s="10">
        <v>45518</v>
      </c>
      <c r="G12" s="94">
        <v>45496</v>
      </c>
      <c r="H12" s="94">
        <v>45523</v>
      </c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95"/>
      <c r="AX12" s="148"/>
      <c r="AY12" s="149"/>
      <c r="AZ12" s="149"/>
      <c r="BA12" s="150"/>
      <c r="BB12" s="96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30" customHeight="1" thickBot="1" x14ac:dyDescent="0.35">
      <c r="A13" s="11" t="s">
        <v>10</v>
      </c>
      <c r="B13" s="68" t="s">
        <v>61</v>
      </c>
      <c r="C13" s="69"/>
      <c r="D13" s="156"/>
      <c r="E13" s="65"/>
      <c r="F13" s="65"/>
      <c r="G13" s="67"/>
      <c r="H13" s="67"/>
      <c r="I13" s="66"/>
      <c r="J13" s="34" t="str">
        <f t="shared" si="4"/>
        <v/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98"/>
      <c r="AY13" s="98"/>
      <c r="AZ13" s="98"/>
      <c r="BA13" s="98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1"/>
      <c r="B14" s="187" t="s">
        <v>62</v>
      </c>
      <c r="C14" s="184"/>
      <c r="D14" s="155">
        <v>1</v>
      </c>
      <c r="E14" s="41">
        <v>45497</v>
      </c>
      <c r="F14" s="41">
        <v>45497</v>
      </c>
      <c r="G14" s="41">
        <v>45497</v>
      </c>
      <c r="H14" s="41">
        <v>45497</v>
      </c>
      <c r="I14" s="34"/>
      <c r="J14" s="34">
        <f t="shared" si="4"/>
        <v>1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19.8" customHeight="1" thickBot="1" x14ac:dyDescent="0.35">
      <c r="A15" s="11"/>
      <c r="B15" s="188" t="s">
        <v>63</v>
      </c>
      <c r="C15" s="185"/>
      <c r="D15" s="155">
        <v>1</v>
      </c>
      <c r="E15" s="10">
        <v>45484</v>
      </c>
      <c r="F15" s="77">
        <v>45492</v>
      </c>
      <c r="G15" s="10">
        <v>45484</v>
      </c>
      <c r="H15" s="77">
        <v>45496</v>
      </c>
      <c r="I15" s="34"/>
      <c r="J15" s="34">
        <f t="shared" si="4"/>
        <v>9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1"/>
      <c r="B16" s="189" t="s">
        <v>64</v>
      </c>
      <c r="C16" s="186"/>
      <c r="D16" s="6">
        <v>1</v>
      </c>
      <c r="E16" s="10">
        <v>45495</v>
      </c>
      <c r="F16" s="10">
        <v>45499</v>
      </c>
      <c r="G16" s="77">
        <v>45497</v>
      </c>
      <c r="H16" s="154">
        <v>45506</v>
      </c>
      <c r="I16" s="34"/>
      <c r="J16" s="34">
        <f t="shared" si="4"/>
        <v>5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19.8" customHeight="1" thickBot="1" x14ac:dyDescent="0.35">
      <c r="A17" s="11"/>
      <c r="B17" s="189" t="s">
        <v>65</v>
      </c>
      <c r="C17" s="186"/>
      <c r="D17" s="6">
        <v>1</v>
      </c>
      <c r="E17" s="10">
        <v>45502</v>
      </c>
      <c r="F17" s="10">
        <v>45504</v>
      </c>
      <c r="G17" s="154">
        <v>45523</v>
      </c>
      <c r="H17" s="154">
        <v>45525</v>
      </c>
      <c r="I17" s="34"/>
      <c r="J17" s="34">
        <f t="shared" si="4"/>
        <v>3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1"/>
      <c r="B18" s="189" t="s">
        <v>66</v>
      </c>
      <c r="C18" s="186"/>
      <c r="D18" s="6">
        <v>1</v>
      </c>
      <c r="E18" s="10">
        <v>45505</v>
      </c>
      <c r="F18" s="10">
        <v>45506</v>
      </c>
      <c r="G18" s="154">
        <v>45523</v>
      </c>
      <c r="H18" s="154">
        <v>45525</v>
      </c>
      <c r="I18" s="34"/>
      <c r="J18" s="34">
        <f t="shared" si="4"/>
        <v>2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19.8" customHeight="1" thickBot="1" x14ac:dyDescent="0.35">
      <c r="A19" s="11"/>
      <c r="B19" s="45"/>
      <c r="C19" s="5"/>
      <c r="D19" s="6"/>
      <c r="E19" s="46"/>
      <c r="F19" s="46"/>
      <c r="G19" s="46"/>
      <c r="H19" s="46"/>
      <c r="I19" s="34"/>
      <c r="J19" s="34" t="str">
        <f t="shared" si="4"/>
        <v/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19.8" customHeight="1" thickBot="1" x14ac:dyDescent="0.35">
      <c r="A20" s="11"/>
      <c r="B20" s="47"/>
      <c r="C20" s="48"/>
      <c r="D20" s="49"/>
      <c r="E20" s="50"/>
      <c r="F20" s="50"/>
      <c r="G20" s="50"/>
      <c r="H20" s="50"/>
      <c r="I20" s="34"/>
      <c r="J20" s="34" t="str">
        <f t="shared" si="4"/>
        <v/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19.8" customHeight="1" thickBot="1" x14ac:dyDescent="0.35">
      <c r="A21" s="11"/>
      <c r="B21" s="47"/>
      <c r="C21" s="48"/>
      <c r="D21" s="49"/>
      <c r="E21" s="50"/>
      <c r="F21" s="50"/>
      <c r="G21" s="50"/>
      <c r="H21" s="50"/>
      <c r="I21" s="34"/>
      <c r="J21" s="3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</sheetData>
  <mergeCells count="24">
    <mergeCell ref="B4:B7"/>
    <mergeCell ref="C4:D4"/>
    <mergeCell ref="K4:Q4"/>
    <mergeCell ref="R4:X4"/>
    <mergeCell ref="H4:J4"/>
    <mergeCell ref="K3:Q3"/>
    <mergeCell ref="R3:X3"/>
    <mergeCell ref="Y3:AE3"/>
    <mergeCell ref="AF3:AK3"/>
    <mergeCell ref="H3:J3"/>
    <mergeCell ref="AT6:AZ6"/>
    <mergeCell ref="BA6:BG6"/>
    <mergeCell ref="BH6:BN6"/>
    <mergeCell ref="C7:D7"/>
    <mergeCell ref="Y4:AE4"/>
    <mergeCell ref="BH4:BM4"/>
    <mergeCell ref="C5:D5"/>
    <mergeCell ref="E5:F5"/>
    <mergeCell ref="C6:D6"/>
    <mergeCell ref="K6:Q6"/>
    <mergeCell ref="R6:X6"/>
    <mergeCell ref="Y6:AE6"/>
    <mergeCell ref="AF6:AL6"/>
    <mergeCell ref="AM6:AS6"/>
  </mergeCells>
  <conditionalFormatting sqref="B18">
    <cfRule type="expression" dxfId="254" priority="41">
      <formula>$D19=1</formula>
    </cfRule>
    <cfRule type="expression" dxfId="253" priority="42">
      <formula>$D19=2</formula>
    </cfRule>
    <cfRule type="expression" dxfId="252" priority="43">
      <formula>AND($A19&lt;&gt;"",B$3&lt;&gt;"",OR(WEEKDAY(B$3)=1,WEEKDAY(B$3)=7))</formula>
    </cfRule>
    <cfRule type="expression" dxfId="251" priority="44">
      <formula>AND(B$3&lt;&gt;"",$A19&lt;&gt;"")</formula>
    </cfRule>
  </conditionalFormatting>
  <conditionalFormatting sqref="C16:C18">
    <cfRule type="expression" dxfId="250" priority="38">
      <formula>$D16=2</formula>
    </cfRule>
    <cfRule type="expression" dxfId="249" priority="39">
      <formula>AND($A16&lt;&gt;"",C$3&lt;&gt;"",OR(WEEKDAY(C$3)=1,WEEKDAY(C$3)=7))</formula>
    </cfRule>
    <cfRule type="expression" dxfId="248" priority="40">
      <formula>AND(C$3&lt;&gt;"",$A16&lt;&gt;"")</formula>
    </cfRule>
  </conditionalFormatting>
  <conditionalFormatting sqref="D9:D21 E13:F13 E10:H10">
    <cfRule type="dataBar" priority="56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{7C9D6554-907D-4091-9AD9-449DCE3C3F15}</x14:id>
        </ext>
      </extLst>
    </cfRule>
  </conditionalFormatting>
  <conditionalFormatting sqref="D13:F13 D10:H10">
    <cfRule type="dataBar" priority="55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{1463F95B-9051-4E5A-B51C-EEA7473D7177}</x14:id>
        </ext>
      </extLst>
    </cfRule>
  </conditionalFormatting>
  <conditionalFormatting sqref="E14:H18">
    <cfRule type="expression" dxfId="247" priority="315">
      <formula>$D14=2</formula>
    </cfRule>
    <cfRule type="expression" dxfId="246" priority="316">
      <formula>AND($A14&lt;&gt;"",#REF!&lt;&gt;"",OR(WEEKDAY(#REF!)=1,WEEKDAY(#REF!)=7))</formula>
    </cfRule>
    <cfRule type="expression" dxfId="245" priority="317">
      <formula>AND(#REF!&lt;&gt;"",$A14&lt;&gt;"")</formula>
    </cfRule>
  </conditionalFormatting>
  <conditionalFormatting sqref="K7:BN21">
    <cfRule type="expression" dxfId="244" priority="59">
      <formula>AND(TODAY()&gt;=K$7,TODAY()&lt;L$7)</formula>
    </cfRule>
  </conditionalFormatting>
  <conditionalFormatting sqref="K9:BN21">
    <cfRule type="expression" dxfId="243" priority="57">
      <formula>AND(Início_da_tarefa&lt;=K$7,ROUNDDOWN((Término_da_tarefa-Início_da_tarefa+1)*Progresso_da_tarefa,0)+Início_da_tarefa-1&gt;=K$7)</formula>
    </cfRule>
    <cfRule type="expression" dxfId="242" priority="58" stopIfTrue="1">
      <formula>AND(Término_da_tarefa&gt;=K$7,Início_da_tarefa&lt;L$7)</formula>
    </cfRule>
  </conditionalFormatting>
  <dataValidations disablePrompts="1" count="2">
    <dataValidation type="whole" operator="greaterThanOrEqual" allowBlank="1" showInputMessage="1" promptTitle="Semana de exibição" prompt="Alterar esse número rola a exibição do Gráfico de Gantt." sqref="E6" xr:uid="{C0B419DB-03BC-4310-B236-D18803D63638}">
      <formula1>1</formula1>
    </dataValidation>
    <dataValidation operator="greaterThan" allowBlank="1" showInputMessage="1" showErrorMessage="1" sqref="E10:H12 E14:H18" xr:uid="{C9B6DB8F-6CF1-4F29-9F71-A381A400D1AA}"/>
  </dataValidations>
  <printOptions horizontalCentered="1"/>
  <pageMargins left="7.874015748031496E-2" right="0.15748031496062992" top="1.7322834645669292" bottom="0.31496062992125984" header="0" footer="0.31496062992125984"/>
  <pageSetup paperSize="9" scale="42" fitToHeight="0" orientation="landscape" r:id="rId1"/>
  <headerFooter differentFirst="1" scaleWithDoc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9D6554-907D-4091-9AD9-449DCE3C3F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D9:D21 E13:F13 E10:H10</xm:sqref>
        </x14:conditionalFormatting>
        <x14:conditionalFormatting xmlns:xm="http://schemas.microsoft.com/office/excel/2006/main">
          <x14:cfRule type="dataBar" id="{1463F95B-9051-4E5A-B51C-EEA7473D7177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D13:F13 D10:H10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2C7E-4009-41FA-9732-B8808C72185E}">
  <sheetPr>
    <tabColor rgb="FF295991"/>
    <pageSetUpPr fitToPage="1"/>
  </sheetPr>
  <dimension ref="A1:BN31"/>
  <sheetViews>
    <sheetView showGridLines="0" showRuler="0" showWhiteSpace="0" view="pageLayout" zoomScale="70" zoomScaleNormal="70" zoomScalePageLayoutView="70" workbookViewId="0">
      <selection activeCell="B4" sqref="B4:B7"/>
    </sheetView>
  </sheetViews>
  <sheetFormatPr defaultRowHeight="30" customHeight="1" x14ac:dyDescent="0.3"/>
  <cols>
    <col min="1" max="1" width="3.109375" style="11" customWidth="1"/>
    <col min="2" max="2" width="74" style="12" customWidth="1"/>
    <col min="3" max="3" width="47.6640625" style="12" customWidth="1"/>
    <col min="4" max="4" width="10.5546875" style="12" bestFit="1" customWidth="1"/>
    <col min="5" max="5" width="10" style="13" bestFit="1" customWidth="1"/>
    <col min="6" max="6" width="10" style="12" bestFit="1" customWidth="1"/>
    <col min="7" max="8" width="10" style="12" customWidth="1"/>
    <col min="9" max="9" width="2.6640625" style="12" hidden="1" customWidth="1"/>
    <col min="10" max="10" width="6.33203125" style="12" hidden="1" customWidth="1"/>
    <col min="11" max="11" width="2.88671875" style="12" customWidth="1"/>
    <col min="12" max="16" width="2.88671875" style="12" bestFit="1" customWidth="1"/>
    <col min="17" max="17" width="4.6640625" style="12" customWidth="1"/>
    <col min="18" max="27" width="2.88671875" style="12" bestFit="1" customWidth="1"/>
    <col min="28" max="28" width="2.77734375" style="12" bestFit="1" customWidth="1"/>
    <col min="29" max="30" width="2.5546875" style="12" customWidth="1"/>
    <col min="31" max="31" width="2.77734375" style="12" bestFit="1" customWidth="1"/>
    <col min="32" max="32" width="2.5546875" style="12" customWidth="1"/>
    <col min="33" max="33" width="2.33203125" style="12" bestFit="1" customWidth="1"/>
    <col min="34" max="35" width="2.77734375" style="12" bestFit="1" customWidth="1"/>
    <col min="36" max="36" width="2.5546875" style="12" customWidth="1"/>
    <col min="37" max="58" width="2.88671875" style="12" bestFit="1" customWidth="1"/>
    <col min="59" max="59" width="2.77734375" style="12" bestFit="1" customWidth="1"/>
    <col min="60" max="60" width="2.5546875" style="12" customWidth="1"/>
    <col min="61" max="61" width="2.33203125" style="12" bestFit="1" customWidth="1"/>
    <col min="62" max="63" width="2.77734375" style="12" bestFit="1" customWidth="1"/>
    <col min="64" max="65" width="2.5546875" style="12" customWidth="1"/>
    <col min="66" max="66" width="2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81</v>
      </c>
      <c r="C2" s="16"/>
      <c r="D2" s="17"/>
      <c r="J2" s="18"/>
      <c r="K2" s="19"/>
    </row>
    <row r="3" spans="1:66" ht="30" customHeight="1" x14ac:dyDescent="0.3">
      <c r="A3" s="11" t="s">
        <v>1</v>
      </c>
      <c r="B3" s="71" t="s">
        <v>82</v>
      </c>
      <c r="C3" s="16"/>
      <c r="D3" s="17"/>
      <c r="G3" s="271" t="s">
        <v>18</v>
      </c>
      <c r="H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288" t="s">
        <v>55</v>
      </c>
      <c r="Z3" s="289"/>
      <c r="AA3" s="289"/>
      <c r="AB3" s="289"/>
      <c r="AC3" s="289"/>
      <c r="AD3" s="289"/>
      <c r="AE3" s="289"/>
      <c r="AF3" s="290"/>
      <c r="AG3" s="290"/>
      <c r="AH3" s="290"/>
      <c r="AI3" s="290"/>
      <c r="AJ3" s="290"/>
      <c r="AK3" s="290"/>
    </row>
    <row r="4" spans="1:66" ht="30" customHeight="1" x14ac:dyDescent="0.3">
      <c r="B4" s="252" t="s">
        <v>200</v>
      </c>
      <c r="C4" s="286"/>
      <c r="D4" s="286"/>
      <c r="G4" s="281">
        <f>AVERAGE(D11:D31)</f>
        <v>0.53999999999999992</v>
      </c>
      <c r="H4" s="282"/>
      <c r="K4" s="273">
        <f>E11</f>
        <v>45495</v>
      </c>
      <c r="L4" s="274"/>
      <c r="M4" s="274"/>
      <c r="N4" s="274"/>
      <c r="O4" s="274"/>
      <c r="P4" s="274"/>
      <c r="Q4" s="275"/>
      <c r="R4" s="276">
        <f>F31</f>
        <v>45548</v>
      </c>
      <c r="S4" s="277"/>
      <c r="T4" s="277"/>
      <c r="U4" s="277"/>
      <c r="V4" s="277"/>
      <c r="W4" s="277"/>
      <c r="X4" s="277"/>
      <c r="Y4" s="283">
        <v>16</v>
      </c>
      <c r="Z4" s="284"/>
      <c r="AA4" s="284"/>
      <c r="AB4" s="284"/>
      <c r="AC4" s="284"/>
      <c r="AD4" s="284"/>
      <c r="AE4" s="285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53"/>
      <c r="C5" s="296" t="s">
        <v>149</v>
      </c>
      <c r="D5" s="296"/>
      <c r="E5" s="265"/>
      <c r="F5" s="265"/>
      <c r="G5" s="24"/>
      <c r="H5" s="24"/>
    </row>
    <row r="6" spans="1:66" ht="30" customHeight="1" x14ac:dyDescent="0.3">
      <c r="A6" s="14" t="s">
        <v>3</v>
      </c>
      <c r="B6" s="253"/>
      <c r="C6" s="266" t="s">
        <v>12</v>
      </c>
      <c r="D6" s="266"/>
      <c r="E6" s="26">
        <v>1</v>
      </c>
      <c r="F6" s="27"/>
      <c r="G6" s="27"/>
      <c r="H6" s="27"/>
      <c r="K6" s="260">
        <f>K7</f>
        <v>45495</v>
      </c>
      <c r="L6" s="261"/>
      <c r="M6" s="261"/>
      <c r="N6" s="261"/>
      <c r="O6" s="261"/>
      <c r="P6" s="261"/>
      <c r="Q6" s="262"/>
      <c r="R6" s="260">
        <f>R7</f>
        <v>45502</v>
      </c>
      <c r="S6" s="261"/>
      <c r="T6" s="261"/>
      <c r="U6" s="261"/>
      <c r="V6" s="261"/>
      <c r="W6" s="261"/>
      <c r="X6" s="262"/>
      <c r="Y6" s="260">
        <f>Y7</f>
        <v>45509</v>
      </c>
      <c r="Z6" s="261"/>
      <c r="AA6" s="261"/>
      <c r="AB6" s="261"/>
      <c r="AC6" s="261"/>
      <c r="AD6" s="261"/>
      <c r="AE6" s="262"/>
      <c r="AF6" s="260">
        <f>AF7</f>
        <v>45516</v>
      </c>
      <c r="AG6" s="261"/>
      <c r="AH6" s="261"/>
      <c r="AI6" s="261"/>
      <c r="AJ6" s="261"/>
      <c r="AK6" s="261"/>
      <c r="AL6" s="262"/>
      <c r="AM6" s="260">
        <f>AM7</f>
        <v>45523</v>
      </c>
      <c r="AN6" s="261"/>
      <c r="AO6" s="261"/>
      <c r="AP6" s="261"/>
      <c r="AQ6" s="261"/>
      <c r="AR6" s="261"/>
      <c r="AS6" s="262"/>
      <c r="AT6" s="260">
        <f>AT7</f>
        <v>45530</v>
      </c>
      <c r="AU6" s="261"/>
      <c r="AV6" s="261"/>
      <c r="AW6" s="261"/>
      <c r="AX6" s="261"/>
      <c r="AY6" s="261"/>
      <c r="AZ6" s="262"/>
      <c r="BA6" s="260">
        <f>BA7</f>
        <v>45537</v>
      </c>
      <c r="BB6" s="261"/>
      <c r="BC6" s="261"/>
      <c r="BD6" s="261"/>
      <c r="BE6" s="261"/>
      <c r="BF6" s="261"/>
      <c r="BG6" s="262"/>
      <c r="BH6" s="260">
        <f>BH7</f>
        <v>45544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K7" s="1">
        <f>Início_do_projeto-WEEKDAY(Início_do_projeto,1)+2+7*(Semana_de_exibição-1)</f>
        <v>45495</v>
      </c>
      <c r="L7" s="2">
        <f>K7+1</f>
        <v>45496</v>
      </c>
      <c r="M7" s="2">
        <f t="shared" ref="M7:AZ7" si="0">L7+1</f>
        <v>45497</v>
      </c>
      <c r="N7" s="2">
        <f t="shared" si="0"/>
        <v>45498</v>
      </c>
      <c r="O7" s="2">
        <f t="shared" si="0"/>
        <v>45499</v>
      </c>
      <c r="P7" s="2">
        <f t="shared" si="0"/>
        <v>45500</v>
      </c>
      <c r="Q7" s="3">
        <f t="shared" si="0"/>
        <v>45501</v>
      </c>
      <c r="R7" s="1">
        <f>Q7+1</f>
        <v>45502</v>
      </c>
      <c r="S7" s="2">
        <f>R7+1</f>
        <v>45503</v>
      </c>
      <c r="T7" s="2">
        <f t="shared" si="0"/>
        <v>45504</v>
      </c>
      <c r="U7" s="2">
        <f t="shared" si="0"/>
        <v>45505</v>
      </c>
      <c r="V7" s="2">
        <f t="shared" si="0"/>
        <v>45506</v>
      </c>
      <c r="W7" s="2">
        <f t="shared" si="0"/>
        <v>45507</v>
      </c>
      <c r="X7" s="3">
        <f t="shared" si="0"/>
        <v>45508</v>
      </c>
      <c r="Y7" s="1">
        <f>X7+1</f>
        <v>45509</v>
      </c>
      <c r="Z7" s="2">
        <f>Y7+1</f>
        <v>45510</v>
      </c>
      <c r="AA7" s="2">
        <f t="shared" si="0"/>
        <v>45511</v>
      </c>
      <c r="AB7" s="2">
        <f t="shared" si="0"/>
        <v>45512</v>
      </c>
      <c r="AC7" s="2">
        <f t="shared" si="0"/>
        <v>45513</v>
      </c>
      <c r="AD7" s="2">
        <f t="shared" si="0"/>
        <v>45514</v>
      </c>
      <c r="AE7" s="3">
        <f t="shared" si="0"/>
        <v>45515</v>
      </c>
      <c r="AF7" s="1">
        <f>AE7+1</f>
        <v>45516</v>
      </c>
      <c r="AG7" s="2">
        <f>AF7+1</f>
        <v>45517</v>
      </c>
      <c r="AH7" s="2">
        <f t="shared" si="0"/>
        <v>45518</v>
      </c>
      <c r="AI7" s="2">
        <f t="shared" si="0"/>
        <v>45519</v>
      </c>
      <c r="AJ7" s="2">
        <f t="shared" si="0"/>
        <v>45520</v>
      </c>
      <c r="AK7" s="2">
        <f t="shared" si="0"/>
        <v>45521</v>
      </c>
      <c r="AL7" s="3">
        <f t="shared" si="0"/>
        <v>45522</v>
      </c>
      <c r="AM7" s="1">
        <f>AL7+1</f>
        <v>45523</v>
      </c>
      <c r="AN7" s="2">
        <f>AM7+1</f>
        <v>45524</v>
      </c>
      <c r="AO7" s="2">
        <f t="shared" si="0"/>
        <v>45525</v>
      </c>
      <c r="AP7" s="2">
        <f t="shared" si="0"/>
        <v>45526</v>
      </c>
      <c r="AQ7" s="2">
        <f t="shared" si="0"/>
        <v>45527</v>
      </c>
      <c r="AR7" s="2">
        <f t="shared" si="0"/>
        <v>45528</v>
      </c>
      <c r="AS7" s="3">
        <f t="shared" si="0"/>
        <v>45529</v>
      </c>
      <c r="AT7" s="1">
        <f>AS7+1</f>
        <v>45530</v>
      </c>
      <c r="AU7" s="2">
        <f>AT7+1</f>
        <v>45531</v>
      </c>
      <c r="AV7" s="2">
        <f t="shared" si="0"/>
        <v>45532</v>
      </c>
      <c r="AW7" s="2">
        <f t="shared" si="0"/>
        <v>45533</v>
      </c>
      <c r="AX7" s="2">
        <f t="shared" si="0"/>
        <v>45534</v>
      </c>
      <c r="AY7" s="2">
        <f t="shared" si="0"/>
        <v>45535</v>
      </c>
      <c r="AZ7" s="3">
        <f t="shared" si="0"/>
        <v>45536</v>
      </c>
      <c r="BA7" s="1">
        <f>AZ7+1</f>
        <v>45537</v>
      </c>
      <c r="BB7" s="2">
        <f>BA7+1</f>
        <v>45538</v>
      </c>
      <c r="BC7" s="2">
        <f t="shared" ref="BC7:BG7" si="1">BB7+1</f>
        <v>45539</v>
      </c>
      <c r="BD7" s="2">
        <f t="shared" si="1"/>
        <v>45540</v>
      </c>
      <c r="BE7" s="2">
        <f t="shared" si="1"/>
        <v>45541</v>
      </c>
      <c r="BF7" s="2">
        <f t="shared" si="1"/>
        <v>45542</v>
      </c>
      <c r="BG7" s="3">
        <f t="shared" si="1"/>
        <v>45543</v>
      </c>
      <c r="BH7" s="1">
        <f>BG7+1</f>
        <v>45544</v>
      </c>
      <c r="BI7" s="2">
        <f>BH7+1</f>
        <v>45545</v>
      </c>
      <c r="BJ7" s="2">
        <f t="shared" ref="BJ7:BN7" si="2">BI7+1</f>
        <v>45546</v>
      </c>
      <c r="BK7" s="2">
        <f t="shared" si="2"/>
        <v>45547</v>
      </c>
      <c r="BL7" s="2">
        <f t="shared" si="2"/>
        <v>45548</v>
      </c>
      <c r="BM7" s="2">
        <f t="shared" si="2"/>
        <v>45549</v>
      </c>
      <c r="BN7" s="3">
        <f t="shared" si="2"/>
        <v>45550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E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14" t="s">
        <v>7</v>
      </c>
      <c r="B10" s="63" t="s">
        <v>57</v>
      </c>
      <c r="C10" s="70"/>
      <c r="D10" s="65"/>
      <c r="E10" s="65"/>
      <c r="F10" s="65"/>
      <c r="G10" s="65"/>
      <c r="H10" s="65"/>
      <c r="I10" s="66"/>
      <c r="J10" s="34" t="str">
        <f t="shared" ref="J10:J31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9.8" customHeight="1" thickBot="1" x14ac:dyDescent="0.35">
      <c r="A11" s="14" t="s">
        <v>8</v>
      </c>
      <c r="B11" s="8" t="s">
        <v>58</v>
      </c>
      <c r="C11" s="92"/>
      <c r="D11" s="6">
        <v>1</v>
      </c>
      <c r="E11" s="10">
        <v>45495</v>
      </c>
      <c r="F11" s="159">
        <v>45532</v>
      </c>
      <c r="G11" s="10">
        <v>45495</v>
      </c>
      <c r="H11" s="10">
        <v>45532</v>
      </c>
      <c r="I11" s="34"/>
      <c r="J11" s="34">
        <f t="shared" si="4"/>
        <v>38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14"/>
      <c r="B12" s="8" t="s">
        <v>94</v>
      </c>
      <c r="C12" s="92"/>
      <c r="D12" s="6">
        <v>0.5</v>
      </c>
      <c r="E12" s="159">
        <v>45533</v>
      </c>
      <c r="F12" s="159">
        <v>45533</v>
      </c>
      <c r="G12" s="10"/>
      <c r="H12" s="10"/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19.8" customHeight="1" thickBot="1" x14ac:dyDescent="0.35">
      <c r="A13" s="14"/>
      <c r="B13" s="8" t="s">
        <v>95</v>
      </c>
      <c r="C13" s="92"/>
      <c r="D13" s="6">
        <v>0.1</v>
      </c>
      <c r="E13" s="159">
        <v>45533</v>
      </c>
      <c r="F13" s="159">
        <v>45537</v>
      </c>
      <c r="G13" s="10"/>
      <c r="H13" s="10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4"/>
      <c r="B14" s="8" t="s">
        <v>59</v>
      </c>
      <c r="C14" s="92"/>
      <c r="D14" s="6">
        <v>0.1</v>
      </c>
      <c r="E14" s="159">
        <v>45531</v>
      </c>
      <c r="F14" s="159">
        <v>45532</v>
      </c>
      <c r="G14" s="10">
        <v>45495</v>
      </c>
      <c r="H14" s="10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30" customHeight="1" thickBot="1" x14ac:dyDescent="0.35">
      <c r="A15" s="11" t="s">
        <v>10</v>
      </c>
      <c r="B15" s="68" t="s">
        <v>50</v>
      </c>
      <c r="C15" s="69"/>
      <c r="D15" s="65"/>
      <c r="E15" s="65"/>
      <c r="F15" s="65"/>
      <c r="G15" s="67"/>
      <c r="H15" s="67"/>
      <c r="I15" s="66"/>
      <c r="J15" s="34" t="str">
        <f t="shared" si="4"/>
        <v/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1"/>
      <c r="B16" s="76" t="s">
        <v>77</v>
      </c>
      <c r="C16" s="76"/>
      <c r="D16" s="6">
        <v>1</v>
      </c>
      <c r="E16" s="10">
        <v>45495</v>
      </c>
      <c r="F16" s="10">
        <v>45497</v>
      </c>
      <c r="G16" s="10">
        <v>45495</v>
      </c>
      <c r="H16" s="10">
        <v>45496</v>
      </c>
      <c r="I16" s="34"/>
      <c r="J16" s="34">
        <f t="shared" si="4"/>
        <v>3</v>
      </c>
      <c r="K16" s="33"/>
      <c r="L16" s="33"/>
      <c r="M16" s="33"/>
      <c r="N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19.8" customHeight="1" thickBot="1" x14ac:dyDescent="0.35">
      <c r="A17" s="11"/>
      <c r="B17" s="207" t="s">
        <v>175</v>
      </c>
      <c r="C17" s="208"/>
      <c r="D17" s="6">
        <v>1</v>
      </c>
      <c r="E17" s="10">
        <v>45523</v>
      </c>
      <c r="F17" s="10">
        <v>45530</v>
      </c>
      <c r="G17" s="10">
        <v>45525</v>
      </c>
      <c r="H17" s="10">
        <v>45527</v>
      </c>
      <c r="I17" s="34"/>
      <c r="J17" s="34"/>
      <c r="K17" s="33"/>
      <c r="L17" s="33"/>
      <c r="M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1"/>
      <c r="B18" s="76" t="s">
        <v>76</v>
      </c>
      <c r="C18" s="120"/>
      <c r="D18" s="6">
        <v>1</v>
      </c>
      <c r="E18" s="10">
        <v>45498</v>
      </c>
      <c r="F18" s="10">
        <v>45502</v>
      </c>
      <c r="G18" s="10">
        <v>45498</v>
      </c>
      <c r="H18" s="10"/>
      <c r="I18" s="34"/>
      <c r="J18" s="34">
        <f t="shared" si="4"/>
        <v>5</v>
      </c>
      <c r="K18" s="33"/>
      <c r="L18" s="33"/>
      <c r="M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19.8" customHeight="1" thickBot="1" x14ac:dyDescent="0.35">
      <c r="A19" s="11"/>
      <c r="B19" s="72" t="s">
        <v>75</v>
      </c>
      <c r="C19" s="9"/>
      <c r="D19" s="6">
        <v>1</v>
      </c>
      <c r="E19" s="159">
        <v>45523</v>
      </c>
      <c r="F19" s="159">
        <v>45527</v>
      </c>
      <c r="G19" s="10">
        <v>45526</v>
      </c>
      <c r="H19" s="10">
        <v>45527</v>
      </c>
      <c r="I19" s="34"/>
      <c r="J19" s="34">
        <f t="shared" si="4"/>
        <v>5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19.8" customHeight="1" thickBot="1" x14ac:dyDescent="0.35">
      <c r="A20" s="11"/>
      <c r="B20" s="72" t="s">
        <v>74</v>
      </c>
      <c r="C20" s="9"/>
      <c r="D20" s="6">
        <v>1</v>
      </c>
      <c r="E20" s="159">
        <v>45523</v>
      </c>
      <c r="F20" s="159">
        <v>45527</v>
      </c>
      <c r="G20" s="10">
        <v>45526</v>
      </c>
      <c r="H20" s="10">
        <v>45527</v>
      </c>
      <c r="I20" s="34"/>
      <c r="J20" s="34">
        <f t="shared" si="4"/>
        <v>5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19.8" customHeight="1" thickBot="1" x14ac:dyDescent="0.35">
      <c r="A21" s="11"/>
      <c r="B21" s="72" t="s">
        <v>73</v>
      </c>
      <c r="C21" s="9"/>
      <c r="D21" s="6">
        <v>1</v>
      </c>
      <c r="E21" s="159">
        <v>45523</v>
      </c>
      <c r="F21" s="159">
        <v>45527</v>
      </c>
      <c r="G21" s="10">
        <v>45526</v>
      </c>
      <c r="H21" s="10">
        <v>45527</v>
      </c>
      <c r="I21" s="34"/>
      <c r="J21" s="34">
        <f t="shared" si="4"/>
        <v>5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s="35" customFormat="1" ht="19.8" customHeight="1" thickBot="1" x14ac:dyDescent="0.35">
      <c r="A22" s="11"/>
      <c r="B22" s="72" t="s">
        <v>72</v>
      </c>
      <c r="C22" s="9"/>
      <c r="D22" s="6">
        <v>1</v>
      </c>
      <c r="E22" s="159">
        <v>45523</v>
      </c>
      <c r="F22" s="159">
        <v>45527</v>
      </c>
      <c r="G22" s="10">
        <v>45526</v>
      </c>
      <c r="H22" s="10">
        <v>45527</v>
      </c>
      <c r="I22" s="34"/>
      <c r="J22" s="34">
        <f t="shared" si="4"/>
        <v>5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s="35" customFormat="1" ht="19.8" customHeight="1" thickBot="1" x14ac:dyDescent="0.35">
      <c r="A23" s="11"/>
      <c r="B23" s="72" t="s">
        <v>71</v>
      </c>
      <c r="C23" s="9"/>
      <c r="D23" s="6">
        <v>1</v>
      </c>
      <c r="E23" s="159">
        <v>45523</v>
      </c>
      <c r="F23" s="159">
        <v>45528</v>
      </c>
      <c r="G23" s="10">
        <v>45523</v>
      </c>
      <c r="H23" s="154">
        <v>45532</v>
      </c>
      <c r="I23" s="34"/>
      <c r="J23" s="34">
        <f t="shared" si="4"/>
        <v>6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s="35" customFormat="1" ht="19.8" customHeight="1" thickBot="1" x14ac:dyDescent="0.35">
      <c r="A24" s="11"/>
      <c r="B24" s="72" t="s">
        <v>163</v>
      </c>
      <c r="C24" s="9"/>
      <c r="D24" s="6">
        <v>1</v>
      </c>
      <c r="E24" s="159">
        <v>45530</v>
      </c>
      <c r="F24" s="159">
        <v>45530</v>
      </c>
      <c r="G24" s="10">
        <v>45530</v>
      </c>
      <c r="H24" s="10">
        <v>45530</v>
      </c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s="35" customFormat="1" ht="19.8" customHeight="1" thickBot="1" x14ac:dyDescent="0.35">
      <c r="A25" s="11"/>
      <c r="B25" s="72" t="s">
        <v>164</v>
      </c>
      <c r="C25" s="9"/>
      <c r="D25" s="6">
        <v>0.1</v>
      </c>
      <c r="E25" s="159">
        <v>45534</v>
      </c>
      <c r="F25" s="159">
        <v>45534</v>
      </c>
      <c r="G25" s="10"/>
      <c r="H25" s="10"/>
      <c r="I25" s="34"/>
      <c r="J25" s="3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6" spans="1:66" s="35" customFormat="1" ht="19.8" customHeight="1" thickBot="1" x14ac:dyDescent="0.35">
      <c r="A26" s="11"/>
      <c r="B26" s="207" t="s">
        <v>191</v>
      </c>
      <c r="C26" s="9"/>
      <c r="D26" s="6">
        <v>0</v>
      </c>
      <c r="E26" s="159">
        <v>45537</v>
      </c>
      <c r="F26" s="159">
        <v>45539</v>
      </c>
      <c r="G26" s="10"/>
      <c r="H26" s="154"/>
      <c r="I26" s="34"/>
      <c r="J26" s="3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s="35" customFormat="1" ht="19.8" customHeight="1" thickBot="1" x14ac:dyDescent="0.35">
      <c r="A27" s="11"/>
      <c r="B27" s="207" t="s">
        <v>192</v>
      </c>
      <c r="C27" s="9"/>
      <c r="D27" s="6">
        <v>0</v>
      </c>
      <c r="E27" s="159">
        <v>45540</v>
      </c>
      <c r="F27" s="159">
        <v>45541</v>
      </c>
      <c r="G27" s="10"/>
      <c r="H27" s="154"/>
      <c r="I27" s="34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s="35" customFormat="1" ht="19.8" customHeight="1" thickBot="1" x14ac:dyDescent="0.35">
      <c r="A28" s="11"/>
      <c r="B28" s="207" t="s">
        <v>193</v>
      </c>
      <c r="C28" s="9"/>
      <c r="D28" s="6">
        <v>0</v>
      </c>
      <c r="E28" s="159">
        <v>45540</v>
      </c>
      <c r="F28" s="159">
        <v>45541</v>
      </c>
      <c r="G28" s="10"/>
      <c r="H28" s="154"/>
      <c r="I28" s="34"/>
      <c r="J28" s="3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s="35" customFormat="1" ht="19.8" customHeight="1" thickBot="1" x14ac:dyDescent="0.35">
      <c r="A29" s="11"/>
      <c r="B29" s="207" t="s">
        <v>194</v>
      </c>
      <c r="C29" s="9"/>
      <c r="D29" s="6">
        <v>0</v>
      </c>
      <c r="E29" s="159">
        <v>45540</v>
      </c>
      <c r="F29" s="159">
        <v>45541</v>
      </c>
      <c r="G29" s="10"/>
      <c r="H29" s="154"/>
      <c r="I29" s="34"/>
      <c r="J29" s="3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s="35" customFormat="1" ht="19.8" customHeight="1" thickBot="1" x14ac:dyDescent="0.35">
      <c r="A30" s="11"/>
      <c r="B30" s="207" t="s">
        <v>195</v>
      </c>
      <c r="C30" s="9"/>
      <c r="D30" s="6">
        <v>0</v>
      </c>
      <c r="E30" s="159">
        <v>45544</v>
      </c>
      <c r="F30" s="159">
        <v>45546</v>
      </c>
      <c r="G30" s="10"/>
      <c r="H30" s="154"/>
      <c r="I30" s="34"/>
      <c r="J30" s="3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31" spans="1:66" s="35" customFormat="1" ht="19.8" customHeight="1" thickBot="1" x14ac:dyDescent="0.35">
      <c r="A31" s="11"/>
      <c r="B31" s="207" t="s">
        <v>196</v>
      </c>
      <c r="C31" s="9"/>
      <c r="D31" s="6">
        <v>0</v>
      </c>
      <c r="E31" s="159">
        <v>45547</v>
      </c>
      <c r="F31" s="159">
        <v>45548</v>
      </c>
      <c r="G31" s="10"/>
      <c r="H31" s="154"/>
      <c r="I31" s="34"/>
      <c r="J31" s="34">
        <f t="shared" si="4"/>
        <v>2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</row>
  </sheetData>
  <mergeCells count="24">
    <mergeCell ref="B4:B7"/>
    <mergeCell ref="C4:D4"/>
    <mergeCell ref="G4:H4"/>
    <mergeCell ref="K4:Q4"/>
    <mergeCell ref="R4:X4"/>
    <mergeCell ref="G3:H3"/>
    <mergeCell ref="K3:Q3"/>
    <mergeCell ref="R3:X3"/>
    <mergeCell ref="Y3:AE3"/>
    <mergeCell ref="AF3:AK3"/>
    <mergeCell ref="AT6:AZ6"/>
    <mergeCell ref="BA6:BG6"/>
    <mergeCell ref="BH6:BN6"/>
    <mergeCell ref="C7:D7"/>
    <mergeCell ref="Y4:AE4"/>
    <mergeCell ref="BH4:BM4"/>
    <mergeCell ref="C5:D5"/>
    <mergeCell ref="E5:F5"/>
    <mergeCell ref="C6:D6"/>
    <mergeCell ref="K6:Q6"/>
    <mergeCell ref="R6:X6"/>
    <mergeCell ref="Y6:AE6"/>
    <mergeCell ref="AF6:AL6"/>
    <mergeCell ref="AM6:AS6"/>
  </mergeCells>
  <conditionalFormatting sqref="B19">
    <cfRule type="expression" dxfId="241" priority="438">
      <formula>AND($A31&lt;&gt;"",B$3&lt;&gt;"",OR(WEEKDAY(B$3)=1,WEEKDAY(B$3)=7))</formula>
    </cfRule>
    <cfRule type="expression" dxfId="240" priority="437">
      <formula>$D25=2</formula>
    </cfRule>
    <cfRule type="expression" dxfId="239" priority="436">
      <formula>$D25=1</formula>
    </cfRule>
    <cfRule type="expression" dxfId="238" priority="439">
      <formula>AND(B$3&lt;&gt;"",$A31&lt;&gt;"")</formula>
    </cfRule>
  </conditionalFormatting>
  <conditionalFormatting sqref="B20:B22">
    <cfRule type="expression" dxfId="237" priority="63">
      <formula>#REF!=1</formula>
    </cfRule>
    <cfRule type="expression" dxfId="236" priority="64">
      <formula>#REF!=2</formula>
    </cfRule>
    <cfRule type="expression" dxfId="235" priority="65">
      <formula>AND(#REF!&lt;&gt;"",B$3&lt;&gt;"",OR(WEEKDAY(B$3)=1,WEEKDAY(B$3)=7))</formula>
    </cfRule>
    <cfRule type="expression" dxfId="234" priority="66">
      <formula>AND(B$3&lt;&gt;"",#REF!&lt;&gt;"")</formula>
    </cfRule>
  </conditionalFormatting>
  <conditionalFormatting sqref="B24:B25">
    <cfRule type="expression" dxfId="233" priority="61">
      <formula>AND(#REF!&lt;&gt;"",B$3&lt;&gt;"",OR(WEEKDAY(B$3)=1,WEEKDAY(B$3)=7))</formula>
    </cfRule>
    <cfRule type="expression" dxfId="232" priority="59">
      <formula>#REF!=1</formula>
    </cfRule>
    <cfRule type="expression" dxfId="231" priority="60">
      <formula>#REF!=2</formula>
    </cfRule>
    <cfRule type="expression" dxfId="230" priority="62">
      <formula>AND(B$3&lt;&gt;"",#REF!&lt;&gt;"")</formula>
    </cfRule>
  </conditionalFormatting>
  <conditionalFormatting sqref="B16:C16 B18:C18 B23:C23">
    <cfRule type="expression" dxfId="229" priority="44">
      <formula>$D16=2</formula>
    </cfRule>
    <cfRule type="expression" dxfId="228" priority="45">
      <formula>AND($A16&lt;&gt;"",B$3&lt;&gt;"",OR(WEEKDAY(B$3)=1,WEEKDAY(B$3)=7))</formula>
    </cfRule>
    <cfRule type="expression" dxfId="227" priority="46">
      <formula>AND(B$3&lt;&gt;"",$A16&lt;&gt;"")</formula>
    </cfRule>
  </conditionalFormatting>
  <conditionalFormatting sqref="C19:C22">
    <cfRule type="expression" dxfId="226" priority="52">
      <formula>$D19=2</formula>
    </cfRule>
    <cfRule type="expression" dxfId="225" priority="53">
      <formula>AND($A19&lt;&gt;"",C$3&lt;&gt;"",OR(WEEKDAY(C$3)=1,WEEKDAY(C$3)=7))</formula>
    </cfRule>
    <cfRule type="expression" dxfId="224" priority="54">
      <formula>AND(C$3&lt;&gt;"",$A19&lt;&gt;"")</formula>
    </cfRule>
  </conditionalFormatting>
  <conditionalFormatting sqref="C24:C25">
    <cfRule type="expression" dxfId="223" priority="445">
      <formula>AND(C$3&lt;&gt;"",$A30&lt;&gt;"")</formula>
    </cfRule>
    <cfRule type="expression" dxfId="222" priority="444">
      <formula>AND($A30&lt;&gt;"",C$3&lt;&gt;"",OR(WEEKDAY(C$3)=1,WEEKDAY(C$3)=7))</formula>
    </cfRule>
  </conditionalFormatting>
  <conditionalFormatting sqref="C24:C31">
    <cfRule type="expression" dxfId="221" priority="1">
      <formula>$D24=2</formula>
    </cfRule>
  </conditionalFormatting>
  <conditionalFormatting sqref="C26:C31">
    <cfRule type="expression" dxfId="220" priority="2">
      <formula>AND($A26&lt;&gt;"",C$3&lt;&gt;"",OR(WEEKDAY(C$3)=1,WEEKDAY(C$3)=7))</formula>
    </cfRule>
    <cfRule type="expression" dxfId="219" priority="3">
      <formula>AND(C$3&lt;&gt;"",$A26&lt;&gt;"")</formula>
    </cfRule>
  </conditionalFormatting>
  <conditionalFormatting sqref="D16:D31">
    <cfRule type="dataBar" priority="42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{1A9DC411-A209-496F-A628-39DB8365221A}</x14:id>
        </ext>
      </extLst>
    </cfRule>
  </conditionalFormatting>
  <conditionalFormatting sqref="D15:F15 D10:H10">
    <cfRule type="dataBar" priority="77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{CDC588C4-C2DD-4A77-9D81-13D95F600294}</x14:id>
        </ext>
      </extLst>
    </cfRule>
  </conditionalFormatting>
  <conditionalFormatting sqref="E15:F15 E10:H10 D9:D15">
    <cfRule type="dataBar" priority="78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{9F934C3A-CBCE-47E0-9397-23378C3EE198}</x14:id>
        </ext>
      </extLst>
    </cfRule>
  </conditionalFormatting>
  <conditionalFormatting sqref="E24:F24 E25:H25">
    <cfRule type="expression" dxfId="218" priority="453">
      <formula>AND(#REF!&lt;&gt;"",$A30&lt;&gt;"")</formula>
    </cfRule>
  </conditionalFormatting>
  <conditionalFormatting sqref="E12:H14 E16:H22 E23:F23 E26:F31">
    <cfRule type="expression" dxfId="217" priority="334">
      <formula>AND($A12&lt;&gt;"",#REF!&lt;&gt;"",OR(WEEKDAY(#REF!)=1,WEEKDAY(#REF!)=7))</formula>
    </cfRule>
    <cfRule type="expression" dxfId="216" priority="335">
      <formula>AND(#REF!&lt;&gt;"",$A12&lt;&gt;"")</formula>
    </cfRule>
  </conditionalFormatting>
  <conditionalFormatting sqref="E12:H14 E16:H22 E23:F24">
    <cfRule type="expression" dxfId="215" priority="333">
      <formula>$D12=2</formula>
    </cfRule>
  </conditionalFormatting>
  <conditionalFormatting sqref="E12:H14">
    <cfRule type="expression" dxfId="214" priority="18">
      <formula>$D12=1</formula>
    </cfRule>
  </conditionalFormatting>
  <conditionalFormatting sqref="E25:H25 E24:F24">
    <cfRule type="expression" dxfId="213" priority="452">
      <formula>AND($A30&lt;&gt;"",#REF!&lt;&gt;"",OR(WEEKDAY(#REF!)=1,WEEKDAY(#REF!)=7))</formula>
    </cfRule>
  </conditionalFormatting>
  <conditionalFormatting sqref="E25:H25">
    <cfRule type="expression" dxfId="212" priority="451">
      <formula>$D25=2</formula>
    </cfRule>
  </conditionalFormatting>
  <conditionalFormatting sqref="G23:G31">
    <cfRule type="expression" dxfId="211" priority="9">
      <formula>AND(#REF!&lt;&gt;"",$A23&lt;&gt;"")</formula>
    </cfRule>
    <cfRule type="expression" dxfId="210" priority="8">
      <formula>AND($A23&lt;&gt;"",#REF!&lt;&gt;"",OR(WEEKDAY(#REF!)=1,WEEKDAY(#REF!)=7))</formula>
    </cfRule>
  </conditionalFormatting>
  <conditionalFormatting sqref="G23:H23 E26:H31">
    <cfRule type="expression" dxfId="209" priority="4">
      <formula>$D23=2</formula>
    </cfRule>
  </conditionalFormatting>
  <conditionalFormatting sqref="G24:H24">
    <cfRule type="expression" dxfId="208" priority="367">
      <formula>$D23=2</formula>
    </cfRule>
    <cfRule type="expression" dxfId="207" priority="369">
      <formula>AND(#REF!&lt;&gt;"",$A23&lt;&gt;"")</formula>
    </cfRule>
    <cfRule type="expression" dxfId="206" priority="368">
      <formula>AND($A23&lt;&gt;"",#REF!&lt;&gt;"",OR(WEEKDAY(#REF!)=1,WEEKDAY(#REF!)=7))</formula>
    </cfRule>
  </conditionalFormatting>
  <conditionalFormatting sqref="H23:H31">
    <cfRule type="expression" dxfId="205" priority="6">
      <formula>AND(#REF!&lt;&gt;"",$A23&lt;&gt;"")</formula>
    </cfRule>
    <cfRule type="expression" dxfId="204" priority="5">
      <formula>AND($A23&lt;&gt;"",#REF!&lt;&gt;"",OR(WEEKDAY(#REF!)=1,WEEKDAY(#REF!)=7))</formula>
    </cfRule>
  </conditionalFormatting>
  <conditionalFormatting sqref="K7:BN15 K16:N17 Q16:BN17 K18:M18 P18:BN18 K19:BN31">
    <cfRule type="expression" dxfId="203" priority="81">
      <formula>AND(TODAY()&gt;=K$7,TODAY()&lt;L$7)</formula>
    </cfRule>
  </conditionalFormatting>
  <conditionalFormatting sqref="K9:BN15 K16:N17 Q16:BN17 K18:M18 P18:BN18 K19:BN31">
    <cfRule type="expression" dxfId="202" priority="79">
      <formula>AND(Início_da_tarefa&lt;=K$7,ROUNDDOWN((Término_da_tarefa-Início_da_tarefa+1)*Progresso_da_tarefa,0)+Início_da_tarefa-1&gt;=K$7)</formula>
    </cfRule>
    <cfRule type="expression" dxfId="201" priority="80" stopIfTrue="1">
      <formula>AND(Término_da_tarefa&gt;=K$7,Início_da_tarefa&lt;L$7)</formula>
    </cfRule>
  </conditionalFormatting>
  <conditionalFormatting sqref="O16:P17">
    <cfRule type="expression" dxfId="200" priority="289">
      <formula>AND(TODAY()&gt;=N$7,TODAY()&lt;O$7)</formula>
    </cfRule>
    <cfRule type="expression" dxfId="199" priority="292">
      <formula>AND(Início_da_tarefa&lt;=N$7,ROUNDDOWN((Término_da_tarefa-Início_da_tarefa+1)*Progresso_da_tarefa,0)+Início_da_tarefa-1&gt;=N$7)</formula>
    </cfRule>
    <cfRule type="expression" dxfId="198" priority="293" stopIfTrue="1">
      <formula>AND(Término_da_tarefa&gt;=N$7,Início_da_tarefa&lt;O$7)</formula>
    </cfRule>
  </conditionalFormatting>
  <dataValidations count="2">
    <dataValidation type="whole" operator="greaterThanOrEqual" allowBlank="1" showInputMessage="1" promptTitle="Semana de exibição" prompt="Alterar esse número rola a exibição do Gráfico de Gantt." sqref="E6" xr:uid="{BD5161AB-9961-4B3C-85AD-7F733199D8BD}">
      <formula1>1</formula1>
    </dataValidation>
    <dataValidation operator="greaterThan" allowBlank="1" showInputMessage="1" showErrorMessage="1" sqref="G24:H24 E16:H22 E25:H25 E10:H14 E23:F24 E26:F31" xr:uid="{A4AC7C95-2B5B-41C0-BF96-94B6245DEDB9}"/>
  </dataValidations>
  <printOptions horizontalCentered="1"/>
  <pageMargins left="7.874015748031496E-2" right="0.15748031496062992" top="1.7322834645669292" bottom="0.31496062992125984" header="0" footer="0.31496062992125984"/>
  <pageSetup paperSize="9" scale="43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9DC411-A209-496F-A628-39DB836522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D16:D31</xm:sqref>
        </x14:conditionalFormatting>
        <x14:conditionalFormatting xmlns:xm="http://schemas.microsoft.com/office/excel/2006/main">
          <x14:cfRule type="dataBar" id="{CDC588C4-C2DD-4A77-9D81-13D95F600294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D15:F15 D10:H10</xm:sqref>
        </x14:conditionalFormatting>
        <x14:conditionalFormatting xmlns:xm="http://schemas.microsoft.com/office/excel/2006/main">
          <x14:cfRule type="dataBar" id="{9F934C3A-CBCE-47E0-9397-23378C3EE19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E15:F15 E10:H10 D9:D15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B20E-8026-4016-B4C1-1470B510093C}">
  <sheetPr>
    <tabColor rgb="FF295991"/>
    <pageSetUpPr fitToPage="1"/>
  </sheetPr>
  <dimension ref="A1:BN60"/>
  <sheetViews>
    <sheetView showGridLines="0" showRuler="0" showWhiteSpace="0" view="pageLayout" zoomScale="85" zoomScaleNormal="70" zoomScalePageLayoutView="85" workbookViewId="0">
      <selection activeCell="B4" sqref="B4:B7"/>
    </sheetView>
  </sheetViews>
  <sheetFormatPr defaultRowHeight="30" customHeight="1" x14ac:dyDescent="0.3"/>
  <cols>
    <col min="1" max="1" width="3.109375" style="11" customWidth="1"/>
    <col min="2" max="2" width="74" style="12" customWidth="1"/>
    <col min="3" max="3" width="47.6640625" style="12" customWidth="1"/>
    <col min="4" max="4" width="10.5546875" style="12" bestFit="1" customWidth="1"/>
    <col min="5" max="5" width="10" style="13" bestFit="1" customWidth="1"/>
    <col min="6" max="6" width="10" style="12" bestFit="1" customWidth="1"/>
    <col min="7" max="7" width="11.6640625" style="12" bestFit="1" customWidth="1"/>
    <col min="8" max="8" width="10" style="12" customWidth="1"/>
    <col min="9" max="9" width="2.6640625" style="12" customWidth="1"/>
    <col min="10" max="10" width="6.33203125" style="12" hidden="1" customWidth="1"/>
    <col min="11" max="27" width="2.88671875" style="12" bestFit="1" customWidth="1"/>
    <col min="28" max="28" width="2.77734375" style="12" bestFit="1" customWidth="1"/>
    <col min="29" max="30" width="2.5546875" style="12" customWidth="1"/>
    <col min="31" max="31" width="2.77734375" style="12" bestFit="1" customWidth="1"/>
    <col min="32" max="32" width="2.5546875" style="12" customWidth="1"/>
    <col min="33" max="33" width="2.33203125" style="12" bestFit="1" customWidth="1"/>
    <col min="34" max="35" width="2.77734375" style="12" bestFit="1" customWidth="1"/>
    <col min="36" max="36" width="2.5546875" style="12" customWidth="1"/>
    <col min="37" max="58" width="2.88671875" style="12" bestFit="1" customWidth="1"/>
    <col min="59" max="59" width="2.77734375" style="12" bestFit="1" customWidth="1"/>
    <col min="60" max="60" width="2.5546875" style="12" customWidth="1"/>
    <col min="61" max="61" width="2.33203125" style="12" bestFit="1" customWidth="1"/>
    <col min="62" max="63" width="2.77734375" style="12" bestFit="1" customWidth="1"/>
    <col min="64" max="65" width="2.5546875" style="12" customWidth="1"/>
    <col min="66" max="66" width="2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83</v>
      </c>
      <c r="C2" s="16"/>
      <c r="D2" s="17"/>
      <c r="J2" s="18"/>
      <c r="K2" s="19"/>
    </row>
    <row r="3" spans="1:66" ht="30" customHeight="1" x14ac:dyDescent="0.3">
      <c r="A3" s="11" t="s">
        <v>1</v>
      </c>
      <c r="B3" s="71" t="s">
        <v>84</v>
      </c>
      <c r="C3" s="16"/>
      <c r="D3" s="17"/>
      <c r="G3" s="271" t="s">
        <v>108</v>
      </c>
      <c r="H3" s="271"/>
      <c r="I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288" t="s">
        <v>55</v>
      </c>
      <c r="Z3" s="289"/>
      <c r="AA3" s="289"/>
      <c r="AB3" s="289"/>
      <c r="AC3" s="289"/>
      <c r="AD3" s="289"/>
      <c r="AE3" s="289"/>
      <c r="AF3" s="290"/>
      <c r="AG3" s="290"/>
      <c r="AH3" s="290"/>
      <c r="AI3" s="290"/>
      <c r="AJ3" s="290"/>
      <c r="AK3" s="290"/>
    </row>
    <row r="4" spans="1:66" ht="30" customHeight="1" x14ac:dyDescent="0.3">
      <c r="B4" s="252" t="s">
        <v>200</v>
      </c>
      <c r="C4" s="286"/>
      <c r="D4" s="286"/>
      <c r="G4" s="281">
        <f>AVERAGE(D8:D31)</f>
        <v>0.56249999999999978</v>
      </c>
      <c r="H4" s="265"/>
      <c r="I4" s="265"/>
      <c r="K4" s="273">
        <f>E11</f>
        <v>45498</v>
      </c>
      <c r="L4" s="274"/>
      <c r="M4" s="274"/>
      <c r="N4" s="274"/>
      <c r="O4" s="274"/>
      <c r="P4" s="274"/>
      <c r="Q4" s="275"/>
      <c r="R4" s="276">
        <f>'Cronograma MACRO'!F25</f>
        <v>45563</v>
      </c>
      <c r="S4" s="277"/>
      <c r="T4" s="277"/>
      <c r="U4" s="277"/>
      <c r="V4" s="277"/>
      <c r="W4" s="277"/>
      <c r="X4" s="277"/>
      <c r="Y4" s="283">
        <v>10</v>
      </c>
      <c r="Z4" s="284"/>
      <c r="AA4" s="284"/>
      <c r="AB4" s="284"/>
      <c r="AC4" s="284"/>
      <c r="AD4" s="284"/>
      <c r="AE4" s="285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53"/>
      <c r="C5" s="296" t="s">
        <v>149</v>
      </c>
      <c r="D5" s="296"/>
      <c r="E5" s="265"/>
      <c r="F5" s="265"/>
      <c r="G5" s="24"/>
      <c r="H5" s="24"/>
      <c r="AB5" s="93"/>
    </row>
    <row r="6" spans="1:66" ht="30" customHeight="1" x14ac:dyDescent="0.3">
      <c r="A6" s="14" t="s">
        <v>3</v>
      </c>
      <c r="B6" s="253"/>
      <c r="C6" s="266" t="s">
        <v>12</v>
      </c>
      <c r="D6" s="266"/>
      <c r="E6" s="26">
        <v>1</v>
      </c>
      <c r="F6" s="27"/>
      <c r="G6" s="27"/>
      <c r="H6" s="27"/>
      <c r="K6" s="260">
        <f>K7</f>
        <v>45495</v>
      </c>
      <c r="L6" s="261"/>
      <c r="M6" s="261"/>
      <c r="N6" s="261"/>
      <c r="O6" s="261"/>
      <c r="P6" s="261"/>
      <c r="Q6" s="262"/>
      <c r="R6" s="260">
        <f>R7</f>
        <v>45502</v>
      </c>
      <c r="S6" s="261"/>
      <c r="T6" s="261"/>
      <c r="U6" s="261"/>
      <c r="V6" s="261"/>
      <c r="W6" s="261"/>
      <c r="X6" s="262"/>
      <c r="Y6" s="260">
        <f>Y7</f>
        <v>45509</v>
      </c>
      <c r="Z6" s="261"/>
      <c r="AA6" s="261"/>
      <c r="AB6" s="261"/>
      <c r="AC6" s="261"/>
      <c r="AD6" s="261"/>
      <c r="AE6" s="262"/>
      <c r="AF6" s="260">
        <f>AF7</f>
        <v>45516</v>
      </c>
      <c r="AG6" s="261"/>
      <c r="AH6" s="261"/>
      <c r="AI6" s="261"/>
      <c r="AJ6" s="261"/>
      <c r="AK6" s="261"/>
      <c r="AL6" s="262"/>
      <c r="AM6" s="260">
        <f>AM7</f>
        <v>45523</v>
      </c>
      <c r="AN6" s="261"/>
      <c r="AO6" s="261"/>
      <c r="AP6" s="261"/>
      <c r="AQ6" s="261"/>
      <c r="AR6" s="261"/>
      <c r="AS6" s="262"/>
      <c r="AT6" s="260">
        <f>AT7</f>
        <v>45530</v>
      </c>
      <c r="AU6" s="261"/>
      <c r="AV6" s="261"/>
      <c r="AW6" s="261"/>
      <c r="AX6" s="261"/>
      <c r="AY6" s="261"/>
      <c r="AZ6" s="262"/>
      <c r="BA6" s="260">
        <f>BA7</f>
        <v>45537</v>
      </c>
      <c r="BB6" s="261"/>
      <c r="BC6" s="261"/>
      <c r="BD6" s="261"/>
      <c r="BE6" s="261"/>
      <c r="BF6" s="261"/>
      <c r="BG6" s="262"/>
      <c r="BH6" s="260">
        <f>BH7</f>
        <v>45544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K7" s="1">
        <f>Início_do_projeto-WEEKDAY(Início_do_projeto,1)+2+7*(Semana_de_exibição-1)</f>
        <v>45495</v>
      </c>
      <c r="L7" s="2">
        <f>K7+1</f>
        <v>45496</v>
      </c>
      <c r="M7" s="2">
        <f t="shared" ref="M7:AZ7" si="0">L7+1</f>
        <v>45497</v>
      </c>
      <c r="N7" s="2">
        <f t="shared" si="0"/>
        <v>45498</v>
      </c>
      <c r="O7" s="2">
        <f t="shared" si="0"/>
        <v>45499</v>
      </c>
      <c r="P7" s="2">
        <f t="shared" si="0"/>
        <v>45500</v>
      </c>
      <c r="Q7" s="3">
        <f t="shared" si="0"/>
        <v>45501</v>
      </c>
      <c r="R7" s="1">
        <f>Q7+1</f>
        <v>45502</v>
      </c>
      <c r="S7" s="2">
        <f>R7+1</f>
        <v>45503</v>
      </c>
      <c r="T7" s="2">
        <f t="shared" si="0"/>
        <v>45504</v>
      </c>
      <c r="U7" s="2">
        <f t="shared" si="0"/>
        <v>45505</v>
      </c>
      <c r="V7" s="2">
        <f t="shared" si="0"/>
        <v>45506</v>
      </c>
      <c r="W7" s="2">
        <f t="shared" si="0"/>
        <v>45507</v>
      </c>
      <c r="X7" s="3">
        <f t="shared" si="0"/>
        <v>45508</v>
      </c>
      <c r="Y7" s="1">
        <f>X7+1</f>
        <v>45509</v>
      </c>
      <c r="Z7" s="2">
        <f>Y7+1</f>
        <v>45510</v>
      </c>
      <c r="AA7" s="2">
        <f t="shared" si="0"/>
        <v>45511</v>
      </c>
      <c r="AB7" s="2">
        <f t="shared" si="0"/>
        <v>45512</v>
      </c>
      <c r="AC7" s="2">
        <f t="shared" si="0"/>
        <v>45513</v>
      </c>
      <c r="AD7" s="2">
        <f t="shared" si="0"/>
        <v>45514</v>
      </c>
      <c r="AE7" s="3">
        <f t="shared" si="0"/>
        <v>45515</v>
      </c>
      <c r="AF7" s="1">
        <f>AE7+1</f>
        <v>45516</v>
      </c>
      <c r="AG7" s="2">
        <f>AF7+1</f>
        <v>45517</v>
      </c>
      <c r="AH7" s="2">
        <f t="shared" si="0"/>
        <v>45518</v>
      </c>
      <c r="AI7" s="2">
        <f t="shared" si="0"/>
        <v>45519</v>
      </c>
      <c r="AJ7" s="2">
        <f t="shared" si="0"/>
        <v>45520</v>
      </c>
      <c r="AK7" s="2">
        <f t="shared" si="0"/>
        <v>45521</v>
      </c>
      <c r="AL7" s="3">
        <f t="shared" si="0"/>
        <v>45522</v>
      </c>
      <c r="AM7" s="1">
        <f>AL7+1</f>
        <v>45523</v>
      </c>
      <c r="AN7" s="2">
        <f>AM7+1</f>
        <v>45524</v>
      </c>
      <c r="AO7" s="2">
        <f t="shared" si="0"/>
        <v>45525</v>
      </c>
      <c r="AP7" s="2">
        <f t="shared" si="0"/>
        <v>45526</v>
      </c>
      <c r="AQ7" s="2">
        <f t="shared" si="0"/>
        <v>45527</v>
      </c>
      <c r="AR7" s="2">
        <f t="shared" si="0"/>
        <v>45528</v>
      </c>
      <c r="AS7" s="3">
        <f t="shared" si="0"/>
        <v>45529</v>
      </c>
      <c r="AT7" s="1">
        <f>AS7+1</f>
        <v>45530</v>
      </c>
      <c r="AU7" s="2">
        <f>AT7+1</f>
        <v>45531</v>
      </c>
      <c r="AV7" s="2">
        <f t="shared" si="0"/>
        <v>45532</v>
      </c>
      <c r="AW7" s="2">
        <f t="shared" si="0"/>
        <v>45533</v>
      </c>
      <c r="AX7" s="2">
        <f t="shared" si="0"/>
        <v>45534</v>
      </c>
      <c r="AY7" s="2">
        <f t="shared" si="0"/>
        <v>45535</v>
      </c>
      <c r="AZ7" s="3">
        <f t="shared" si="0"/>
        <v>45536</v>
      </c>
      <c r="BA7" s="1">
        <f>AZ7+1</f>
        <v>45537</v>
      </c>
      <c r="BB7" s="2">
        <f>BA7+1</f>
        <v>45538</v>
      </c>
      <c r="BC7" s="2">
        <f t="shared" ref="BC7:BG7" si="1">BB7+1</f>
        <v>45539</v>
      </c>
      <c r="BD7" s="2">
        <f t="shared" si="1"/>
        <v>45540</v>
      </c>
      <c r="BE7" s="2">
        <f t="shared" si="1"/>
        <v>45541</v>
      </c>
      <c r="BF7" s="2">
        <f t="shared" si="1"/>
        <v>45542</v>
      </c>
      <c r="BG7" s="3">
        <f t="shared" si="1"/>
        <v>45543</v>
      </c>
      <c r="BH7" s="1">
        <f>BG7+1</f>
        <v>45544</v>
      </c>
      <c r="BI7" s="2">
        <f>BH7+1</f>
        <v>45545</v>
      </c>
      <c r="BJ7" s="2">
        <f t="shared" ref="BJ7:BN7" si="2">BI7+1</f>
        <v>45546</v>
      </c>
      <c r="BK7" s="2">
        <f t="shared" si="2"/>
        <v>45547</v>
      </c>
      <c r="BL7" s="2">
        <f t="shared" si="2"/>
        <v>45548</v>
      </c>
      <c r="BM7" s="2">
        <f t="shared" si="2"/>
        <v>45549</v>
      </c>
      <c r="BN7" s="3">
        <f t="shared" si="2"/>
        <v>45550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E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14" t="s">
        <v>7</v>
      </c>
      <c r="B10" s="63" t="s">
        <v>57</v>
      </c>
      <c r="C10" s="70"/>
      <c r="D10" s="65"/>
      <c r="E10" s="65"/>
      <c r="F10" s="65"/>
      <c r="G10" s="65"/>
      <c r="H10" s="65"/>
      <c r="I10" s="66"/>
      <c r="J10" s="34" t="str">
        <f t="shared" ref="J10:J30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9.8" customHeight="1" thickBot="1" x14ac:dyDescent="0.35">
      <c r="A11" s="14" t="s">
        <v>8</v>
      </c>
      <c r="B11" s="75" t="s">
        <v>91</v>
      </c>
      <c r="C11" s="9"/>
      <c r="D11" s="6">
        <v>1</v>
      </c>
      <c r="E11" s="10">
        <v>45498</v>
      </c>
      <c r="F11" s="10">
        <v>45499</v>
      </c>
      <c r="G11" s="50">
        <v>45502</v>
      </c>
      <c r="H11" s="50">
        <v>45502</v>
      </c>
      <c r="I11" s="34"/>
      <c r="J11" s="34">
        <f t="shared" si="4"/>
        <v>2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14"/>
      <c r="B12" s="75" t="s">
        <v>92</v>
      </c>
      <c r="C12" s="9"/>
      <c r="D12" s="6">
        <v>1</v>
      </c>
      <c r="E12" s="10">
        <v>45499</v>
      </c>
      <c r="F12" s="10">
        <v>45502</v>
      </c>
      <c r="G12" s="50">
        <v>45502</v>
      </c>
      <c r="H12" s="154">
        <v>45514</v>
      </c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19.8" customHeight="1" thickBot="1" x14ac:dyDescent="0.35">
      <c r="A13" s="14"/>
      <c r="B13" s="75" t="s">
        <v>93</v>
      </c>
      <c r="C13" s="9"/>
      <c r="D13" s="6">
        <v>1</v>
      </c>
      <c r="E13" s="10">
        <v>45502</v>
      </c>
      <c r="F13" s="10">
        <v>45503</v>
      </c>
      <c r="G13" s="154">
        <v>45522</v>
      </c>
      <c r="H13" s="154">
        <v>45522</v>
      </c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4"/>
      <c r="B14" s="75" t="s">
        <v>94</v>
      </c>
      <c r="C14" s="9"/>
      <c r="D14" s="6">
        <v>1</v>
      </c>
      <c r="E14" s="10">
        <v>45503</v>
      </c>
      <c r="F14" s="10">
        <v>45504</v>
      </c>
      <c r="G14" s="154">
        <v>45523</v>
      </c>
      <c r="H14" s="154">
        <v>45523</v>
      </c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19.8" customHeight="1" thickBot="1" x14ac:dyDescent="0.35">
      <c r="A15" s="14"/>
      <c r="B15" s="75" t="s">
        <v>95</v>
      </c>
      <c r="C15" s="9"/>
      <c r="D15" s="6">
        <v>1</v>
      </c>
      <c r="E15" s="10">
        <v>45504</v>
      </c>
      <c r="F15" s="10">
        <v>45506</v>
      </c>
      <c r="G15" s="154">
        <v>45523</v>
      </c>
      <c r="H15" s="154">
        <v>45526</v>
      </c>
      <c r="I15" s="34"/>
      <c r="J15" s="34">
        <f t="shared" si="4"/>
        <v>3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1"/>
      <c r="B16" s="75" t="s">
        <v>96</v>
      </c>
      <c r="C16" s="9"/>
      <c r="D16" s="6">
        <v>1</v>
      </c>
      <c r="E16" s="10">
        <v>45506</v>
      </c>
      <c r="F16" s="10">
        <v>45506</v>
      </c>
      <c r="G16" s="154">
        <v>45526</v>
      </c>
      <c r="H16" s="10"/>
      <c r="I16" s="34"/>
      <c r="J16" s="34">
        <f t="shared" si="4"/>
        <v>1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42"/>
      <c r="X16" s="42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30" customHeight="1" thickBot="1" x14ac:dyDescent="0.35">
      <c r="A17" s="11" t="s">
        <v>10</v>
      </c>
      <c r="B17" s="68" t="s">
        <v>50</v>
      </c>
      <c r="C17" s="69"/>
      <c r="D17" s="65"/>
      <c r="E17" s="67"/>
      <c r="F17" s="67"/>
      <c r="G17" s="67"/>
      <c r="H17" s="67"/>
      <c r="I17" s="66"/>
      <c r="J17" s="34" t="str">
        <f t="shared" si="4"/>
        <v/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1"/>
      <c r="B18" s="78" t="s">
        <v>99</v>
      </c>
      <c r="C18" s="79"/>
      <c r="D18" s="6">
        <v>1</v>
      </c>
      <c r="E18" s="80">
        <v>45509</v>
      </c>
      <c r="F18" s="80">
        <v>45509</v>
      </c>
      <c r="G18" s="121">
        <v>45526</v>
      </c>
      <c r="H18" s="121">
        <v>45526</v>
      </c>
      <c r="I18" s="34"/>
      <c r="J18" s="34">
        <f t="shared" si="4"/>
        <v>1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19.8" customHeight="1" thickBot="1" x14ac:dyDescent="0.35">
      <c r="A19" s="11"/>
      <c r="B19" s="78" t="s">
        <v>150</v>
      </c>
      <c r="C19" s="9"/>
      <c r="D19" s="6">
        <v>1</v>
      </c>
      <c r="E19" s="159">
        <v>45525</v>
      </c>
      <c r="F19" s="159">
        <v>45525</v>
      </c>
      <c r="G19" s="80">
        <v>45525</v>
      </c>
      <c r="H19" s="80">
        <v>45525</v>
      </c>
      <c r="I19" s="34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19.8" customHeight="1" thickBot="1" x14ac:dyDescent="0.35">
      <c r="A20" s="11"/>
      <c r="B20" s="72" t="s">
        <v>100</v>
      </c>
      <c r="C20" s="9"/>
      <c r="D20" s="6">
        <v>0.2</v>
      </c>
      <c r="E20" s="159">
        <v>45526</v>
      </c>
      <c r="F20" s="159">
        <v>45548</v>
      </c>
      <c r="G20" s="206">
        <v>45525</v>
      </c>
      <c r="H20" s="80"/>
      <c r="I20" s="34"/>
      <c r="J20" s="34">
        <f t="shared" si="4"/>
        <v>23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19.8" customHeight="1" thickBot="1" x14ac:dyDescent="0.35">
      <c r="A21" s="11"/>
      <c r="B21" s="72" t="s">
        <v>101</v>
      </c>
      <c r="C21" s="9"/>
      <c r="D21" s="6">
        <v>0.2</v>
      </c>
      <c r="E21" s="159">
        <v>45526</v>
      </c>
      <c r="F21" s="159">
        <v>45548</v>
      </c>
      <c r="G21" s="206">
        <v>45531</v>
      </c>
      <c r="H21" s="80"/>
      <c r="I21" s="34"/>
      <c r="J21" s="34">
        <f t="shared" si="4"/>
        <v>23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s="35" customFormat="1" ht="19.8" customHeight="1" thickBot="1" x14ac:dyDescent="0.35">
      <c r="A22" s="11"/>
      <c r="B22" s="224" t="s">
        <v>102</v>
      </c>
      <c r="C22" s="225"/>
      <c r="D22" s="226">
        <v>0.2</v>
      </c>
      <c r="E22" s="227">
        <v>45526</v>
      </c>
      <c r="F22" s="227">
        <v>45548</v>
      </c>
      <c r="G22" s="228">
        <v>45531</v>
      </c>
      <c r="H22" s="229"/>
      <c r="I22" s="34"/>
      <c r="J22" s="34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s="35" customFormat="1" ht="19.8" customHeight="1" thickBot="1" x14ac:dyDescent="0.35">
      <c r="A23" s="11"/>
      <c r="B23" s="232" t="s">
        <v>188</v>
      </c>
      <c r="C23" s="233"/>
      <c r="D23" s="226">
        <v>0.2</v>
      </c>
      <c r="E23" s="164">
        <v>45532</v>
      </c>
      <c r="F23" s="164">
        <v>45541</v>
      </c>
      <c r="G23" s="234">
        <v>45532</v>
      </c>
      <c r="H23" s="235"/>
      <c r="I23" s="34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s="35" customFormat="1" ht="19.8" customHeight="1" thickBot="1" x14ac:dyDescent="0.35">
      <c r="A24" s="11"/>
      <c r="B24" s="232" t="s">
        <v>189</v>
      </c>
      <c r="C24" s="233"/>
      <c r="D24" s="226">
        <v>0.2</v>
      </c>
      <c r="E24" s="164">
        <v>45532</v>
      </c>
      <c r="F24" s="164">
        <v>45542</v>
      </c>
      <c r="G24" s="234">
        <v>45532</v>
      </c>
      <c r="H24" s="235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s="35" customFormat="1" ht="30" customHeight="1" thickBot="1" x14ac:dyDescent="0.35">
      <c r="A25" s="11" t="s">
        <v>10</v>
      </c>
      <c r="B25" s="68" t="s">
        <v>103</v>
      </c>
      <c r="C25" s="69"/>
      <c r="D25" s="230"/>
      <c r="E25" s="231"/>
      <c r="F25" s="231"/>
      <c r="G25" s="231"/>
      <c r="H25" s="231"/>
      <c r="I25" s="66"/>
      <c r="J25" s="34" t="str">
        <f t="shared" si="4"/>
        <v/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6" spans="1:66" s="35" customFormat="1" ht="19.8" customHeight="1" thickBot="1" x14ac:dyDescent="0.35">
      <c r="A26" s="11"/>
      <c r="B26" s="72" t="s">
        <v>104</v>
      </c>
      <c r="C26" s="9"/>
      <c r="D26" s="6">
        <v>0</v>
      </c>
      <c r="E26" s="159">
        <v>45551</v>
      </c>
      <c r="F26" s="159">
        <v>45552</v>
      </c>
      <c r="G26" s="10"/>
      <c r="H26" s="10"/>
      <c r="I26" s="34"/>
      <c r="J26" s="34">
        <f t="shared" si="4"/>
        <v>2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s="35" customFormat="1" ht="19.8" customHeight="1" thickBot="1" x14ac:dyDescent="0.35">
      <c r="A27" s="11"/>
      <c r="B27" s="72" t="s">
        <v>105</v>
      </c>
      <c r="C27" s="9"/>
      <c r="D27" s="6">
        <v>0</v>
      </c>
      <c r="E27" s="159">
        <v>45551</v>
      </c>
      <c r="F27" s="159">
        <v>45552</v>
      </c>
      <c r="G27" s="10"/>
      <c r="H27" s="10"/>
      <c r="I27" s="34"/>
      <c r="J27" s="34">
        <f t="shared" si="4"/>
        <v>2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s="35" customFormat="1" ht="30" customHeight="1" thickBot="1" x14ac:dyDescent="0.35">
      <c r="A28" s="11" t="s">
        <v>10</v>
      </c>
      <c r="B28" s="63" t="s">
        <v>106</v>
      </c>
      <c r="C28" s="64"/>
      <c r="D28" s="65"/>
      <c r="E28" s="67"/>
      <c r="F28" s="67"/>
      <c r="G28" s="67"/>
      <c r="H28" s="67"/>
      <c r="I28" s="66"/>
      <c r="J28" s="34" t="str">
        <f t="shared" si="4"/>
        <v/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s="35" customFormat="1" ht="19.8" customHeight="1" thickBot="1" x14ac:dyDescent="0.35">
      <c r="A29" s="11"/>
      <c r="B29" s="72" t="s">
        <v>104</v>
      </c>
      <c r="C29" s="9"/>
      <c r="D29" s="6">
        <v>0</v>
      </c>
      <c r="E29" s="159">
        <v>45553</v>
      </c>
      <c r="F29" s="159">
        <v>45554</v>
      </c>
      <c r="G29" s="7"/>
      <c r="H29" s="7"/>
      <c r="I29" s="34"/>
      <c r="J29" s="34">
        <f t="shared" si="4"/>
        <v>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s="35" customFormat="1" ht="19.8" customHeight="1" thickBot="1" x14ac:dyDescent="0.35">
      <c r="A30" s="11"/>
      <c r="B30" s="72" t="s">
        <v>107</v>
      </c>
      <c r="C30" s="9"/>
      <c r="D30" s="9"/>
      <c r="E30" s="159">
        <v>45555</v>
      </c>
      <c r="F30" s="159">
        <v>45556</v>
      </c>
      <c r="G30" s="7"/>
      <c r="H30" s="7"/>
      <c r="I30" s="34"/>
      <c r="J30" s="34">
        <f t="shared" si="4"/>
        <v>2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43" spans="7:7" ht="30" customHeight="1" x14ac:dyDescent="0.3">
      <c r="G43" s="12">
        <v>81</v>
      </c>
    </row>
    <row r="44" spans="7:7" ht="30" customHeight="1" x14ac:dyDescent="0.3">
      <c r="G44" s="12">
        <v>82</v>
      </c>
    </row>
    <row r="45" spans="7:7" ht="30" customHeight="1" x14ac:dyDescent="0.3">
      <c r="G45" s="12">
        <v>83</v>
      </c>
    </row>
    <row r="46" spans="7:7" ht="30" customHeight="1" x14ac:dyDescent="0.3">
      <c r="G46" s="12">
        <v>84</v>
      </c>
    </row>
    <row r="47" spans="7:7" ht="30" customHeight="1" x14ac:dyDescent="0.3">
      <c r="G47" s="12">
        <v>85</v>
      </c>
    </row>
    <row r="48" spans="7:7" ht="30" customHeight="1" x14ac:dyDescent="0.3">
      <c r="G48" s="12">
        <v>86</v>
      </c>
    </row>
    <row r="49" spans="7:7" ht="30" customHeight="1" x14ac:dyDescent="0.3">
      <c r="G49" s="12">
        <v>87</v>
      </c>
    </row>
    <row r="50" spans="7:7" ht="30" customHeight="1" x14ac:dyDescent="0.3">
      <c r="G50" s="12">
        <v>88</v>
      </c>
    </row>
    <row r="51" spans="7:7" ht="30" customHeight="1" x14ac:dyDescent="0.3">
      <c r="G51" s="12">
        <v>89</v>
      </c>
    </row>
    <row r="52" spans="7:7" ht="30" customHeight="1" x14ac:dyDescent="0.3">
      <c r="G52" s="12">
        <v>90</v>
      </c>
    </row>
    <row r="53" spans="7:7" ht="30" customHeight="1" x14ac:dyDescent="0.3">
      <c r="G53" s="12">
        <v>91</v>
      </c>
    </row>
    <row r="54" spans="7:7" ht="30" customHeight="1" x14ac:dyDescent="0.3">
      <c r="G54" s="12">
        <v>92</v>
      </c>
    </row>
    <row r="55" spans="7:7" ht="30" customHeight="1" x14ac:dyDescent="0.3">
      <c r="G55" s="12">
        <v>93</v>
      </c>
    </row>
    <row r="56" spans="7:7" ht="30" customHeight="1" x14ac:dyDescent="0.3">
      <c r="G56" s="12">
        <v>94</v>
      </c>
    </row>
    <row r="57" spans="7:7" ht="30" customHeight="1" x14ac:dyDescent="0.3">
      <c r="G57" s="12">
        <v>95</v>
      </c>
    </row>
    <row r="58" spans="7:7" ht="30" customHeight="1" x14ac:dyDescent="0.3">
      <c r="G58" s="12">
        <v>96</v>
      </c>
    </row>
    <row r="59" spans="7:7" ht="30" customHeight="1" x14ac:dyDescent="0.3">
      <c r="G59" s="12">
        <v>97</v>
      </c>
    </row>
    <row r="60" spans="7:7" ht="30" customHeight="1" x14ac:dyDescent="0.3">
      <c r="G60" s="12">
        <v>98</v>
      </c>
    </row>
  </sheetData>
  <mergeCells count="24">
    <mergeCell ref="B4:B7"/>
    <mergeCell ref="C4:D4"/>
    <mergeCell ref="K4:Q4"/>
    <mergeCell ref="K3:Q3"/>
    <mergeCell ref="R3:X3"/>
    <mergeCell ref="Y3:AE3"/>
    <mergeCell ref="AF3:AK3"/>
    <mergeCell ref="G4:I4"/>
    <mergeCell ref="G3:I3"/>
    <mergeCell ref="AT6:AZ6"/>
    <mergeCell ref="BA6:BG6"/>
    <mergeCell ref="BH6:BN6"/>
    <mergeCell ref="C7:D7"/>
    <mergeCell ref="Y4:AE4"/>
    <mergeCell ref="BH4:BM4"/>
    <mergeCell ref="C5:D5"/>
    <mergeCell ref="E5:F5"/>
    <mergeCell ref="C6:D6"/>
    <mergeCell ref="K6:Q6"/>
    <mergeCell ref="R6:X6"/>
    <mergeCell ref="Y6:AE6"/>
    <mergeCell ref="AF6:AL6"/>
    <mergeCell ref="AM6:AS6"/>
    <mergeCell ref="R4:X4"/>
  </mergeCells>
  <conditionalFormatting sqref="B26:B27">
    <cfRule type="expression" dxfId="197" priority="23">
      <formula>$D34=1</formula>
    </cfRule>
    <cfRule type="expression" dxfId="196" priority="24">
      <formula>$D34=2</formula>
    </cfRule>
    <cfRule type="expression" dxfId="195" priority="25">
      <formula>AND($A34&lt;&gt;"",B$3&lt;&gt;"",OR(WEEKDAY(B$3)=1,WEEKDAY(B$3)=7))</formula>
    </cfRule>
    <cfRule type="expression" dxfId="194" priority="26">
      <formula>AND(B$3&lt;&gt;"",$A34&lt;&gt;"")</formula>
    </cfRule>
  </conditionalFormatting>
  <conditionalFormatting sqref="B29:B30">
    <cfRule type="expression" dxfId="193" priority="6">
      <formula>$D36=1</formula>
    </cfRule>
    <cfRule type="expression" dxfId="192" priority="7">
      <formula>$D36=2</formula>
    </cfRule>
    <cfRule type="expression" dxfId="191" priority="8">
      <formula>AND($A36&lt;&gt;"",B$3&lt;&gt;"",OR(WEEKDAY(B$3)=1,WEEKDAY(B$3)=7))</formula>
    </cfRule>
    <cfRule type="expression" dxfId="190" priority="9">
      <formula>AND(B$3&lt;&gt;"",$A36&lt;&gt;"")</formula>
    </cfRule>
  </conditionalFormatting>
  <conditionalFormatting sqref="C26:C27">
    <cfRule type="expression" dxfId="189" priority="35">
      <formula>$D26=1</formula>
    </cfRule>
    <cfRule type="expression" dxfId="188" priority="36">
      <formula>$D26=2</formula>
    </cfRule>
    <cfRule type="expression" dxfId="187" priority="37">
      <formula>AND($A26&lt;&gt;"",C$3&lt;&gt;"",OR(WEEKDAY(C$3)=1,WEEKDAY(C$3)=7))</formula>
    </cfRule>
    <cfRule type="expression" dxfId="186" priority="38">
      <formula>AND(C$3&lt;&gt;"",$A26&lt;&gt;"")</formula>
    </cfRule>
  </conditionalFormatting>
  <conditionalFormatting sqref="C29 C30:D30">
    <cfRule type="expression" dxfId="185" priority="2">
      <formula>$D29=1</formula>
    </cfRule>
    <cfRule type="expression" dxfId="184" priority="56">
      <formula>$D29=2</formula>
    </cfRule>
    <cfRule type="expression" dxfId="183" priority="57">
      <formula>AND($A29&lt;&gt;"",C$3&lt;&gt;"",OR(WEEKDAY(C$3)=1,WEEKDAY(C$3)=7))</formula>
    </cfRule>
    <cfRule type="expression" dxfId="182" priority="58">
      <formula>AND(C$3&lt;&gt;"",$A29&lt;&gt;"")</formula>
    </cfRule>
  </conditionalFormatting>
  <conditionalFormatting sqref="D9:D27">
    <cfRule type="dataBar" priority="11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{FFCBD352-ABBF-4109-95AD-791255A06F15}</x14:id>
        </ext>
      </extLst>
    </cfRule>
  </conditionalFormatting>
  <conditionalFormatting sqref="D17 D25 D10:H10">
    <cfRule type="dataBar" priority="69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{CD263F64-D7FA-4E8E-B1ED-FB5C8DDF977B}</x14:id>
        </ext>
      </extLst>
    </cfRule>
  </conditionalFormatting>
  <conditionalFormatting sqref="D28">
    <cfRule type="dataBar" priority="18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{83A6F35D-6B0E-4E71-AC1C-6C204BA77DA8}</x14:id>
        </ext>
      </extLst>
    </cfRule>
  </conditionalFormatting>
  <conditionalFormatting sqref="D29">
    <cfRule type="dataBar" priority="1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{BCC1A5FE-5D3C-411D-9E4B-885E8EBCF731}</x14:id>
        </ext>
      </extLst>
    </cfRule>
  </conditionalFormatting>
  <conditionalFormatting sqref="E10:H10 D28">
    <cfRule type="dataBar" priority="70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{60C19D8C-732C-41B7-9D4F-0343922B64C8}</x14:id>
        </ext>
      </extLst>
    </cfRule>
  </conditionalFormatting>
  <conditionalFormatting sqref="G26:H27">
    <cfRule type="expression" dxfId="181" priority="10">
      <formula>$D26=1</formula>
    </cfRule>
    <cfRule type="expression" dxfId="180" priority="123">
      <formula>$D26=2</formula>
    </cfRule>
    <cfRule type="expression" dxfId="179" priority="124">
      <formula>AND($A26&lt;&gt;"",#REF!&lt;&gt;"",OR(WEEKDAY(#REF!)=1,WEEKDAY(#REF!)=7))</formula>
    </cfRule>
    <cfRule type="expression" dxfId="178" priority="125">
      <formula>AND(#REF!&lt;&gt;"",$A26&lt;&gt;"")</formula>
    </cfRule>
  </conditionalFormatting>
  <conditionalFormatting sqref="K7:BN30">
    <cfRule type="expression" dxfId="177" priority="73">
      <formula>AND(TODAY()&gt;=K$7,TODAY()&lt;L$7)</formula>
    </cfRule>
  </conditionalFormatting>
  <conditionalFormatting sqref="K9:BN30">
    <cfRule type="expression" dxfId="176" priority="71">
      <formula>AND(Início_da_tarefa&lt;=K$7,ROUNDDOWN((Término_da_tarefa-Início_da_tarefa+1)*Progresso_da_tarefa,0)+Início_da_tarefa-1&gt;=K$7)</formula>
    </cfRule>
    <cfRule type="expression" dxfId="175" priority="72" stopIfTrue="1">
      <formula>AND(Término_da_tarefa&gt;=K$7,Início_da_tarefa&lt;L$7)</formula>
    </cfRule>
  </conditionalFormatting>
  <dataValidations count="2">
    <dataValidation type="whole" operator="greaterThanOrEqual" allowBlank="1" showInputMessage="1" promptTitle="Semana de exibição" prompt="Alterar esse número rola a exibição do Gráfico de Gantt." sqref="E6" xr:uid="{C91663FE-2DE7-47DF-9831-102F2F0DCC86}">
      <formula1>1</formula1>
    </dataValidation>
    <dataValidation operator="greaterThan" allowBlank="1" showInputMessage="1" showErrorMessage="1" sqref="E26:H27 E29:F30 E10:F16 G13:G16 G10:H10 H12:H16 E18:H24" xr:uid="{8205AA6B-2D7C-4805-A573-0526813F3697}"/>
  </dataValidations>
  <printOptions horizontalCentered="1"/>
  <pageMargins left="7.874015748031496E-2" right="0.15748031496062992" top="1.7322834645669292" bottom="0.31496062992125984" header="0" footer="0.31496062992125984"/>
  <pageSetup paperSize="9" scale="43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CBD352-ABBF-4109-95AD-791255A06F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D9:D27</xm:sqref>
        </x14:conditionalFormatting>
        <x14:conditionalFormatting xmlns:xm="http://schemas.microsoft.com/office/excel/2006/main">
          <x14:cfRule type="dataBar" id="{CD263F64-D7FA-4E8E-B1ED-FB5C8DDF977B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D17 D25 D10:H10</xm:sqref>
        </x14:conditionalFormatting>
        <x14:conditionalFormatting xmlns:xm="http://schemas.microsoft.com/office/excel/2006/main">
          <x14:cfRule type="dataBar" id="{83A6F35D-6B0E-4E71-AC1C-6C204BA77DA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BCC1A5FE-5D3C-411D-9E4B-885E8EBCF73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60C19D8C-732C-41B7-9D4F-0343922B64C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E10:H10 D28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5DBD-A873-424B-9C35-66BEFA50A583}">
  <sheetPr>
    <tabColor rgb="FF295991"/>
    <pageSetUpPr fitToPage="1"/>
  </sheetPr>
  <dimension ref="A1:BN43"/>
  <sheetViews>
    <sheetView showGridLines="0" showRuler="0" showWhiteSpace="0" view="pageLayout" zoomScale="85" zoomScaleNormal="70" zoomScalePageLayoutView="85" workbookViewId="0">
      <selection activeCell="B29" sqref="B29"/>
    </sheetView>
  </sheetViews>
  <sheetFormatPr defaultRowHeight="30" customHeight="1" x14ac:dyDescent="0.3"/>
  <cols>
    <col min="1" max="1" width="3.109375" style="11" customWidth="1"/>
    <col min="2" max="2" width="74" style="12" customWidth="1"/>
    <col min="3" max="3" width="47.6640625" style="12" customWidth="1"/>
    <col min="4" max="4" width="10.5546875" style="12" bestFit="1" customWidth="1"/>
    <col min="5" max="5" width="10" style="13" bestFit="1" customWidth="1"/>
    <col min="6" max="6" width="10" style="12" bestFit="1" customWidth="1"/>
    <col min="7" max="7" width="11.21875" style="12" bestFit="1" customWidth="1"/>
    <col min="8" max="8" width="10" style="12" customWidth="1"/>
    <col min="9" max="9" width="2.6640625" style="12" customWidth="1"/>
    <col min="10" max="10" width="6.33203125" style="12" hidden="1" customWidth="1"/>
    <col min="11" max="12" width="3.77734375" style="12" bestFit="1" customWidth="1"/>
    <col min="13" max="13" width="3.44140625" style="12" bestFit="1" customWidth="1"/>
    <col min="14" max="14" width="2.5546875" style="12" bestFit="1" customWidth="1"/>
    <col min="15" max="26" width="2.88671875" style="12" bestFit="1" customWidth="1"/>
    <col min="27" max="32" width="3.44140625" style="12" bestFit="1" customWidth="1"/>
    <col min="33" max="33" width="3.77734375" style="12" bestFit="1" customWidth="1"/>
    <col min="34" max="34" width="3.44140625" style="12" bestFit="1" customWidth="1"/>
    <col min="35" max="43" width="3.77734375" style="12" bestFit="1" customWidth="1"/>
    <col min="44" max="57" width="2.88671875" style="12" bestFit="1" customWidth="1"/>
    <col min="58" max="63" width="3.44140625" style="12" bestFit="1" customWidth="1"/>
    <col min="64" max="64" width="3.77734375" style="12" bestFit="1" customWidth="1"/>
    <col min="65" max="65" width="3.44140625" style="12" bestFit="1" customWidth="1"/>
    <col min="66" max="66" width="3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85</v>
      </c>
      <c r="C2" s="16"/>
      <c r="D2" s="17"/>
      <c r="J2" s="18"/>
      <c r="K2" s="19"/>
    </row>
    <row r="3" spans="1:66" ht="30" customHeight="1" x14ac:dyDescent="0.3">
      <c r="A3" s="11" t="s">
        <v>1</v>
      </c>
      <c r="B3" s="71" t="s">
        <v>86</v>
      </c>
      <c r="C3" s="16"/>
      <c r="D3" s="17"/>
      <c r="G3" s="271" t="s">
        <v>108</v>
      </c>
      <c r="H3" s="271"/>
      <c r="I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300" t="s">
        <v>55</v>
      </c>
      <c r="Z3" s="287"/>
      <c r="AA3" s="287"/>
      <c r="AB3" s="287"/>
      <c r="AC3" s="287"/>
      <c r="AD3" s="287"/>
      <c r="AE3" s="287"/>
      <c r="AF3" s="290"/>
      <c r="AG3" s="290"/>
      <c r="AH3" s="290"/>
      <c r="AI3" s="290"/>
      <c r="AJ3" s="290"/>
      <c r="AK3" s="290"/>
    </row>
    <row r="4" spans="1:66" ht="30" customHeight="1" x14ac:dyDescent="0.3">
      <c r="B4" s="252" t="s">
        <v>200</v>
      </c>
      <c r="C4" s="286"/>
      <c r="D4" s="286"/>
      <c r="G4" s="281">
        <f>AVERAGE(D8:D48)</f>
        <v>0.15166666666666667</v>
      </c>
      <c r="H4" s="265"/>
      <c r="I4" s="265"/>
      <c r="K4" s="273">
        <f>G11</f>
        <v>45523</v>
      </c>
      <c r="L4" s="274"/>
      <c r="M4" s="274"/>
      <c r="N4" s="274"/>
      <c r="O4" s="274"/>
      <c r="P4" s="274"/>
      <c r="Q4" s="275"/>
      <c r="R4" s="276">
        <f>'Cronograma MACRO'!F26</f>
        <v>45576</v>
      </c>
      <c r="S4" s="277"/>
      <c r="T4" s="277"/>
      <c r="U4" s="277"/>
      <c r="V4" s="277"/>
      <c r="W4" s="277"/>
      <c r="X4" s="277"/>
      <c r="Y4" s="283">
        <v>15</v>
      </c>
      <c r="Z4" s="284"/>
      <c r="AA4" s="284"/>
      <c r="AB4" s="284"/>
      <c r="AC4" s="284"/>
      <c r="AD4" s="284"/>
      <c r="AE4" s="285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53"/>
      <c r="C5" s="296" t="s">
        <v>149</v>
      </c>
      <c r="D5" s="296"/>
      <c r="E5" s="265"/>
      <c r="F5" s="265"/>
      <c r="G5" s="24"/>
      <c r="H5" s="24"/>
    </row>
    <row r="6" spans="1:66" ht="30" customHeight="1" x14ac:dyDescent="0.3">
      <c r="A6" s="14" t="s">
        <v>3</v>
      </c>
      <c r="B6" s="253"/>
      <c r="C6" s="266" t="s">
        <v>12</v>
      </c>
      <c r="D6" s="266"/>
      <c r="E6" s="26">
        <v>1</v>
      </c>
      <c r="F6" s="27"/>
      <c r="G6" s="27"/>
      <c r="H6" s="27"/>
      <c r="K6" s="260">
        <f>K7</f>
        <v>45523</v>
      </c>
      <c r="L6" s="261"/>
      <c r="M6" s="261"/>
      <c r="N6" s="261"/>
      <c r="O6" s="261"/>
      <c r="P6" s="261"/>
      <c r="Q6" s="262"/>
      <c r="R6" s="260">
        <f>R7</f>
        <v>45530</v>
      </c>
      <c r="S6" s="261"/>
      <c r="T6" s="261"/>
      <c r="U6" s="261"/>
      <c r="V6" s="261"/>
      <c r="W6" s="261"/>
      <c r="X6" s="262"/>
      <c r="Y6" s="260">
        <f>Y7</f>
        <v>45537</v>
      </c>
      <c r="Z6" s="261"/>
      <c r="AA6" s="261"/>
      <c r="AB6" s="261"/>
      <c r="AC6" s="261"/>
      <c r="AD6" s="261"/>
      <c r="AE6" s="262"/>
      <c r="AF6" s="260">
        <f>AF7</f>
        <v>45544</v>
      </c>
      <c r="AG6" s="261"/>
      <c r="AH6" s="261"/>
      <c r="AI6" s="261"/>
      <c r="AJ6" s="261"/>
      <c r="AK6" s="261"/>
      <c r="AL6" s="262"/>
      <c r="AM6" s="260">
        <f>AM7</f>
        <v>45551</v>
      </c>
      <c r="AN6" s="261"/>
      <c r="AO6" s="261"/>
      <c r="AP6" s="261"/>
      <c r="AQ6" s="261"/>
      <c r="AR6" s="261"/>
      <c r="AS6" s="262"/>
      <c r="AT6" s="260">
        <f>AT7</f>
        <v>45558</v>
      </c>
      <c r="AU6" s="261"/>
      <c r="AV6" s="261"/>
      <c r="AW6" s="261"/>
      <c r="AX6" s="261"/>
      <c r="AY6" s="261"/>
      <c r="AZ6" s="262"/>
      <c r="BA6" s="260">
        <f>BA7</f>
        <v>45565</v>
      </c>
      <c r="BB6" s="261"/>
      <c r="BC6" s="261"/>
      <c r="BD6" s="261"/>
      <c r="BE6" s="261"/>
      <c r="BF6" s="261"/>
      <c r="BG6" s="262"/>
      <c r="BH6" s="260">
        <f>BH7</f>
        <v>45572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K7" s="1">
        <f>Início_do_projeto-WEEKDAY(Início_do_projeto,1)+2+7*(Semana_de_exibição-1)</f>
        <v>45523</v>
      </c>
      <c r="L7" s="2">
        <f>K7+1</f>
        <v>45524</v>
      </c>
      <c r="M7" s="2">
        <f t="shared" ref="M7:AZ7" si="0">L7+1</f>
        <v>45525</v>
      </c>
      <c r="N7" s="2">
        <f t="shared" si="0"/>
        <v>45526</v>
      </c>
      <c r="O7" s="2">
        <f t="shared" si="0"/>
        <v>45527</v>
      </c>
      <c r="P7" s="2">
        <f t="shared" si="0"/>
        <v>45528</v>
      </c>
      <c r="Q7" s="3">
        <f t="shared" si="0"/>
        <v>45529</v>
      </c>
      <c r="R7" s="1">
        <f>Q7+1</f>
        <v>45530</v>
      </c>
      <c r="S7" s="2">
        <f>R7+1</f>
        <v>45531</v>
      </c>
      <c r="T7" s="2">
        <f t="shared" si="0"/>
        <v>45532</v>
      </c>
      <c r="U7" s="2">
        <f t="shared" si="0"/>
        <v>45533</v>
      </c>
      <c r="V7" s="2">
        <f t="shared" si="0"/>
        <v>45534</v>
      </c>
      <c r="W7" s="2">
        <f t="shared" si="0"/>
        <v>45535</v>
      </c>
      <c r="X7" s="3">
        <f t="shared" si="0"/>
        <v>45536</v>
      </c>
      <c r="Y7" s="1">
        <f>X7+1</f>
        <v>45537</v>
      </c>
      <c r="Z7" s="2">
        <f>Y7+1</f>
        <v>45538</v>
      </c>
      <c r="AA7" s="2">
        <f t="shared" si="0"/>
        <v>45539</v>
      </c>
      <c r="AB7" s="2">
        <f t="shared" si="0"/>
        <v>45540</v>
      </c>
      <c r="AC7" s="2">
        <f t="shared" si="0"/>
        <v>45541</v>
      </c>
      <c r="AD7" s="2">
        <f t="shared" si="0"/>
        <v>45542</v>
      </c>
      <c r="AE7" s="3">
        <f t="shared" si="0"/>
        <v>45543</v>
      </c>
      <c r="AF7" s="1">
        <f>AE7+1</f>
        <v>45544</v>
      </c>
      <c r="AG7" s="2">
        <f>AF7+1</f>
        <v>45545</v>
      </c>
      <c r="AH7" s="2">
        <f t="shared" si="0"/>
        <v>45546</v>
      </c>
      <c r="AI7" s="2">
        <f t="shared" si="0"/>
        <v>45547</v>
      </c>
      <c r="AJ7" s="2">
        <f t="shared" si="0"/>
        <v>45548</v>
      </c>
      <c r="AK7" s="2">
        <f t="shared" si="0"/>
        <v>45549</v>
      </c>
      <c r="AL7" s="3">
        <f t="shared" si="0"/>
        <v>45550</v>
      </c>
      <c r="AM7" s="1">
        <f>AL7+1</f>
        <v>45551</v>
      </c>
      <c r="AN7" s="2">
        <f>AM7+1</f>
        <v>45552</v>
      </c>
      <c r="AO7" s="2">
        <f t="shared" si="0"/>
        <v>45553</v>
      </c>
      <c r="AP7" s="2">
        <f t="shared" si="0"/>
        <v>45554</v>
      </c>
      <c r="AQ7" s="2">
        <f t="shared" si="0"/>
        <v>45555</v>
      </c>
      <c r="AR7" s="2">
        <f t="shared" si="0"/>
        <v>45556</v>
      </c>
      <c r="AS7" s="3">
        <f t="shared" si="0"/>
        <v>45557</v>
      </c>
      <c r="AT7" s="1">
        <f>AS7+1</f>
        <v>45558</v>
      </c>
      <c r="AU7" s="2">
        <f>AT7+1</f>
        <v>45559</v>
      </c>
      <c r="AV7" s="2">
        <f t="shared" si="0"/>
        <v>45560</v>
      </c>
      <c r="AW7" s="2">
        <f t="shared" si="0"/>
        <v>45561</v>
      </c>
      <c r="AX7" s="2">
        <f t="shared" si="0"/>
        <v>45562</v>
      </c>
      <c r="AY7" s="2">
        <f t="shared" si="0"/>
        <v>45563</v>
      </c>
      <c r="AZ7" s="3">
        <f t="shared" si="0"/>
        <v>45564</v>
      </c>
      <c r="BA7" s="1">
        <f>AZ7+1</f>
        <v>45565</v>
      </c>
      <c r="BB7" s="2">
        <f>BA7+1</f>
        <v>45566</v>
      </c>
      <c r="BC7" s="2">
        <f t="shared" ref="BC7:BG7" si="1">BB7+1</f>
        <v>45567</v>
      </c>
      <c r="BD7" s="2">
        <f t="shared" si="1"/>
        <v>45568</v>
      </c>
      <c r="BE7" s="2">
        <f t="shared" si="1"/>
        <v>45569</v>
      </c>
      <c r="BF7" s="2">
        <f t="shared" si="1"/>
        <v>45570</v>
      </c>
      <c r="BG7" s="3">
        <f t="shared" si="1"/>
        <v>45571</v>
      </c>
      <c r="BH7" s="1">
        <f>BG7+1</f>
        <v>45572</v>
      </c>
      <c r="BI7" s="2">
        <f>BH7+1</f>
        <v>45573</v>
      </c>
      <c r="BJ7" s="2">
        <f t="shared" ref="BJ7:BN7" si="2">BI7+1</f>
        <v>45574</v>
      </c>
      <c r="BK7" s="2">
        <f t="shared" si="2"/>
        <v>45575</v>
      </c>
      <c r="BL7" s="2">
        <f t="shared" si="2"/>
        <v>45576</v>
      </c>
      <c r="BM7" s="2">
        <f t="shared" si="2"/>
        <v>45577</v>
      </c>
      <c r="BN7" s="3">
        <f t="shared" si="2"/>
        <v>45578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E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14" t="s">
        <v>7</v>
      </c>
      <c r="B10" s="190" t="s">
        <v>57</v>
      </c>
      <c r="C10" s="191"/>
      <c r="D10" s="65"/>
      <c r="E10" s="65"/>
      <c r="F10" s="65"/>
      <c r="G10" s="65"/>
      <c r="H10" s="65"/>
      <c r="I10" s="66"/>
      <c r="J10" s="34" t="str">
        <f t="shared" ref="J10:J43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9.8" customHeight="1" thickBot="1" x14ac:dyDescent="0.35">
      <c r="A11" s="14" t="s">
        <v>8</v>
      </c>
      <c r="B11" s="194" t="s">
        <v>152</v>
      </c>
      <c r="C11" s="195"/>
      <c r="D11" s="6">
        <v>1</v>
      </c>
      <c r="E11" s="10">
        <v>45504</v>
      </c>
      <c r="F11" s="81">
        <v>45541</v>
      </c>
      <c r="G11" s="154">
        <v>45523</v>
      </c>
      <c r="H11" s="154">
        <v>45525</v>
      </c>
      <c r="I11" s="34"/>
      <c r="J11" s="34">
        <f t="shared" si="4"/>
        <v>38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14"/>
      <c r="B12" s="194" t="s">
        <v>91</v>
      </c>
      <c r="C12" s="195"/>
      <c r="D12" s="6">
        <v>1</v>
      </c>
      <c r="E12" s="10">
        <v>45513</v>
      </c>
      <c r="F12" s="10">
        <v>45513</v>
      </c>
      <c r="G12" s="154">
        <v>45525</v>
      </c>
      <c r="H12" s="154">
        <v>45525</v>
      </c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19.8" customHeight="1" thickBot="1" x14ac:dyDescent="0.35">
      <c r="A13" s="14"/>
      <c r="B13" s="197" t="s">
        <v>153</v>
      </c>
      <c r="C13" s="198"/>
      <c r="D13" s="6">
        <v>1</v>
      </c>
      <c r="E13" s="164">
        <v>45527</v>
      </c>
      <c r="F13" s="164">
        <v>45530</v>
      </c>
      <c r="G13" s="10">
        <v>45525</v>
      </c>
      <c r="H13" s="10">
        <v>45530</v>
      </c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4"/>
      <c r="B14" s="197" t="s">
        <v>91</v>
      </c>
      <c r="C14" s="198"/>
      <c r="D14" s="6">
        <v>1</v>
      </c>
      <c r="E14" s="164">
        <v>45527</v>
      </c>
      <c r="F14" s="164">
        <v>45530</v>
      </c>
      <c r="G14" s="10">
        <v>45525</v>
      </c>
      <c r="H14" s="10">
        <v>45525</v>
      </c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19.8" customHeight="1" thickBot="1" x14ac:dyDescent="0.35">
      <c r="A15" s="14"/>
      <c r="B15" s="197" t="s">
        <v>155</v>
      </c>
      <c r="C15" s="198"/>
      <c r="D15" s="6">
        <v>0</v>
      </c>
      <c r="E15" s="164">
        <v>45534</v>
      </c>
      <c r="F15" s="164">
        <v>45538</v>
      </c>
      <c r="G15" s="10">
        <v>45527</v>
      </c>
      <c r="H15" s="10"/>
      <c r="I15" s="34"/>
      <c r="J15" s="3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4"/>
      <c r="B16" s="197" t="s">
        <v>151</v>
      </c>
      <c r="C16" s="198"/>
      <c r="D16" s="6">
        <v>0.25</v>
      </c>
      <c r="E16" s="164">
        <v>45527</v>
      </c>
      <c r="F16" s="164">
        <v>45539</v>
      </c>
      <c r="G16" s="10">
        <v>45527</v>
      </c>
      <c r="H16" s="10"/>
      <c r="I16" s="34"/>
      <c r="J16" s="3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19.8" customHeight="1" thickBot="1" x14ac:dyDescent="0.35">
      <c r="A17" s="14"/>
      <c r="B17" s="197" t="s">
        <v>91</v>
      </c>
      <c r="C17" s="198"/>
      <c r="D17" s="6">
        <v>0</v>
      </c>
      <c r="E17" s="164">
        <v>45539</v>
      </c>
      <c r="F17" s="164">
        <v>45544</v>
      </c>
      <c r="G17" s="10"/>
      <c r="H17" s="10"/>
      <c r="I17" s="34"/>
      <c r="J17" s="3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4"/>
      <c r="B18" s="196" t="s">
        <v>93</v>
      </c>
      <c r="C18" s="195"/>
      <c r="D18" s="6">
        <v>0</v>
      </c>
      <c r="E18" s="164">
        <v>45545</v>
      </c>
      <c r="F18" s="164">
        <v>45546</v>
      </c>
      <c r="G18" s="10"/>
      <c r="H18" s="10"/>
      <c r="I18" s="34"/>
      <c r="J18" s="3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19.8" customHeight="1" thickBot="1" x14ac:dyDescent="0.35">
      <c r="A19" s="14"/>
      <c r="B19" s="192" t="s">
        <v>94</v>
      </c>
      <c r="C19" s="193"/>
      <c r="D19" s="6">
        <v>0</v>
      </c>
      <c r="E19" s="164">
        <v>45547</v>
      </c>
      <c r="F19" s="164">
        <v>45548</v>
      </c>
      <c r="G19" s="10"/>
      <c r="H19" s="10"/>
      <c r="I19" s="34"/>
      <c r="J19" s="34">
        <f t="shared" si="4"/>
        <v>2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19.8" customHeight="1" thickBot="1" x14ac:dyDescent="0.35">
      <c r="A20" s="14"/>
      <c r="B20" s="75" t="s">
        <v>95</v>
      </c>
      <c r="C20" s="9"/>
      <c r="D20" s="6">
        <v>0</v>
      </c>
      <c r="E20" s="164">
        <v>45549</v>
      </c>
      <c r="F20" s="164">
        <v>45550</v>
      </c>
      <c r="G20" s="10"/>
      <c r="H20" s="10"/>
      <c r="I20" s="34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30" customHeight="1" thickBot="1" x14ac:dyDescent="0.35">
      <c r="A21" s="11" t="s">
        <v>10</v>
      </c>
      <c r="B21" s="68" t="s">
        <v>50</v>
      </c>
      <c r="C21" s="69"/>
      <c r="D21" s="65"/>
      <c r="E21" s="67"/>
      <c r="F21" s="67"/>
      <c r="G21" s="67"/>
      <c r="H21" s="67"/>
      <c r="I21" s="66"/>
      <c r="J21" s="34" t="str">
        <f t="shared" si="4"/>
        <v/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s="35" customFormat="1" ht="19.8" customHeight="1" thickBot="1" x14ac:dyDescent="0.35">
      <c r="A22" s="11"/>
      <c r="B22" s="78" t="s">
        <v>99</v>
      </c>
      <c r="C22" s="79"/>
      <c r="D22" s="6">
        <v>0.2</v>
      </c>
      <c r="E22" s="164">
        <v>45549</v>
      </c>
      <c r="F22" s="164">
        <v>45550</v>
      </c>
      <c r="G22" s="80"/>
      <c r="H22" s="80"/>
      <c r="I22" s="34"/>
      <c r="J22" s="34">
        <f t="shared" si="4"/>
        <v>2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s="35" customFormat="1" ht="19.8" customHeight="1" thickBot="1" x14ac:dyDescent="0.35">
      <c r="A23" s="11"/>
      <c r="B23" s="72" t="s">
        <v>109</v>
      </c>
      <c r="C23" s="9"/>
      <c r="D23" s="6">
        <v>0.1</v>
      </c>
      <c r="E23" s="10"/>
      <c r="F23" s="10"/>
      <c r="G23" s="80"/>
      <c r="H23" s="80"/>
      <c r="I23" s="34"/>
      <c r="J23" s="34" t="str">
        <f t="shared" si="4"/>
        <v/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s="35" customFormat="1" ht="19.8" customHeight="1" thickBot="1" x14ac:dyDescent="0.35">
      <c r="A24" s="11"/>
      <c r="B24" s="72" t="s">
        <v>156</v>
      </c>
      <c r="C24" s="9"/>
      <c r="D24" s="6">
        <v>0</v>
      </c>
      <c r="E24" s="10"/>
      <c r="F24" s="10"/>
      <c r="G24" s="80"/>
      <c r="H24" s="80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s="35" customFormat="1" ht="19.8" customHeight="1" thickBot="1" x14ac:dyDescent="0.35">
      <c r="A25" s="11"/>
      <c r="B25" s="72" t="s">
        <v>157</v>
      </c>
      <c r="C25" s="9"/>
      <c r="D25" s="6">
        <v>0</v>
      </c>
      <c r="E25" s="10"/>
      <c r="F25" s="10"/>
      <c r="G25" s="80"/>
      <c r="H25" s="80"/>
      <c r="I25" s="34"/>
      <c r="J25" s="3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6" spans="1:66" s="35" customFormat="1" ht="19.8" customHeight="1" thickBot="1" x14ac:dyDescent="0.35">
      <c r="A26" s="11"/>
      <c r="B26" s="72" t="s">
        <v>158</v>
      </c>
      <c r="C26" s="9"/>
      <c r="D26" s="6">
        <v>0</v>
      </c>
      <c r="E26" s="10"/>
      <c r="F26" s="10"/>
      <c r="G26" s="80"/>
      <c r="H26" s="80"/>
      <c r="I26" s="34"/>
      <c r="J26" s="3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s="35" customFormat="1" ht="19.8" customHeight="1" thickBot="1" x14ac:dyDescent="0.35">
      <c r="A27" s="11"/>
      <c r="B27" s="72" t="s">
        <v>110</v>
      </c>
      <c r="C27" s="9"/>
      <c r="D27" s="6">
        <v>0</v>
      </c>
      <c r="E27" s="10"/>
      <c r="F27" s="10"/>
      <c r="G27" s="80"/>
      <c r="H27" s="80"/>
      <c r="I27" s="34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s="35" customFormat="1" ht="19.8" customHeight="1" thickBot="1" x14ac:dyDescent="0.35">
      <c r="A28" s="11"/>
      <c r="B28" s="72" t="s">
        <v>156</v>
      </c>
      <c r="C28" s="9"/>
      <c r="D28" s="6">
        <v>0</v>
      </c>
      <c r="E28" s="10"/>
      <c r="F28" s="10"/>
      <c r="G28" s="80"/>
      <c r="H28" s="80"/>
      <c r="I28" s="34"/>
      <c r="J28" s="3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s="35" customFormat="1" ht="19.8" customHeight="1" thickBot="1" x14ac:dyDescent="0.35">
      <c r="A29" s="11"/>
      <c r="B29" s="72" t="s">
        <v>157</v>
      </c>
      <c r="C29" s="9"/>
      <c r="D29" s="6">
        <v>0</v>
      </c>
      <c r="E29" s="10"/>
      <c r="F29" s="10"/>
      <c r="G29" s="80"/>
      <c r="H29" s="80"/>
      <c r="I29" s="34"/>
      <c r="J29" s="34" t="str">
        <f t="shared" si="4"/>
        <v/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s="35" customFormat="1" ht="19.8" customHeight="1" thickBot="1" x14ac:dyDescent="0.35">
      <c r="A30" s="11"/>
      <c r="B30" s="72" t="s">
        <v>158</v>
      </c>
      <c r="C30" s="9"/>
      <c r="D30" s="6">
        <v>0</v>
      </c>
      <c r="E30" s="10"/>
      <c r="F30" s="10"/>
      <c r="G30" s="80"/>
      <c r="H30" s="80"/>
      <c r="I30" s="34"/>
      <c r="J30" s="34" t="str">
        <f t="shared" si="4"/>
        <v/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31" spans="1:66" s="35" customFormat="1" ht="19.8" customHeight="1" thickBot="1" x14ac:dyDescent="0.35">
      <c r="A31" s="11"/>
      <c r="B31" s="72" t="s">
        <v>111</v>
      </c>
      <c r="C31" s="9"/>
      <c r="D31" s="6">
        <v>0</v>
      </c>
      <c r="E31" s="10"/>
      <c r="F31" s="10"/>
      <c r="G31" s="80"/>
      <c r="H31" s="80"/>
      <c r="I31" s="34"/>
      <c r="J31" s="34" t="str">
        <f t="shared" si="4"/>
        <v/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</row>
    <row r="32" spans="1:66" s="35" customFormat="1" ht="19.8" customHeight="1" thickBot="1" x14ac:dyDescent="0.35">
      <c r="A32" s="11"/>
      <c r="B32" s="72" t="s">
        <v>156</v>
      </c>
      <c r="C32" s="9"/>
      <c r="D32" s="6">
        <v>0</v>
      </c>
      <c r="E32" s="10"/>
      <c r="F32" s="10"/>
      <c r="G32" s="80"/>
      <c r="H32" s="80"/>
      <c r="I32" s="34"/>
      <c r="J32" s="34" t="str">
        <f t="shared" si="4"/>
        <v/>
      </c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</row>
    <row r="33" spans="1:66" s="35" customFormat="1" ht="19.8" customHeight="1" thickBot="1" x14ac:dyDescent="0.35">
      <c r="A33" s="11"/>
      <c r="B33" s="72" t="s">
        <v>157</v>
      </c>
      <c r="C33" s="9"/>
      <c r="D33" s="6">
        <v>0</v>
      </c>
      <c r="E33" s="10"/>
      <c r="F33" s="10"/>
      <c r="G33" s="80"/>
      <c r="H33" s="80"/>
      <c r="I33" s="34"/>
      <c r="J33" s="3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s="35" customFormat="1" ht="19.8" customHeight="1" thickBot="1" x14ac:dyDescent="0.35">
      <c r="A34" s="11"/>
      <c r="B34" s="72" t="s">
        <v>158</v>
      </c>
      <c r="C34" s="9"/>
      <c r="D34" s="6">
        <v>0</v>
      </c>
      <c r="E34" s="10"/>
      <c r="F34" s="10"/>
      <c r="G34" s="80"/>
      <c r="H34" s="80"/>
      <c r="I34" s="34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</row>
    <row r="35" spans="1:66" s="35" customFormat="1" ht="19.8" customHeight="1" thickBot="1" x14ac:dyDescent="0.35">
      <c r="A35" s="11"/>
      <c r="B35" s="72" t="s">
        <v>159</v>
      </c>
      <c r="C35" s="9"/>
      <c r="D35" s="6">
        <v>0</v>
      </c>
      <c r="E35" s="10"/>
      <c r="F35" s="10"/>
      <c r="G35" s="80"/>
      <c r="H35" s="80"/>
      <c r="I35" s="34"/>
      <c r="J35" s="34" t="str">
        <f t="shared" si="4"/>
        <v/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</row>
    <row r="36" spans="1:66" s="35" customFormat="1" ht="19.8" customHeight="1" thickBot="1" x14ac:dyDescent="0.35">
      <c r="A36" s="11"/>
      <c r="B36" s="72" t="s">
        <v>160</v>
      </c>
      <c r="C36" s="9"/>
      <c r="D36" s="6">
        <v>0</v>
      </c>
      <c r="E36" s="10"/>
      <c r="F36" s="10"/>
      <c r="G36" s="80"/>
      <c r="H36" s="80"/>
      <c r="I36" s="34"/>
      <c r="J36" s="34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</row>
    <row r="37" spans="1:66" s="35" customFormat="1" ht="19.8" customHeight="1" thickBot="1" x14ac:dyDescent="0.35">
      <c r="A37" s="11"/>
      <c r="B37" s="72" t="s">
        <v>161</v>
      </c>
      <c r="C37" s="9"/>
      <c r="D37" s="6">
        <v>0</v>
      </c>
      <c r="E37" s="10"/>
      <c r="F37" s="10"/>
      <c r="G37" s="80"/>
      <c r="H37" s="80"/>
      <c r="I37" s="34"/>
      <c r="J37" s="34" t="str">
        <f t="shared" si="4"/>
        <v/>
      </c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</row>
    <row r="38" spans="1:66" s="35" customFormat="1" ht="30" customHeight="1" thickBot="1" x14ac:dyDescent="0.35">
      <c r="A38" s="11" t="s">
        <v>10</v>
      </c>
      <c r="B38" s="63" t="s">
        <v>103</v>
      </c>
      <c r="C38" s="64"/>
      <c r="D38" s="65"/>
      <c r="E38" s="67"/>
      <c r="F38" s="67"/>
      <c r="G38" s="67"/>
      <c r="H38" s="67"/>
      <c r="I38" s="66"/>
      <c r="J38" s="34" t="str">
        <f t="shared" si="4"/>
        <v/>
      </c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</row>
    <row r="39" spans="1:66" s="35" customFormat="1" ht="19.8" customHeight="1" thickBot="1" x14ac:dyDescent="0.35">
      <c r="A39" s="11"/>
      <c r="B39" s="72" t="s">
        <v>104</v>
      </c>
      <c r="C39" s="9"/>
      <c r="D39" s="6">
        <v>0</v>
      </c>
      <c r="E39" s="10"/>
      <c r="F39" s="10"/>
      <c r="G39" s="10"/>
      <c r="H39" s="10"/>
      <c r="I39" s="34"/>
      <c r="J39" s="34" t="str">
        <f t="shared" si="4"/>
        <v/>
      </c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</row>
    <row r="40" spans="1:66" s="35" customFormat="1" ht="19.8" customHeight="1" thickBot="1" x14ac:dyDescent="0.35">
      <c r="A40" s="11"/>
      <c r="B40" s="72" t="s">
        <v>105</v>
      </c>
      <c r="C40" s="9"/>
      <c r="D40" s="6">
        <v>0</v>
      </c>
      <c r="E40" s="10"/>
      <c r="F40" s="10"/>
      <c r="G40" s="10"/>
      <c r="H40" s="10"/>
      <c r="I40" s="34"/>
      <c r="J40" s="34" t="str">
        <f t="shared" si="4"/>
        <v/>
      </c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</row>
    <row r="41" spans="1:66" s="35" customFormat="1" ht="30" customHeight="1" thickBot="1" x14ac:dyDescent="0.35">
      <c r="A41" s="11" t="s">
        <v>10</v>
      </c>
      <c r="B41" s="63" t="s">
        <v>106</v>
      </c>
      <c r="C41" s="64"/>
      <c r="D41" s="65"/>
      <c r="E41" s="67"/>
      <c r="F41" s="67"/>
      <c r="G41" s="67"/>
      <c r="H41" s="67"/>
      <c r="I41" s="66"/>
      <c r="J41" s="34" t="str">
        <f t="shared" si="4"/>
        <v/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</row>
    <row r="42" spans="1:66" s="35" customFormat="1" ht="19.8" customHeight="1" thickBot="1" x14ac:dyDescent="0.35">
      <c r="A42" s="11"/>
      <c r="B42" s="72" t="s">
        <v>104</v>
      </c>
      <c r="C42" s="9"/>
      <c r="D42" s="6">
        <v>0</v>
      </c>
      <c r="E42" s="10"/>
      <c r="F42" s="10"/>
      <c r="G42" s="7"/>
      <c r="H42" s="7"/>
      <c r="I42" s="34"/>
      <c r="J42" s="34" t="str">
        <f t="shared" si="4"/>
        <v/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</row>
    <row r="43" spans="1:66" s="35" customFormat="1" ht="19.8" customHeight="1" thickBot="1" x14ac:dyDescent="0.35">
      <c r="A43" s="11"/>
      <c r="B43" s="72" t="s">
        <v>162</v>
      </c>
      <c r="C43" s="9"/>
      <c r="D43" s="6">
        <v>0</v>
      </c>
      <c r="E43" s="81">
        <f>F43-2</f>
        <v>45574</v>
      </c>
      <c r="F43" s="81">
        <f>'Cronograma MACRO'!F26</f>
        <v>45576</v>
      </c>
      <c r="G43" s="7"/>
      <c r="H43" s="7"/>
      <c r="I43" s="34"/>
      <c r="J43" s="34">
        <f t="shared" si="4"/>
        <v>3</v>
      </c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</row>
  </sheetData>
  <mergeCells count="24">
    <mergeCell ref="AT6:AZ6"/>
    <mergeCell ref="BA6:BG6"/>
    <mergeCell ref="BH6:BN6"/>
    <mergeCell ref="C7:D7"/>
    <mergeCell ref="Y4:AE4"/>
    <mergeCell ref="BH4:BM4"/>
    <mergeCell ref="C5:D5"/>
    <mergeCell ref="E5:F5"/>
    <mergeCell ref="C6:D6"/>
    <mergeCell ref="K6:Q6"/>
    <mergeCell ref="R6:X6"/>
    <mergeCell ref="Y6:AE6"/>
    <mergeCell ref="AF6:AL6"/>
    <mergeCell ref="AM6:AS6"/>
    <mergeCell ref="G3:I3"/>
    <mergeCell ref="K3:Q3"/>
    <mergeCell ref="R3:X3"/>
    <mergeCell ref="Y3:AE3"/>
    <mergeCell ref="AF3:AK3"/>
    <mergeCell ref="B4:B7"/>
    <mergeCell ref="C4:D4"/>
    <mergeCell ref="G4:I4"/>
    <mergeCell ref="K4:Q4"/>
    <mergeCell ref="R4:X4"/>
  </mergeCells>
  <conditionalFormatting sqref="D21 D38 D10:H10">
    <cfRule type="dataBar" priority="135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{C1A48EB2-0B15-4028-8DE3-69AB1425BDB5}</x14:id>
        </ext>
      </extLst>
    </cfRule>
  </conditionalFormatting>
  <conditionalFormatting sqref="D22:D37">
    <cfRule type="dataBar" priority="9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{47E732B6-E4C0-43FD-8B3D-21449FD9A771}</x14:id>
        </ext>
      </extLst>
    </cfRule>
  </conditionalFormatting>
  <conditionalFormatting sqref="D38 D41 E10:H10 D9:D21">
    <cfRule type="dataBar" priority="136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{E3AC6A42-73FE-44AF-8A02-EE1F52679A13}</x14:id>
        </ext>
      </extLst>
    </cfRule>
  </conditionalFormatting>
  <conditionalFormatting sqref="D39">
    <cfRule type="dataBar" priority="8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{BC5C0240-2387-4115-9C04-240F93AB47A7}</x14:id>
        </ext>
      </extLst>
    </cfRule>
  </conditionalFormatting>
  <conditionalFormatting sqref="D40">
    <cfRule type="dataBar" priority="5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{EA3F507A-49C8-42E3-8A44-7089F310A223}</x14:id>
        </ext>
      </extLst>
    </cfRule>
  </conditionalFormatting>
  <conditionalFormatting sqref="D41">
    <cfRule type="dataBar" priority="97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{73FD30D4-BBE2-47A9-986B-02BFB926A723}</x14:id>
        </ext>
      </extLst>
    </cfRule>
  </conditionalFormatting>
  <conditionalFormatting sqref="D42">
    <cfRule type="dataBar" priority="7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{4D2AFB16-ED93-43B0-873F-DE2FE269B7A3}</x14:id>
        </ext>
      </extLst>
    </cfRule>
  </conditionalFormatting>
  <conditionalFormatting sqref="D43">
    <cfRule type="dataBar" priority="6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{7B1648A7-7620-4A7E-AF70-7BDF53E06896}</x14:id>
        </ext>
      </extLst>
    </cfRule>
  </conditionalFormatting>
  <conditionalFormatting sqref="K7:BN43">
    <cfRule type="expression" dxfId="174" priority="139">
      <formula>AND(TODAY()&gt;=K$7,TODAY()&lt;L$7)</formula>
    </cfRule>
  </conditionalFormatting>
  <conditionalFormatting sqref="K9:BN43">
    <cfRule type="expression" dxfId="173" priority="137">
      <formula>AND(Início_da_tarefa&lt;=K$7,ROUNDDOWN((Término_da_tarefa-Início_da_tarefa+1)*Progresso_da_tarefa,0)+Início_da_tarefa-1&gt;=K$7)</formula>
    </cfRule>
    <cfRule type="expression" dxfId="172" priority="138" stopIfTrue="1">
      <formula>AND(Término_da_tarefa&gt;=K$7,Início_da_tarefa&lt;L$7)</formula>
    </cfRule>
  </conditionalFormatting>
  <dataValidations count="2">
    <dataValidation operator="greaterThan" allowBlank="1" showInputMessage="1" showErrorMessage="1" sqref="E22:H37 E39:H40 E42:F43 E10:H20" xr:uid="{4A799404-BFB7-45DC-BAED-12645782B740}"/>
    <dataValidation type="whole" operator="greaterThanOrEqual" allowBlank="1" showInputMessage="1" promptTitle="Semana de exibição" prompt="Alterar esse número rola a exibição do Gráfico de Gantt." sqref="E6" xr:uid="{30EEFF00-AFFD-4656-A773-8E10D9DE685A}">
      <formula1>1</formula1>
    </dataValidation>
  </dataValidations>
  <printOptions horizontalCentered="1"/>
  <pageMargins left="7.874015748031496E-2" right="0.15748031496062992" top="1.7322834645669292" bottom="0.31496062992125984" header="0" footer="0.31496062992125984"/>
  <pageSetup paperSize="9" scale="40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A48EB2-0B15-4028-8DE3-69AB1425BDB5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D21 D38 D10:H10</xm:sqref>
        </x14:conditionalFormatting>
        <x14:conditionalFormatting xmlns:xm="http://schemas.microsoft.com/office/excel/2006/main">
          <x14:cfRule type="dataBar" id="{47E732B6-E4C0-43FD-8B3D-21449FD9A77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D22:D37</xm:sqref>
        </x14:conditionalFormatting>
        <x14:conditionalFormatting xmlns:xm="http://schemas.microsoft.com/office/excel/2006/main">
          <x14:cfRule type="dataBar" id="{E3AC6A42-73FE-44AF-8A02-EE1F52679A1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D38 D41 E10:H10 D9:D21</xm:sqref>
        </x14:conditionalFormatting>
        <x14:conditionalFormatting xmlns:xm="http://schemas.microsoft.com/office/excel/2006/main">
          <x14:cfRule type="dataBar" id="{BC5C0240-2387-4115-9C04-240F93AB47A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D39</xm:sqref>
        </x14:conditionalFormatting>
        <x14:conditionalFormatting xmlns:xm="http://schemas.microsoft.com/office/excel/2006/main">
          <x14:cfRule type="dataBar" id="{EA3F507A-49C8-42E3-8A44-7089F310A22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D40</xm:sqref>
        </x14:conditionalFormatting>
        <x14:conditionalFormatting xmlns:xm="http://schemas.microsoft.com/office/excel/2006/main">
          <x14:cfRule type="dataBar" id="{73FD30D4-BBE2-47A9-986B-02BFB926A723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D41</xm:sqref>
        </x14:conditionalFormatting>
        <x14:conditionalFormatting xmlns:xm="http://schemas.microsoft.com/office/excel/2006/main">
          <x14:cfRule type="dataBar" id="{4D2AFB16-ED93-43B0-873F-DE2FE269B7A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D42</xm:sqref>
        </x14:conditionalFormatting>
        <x14:conditionalFormatting xmlns:xm="http://schemas.microsoft.com/office/excel/2006/main">
          <x14:cfRule type="dataBar" id="{7B1648A7-7620-4A7E-AF70-7BDF53E0689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9116-CCE7-4837-B352-E28082A9B2F3}">
  <sheetPr>
    <pageSetUpPr fitToPage="1"/>
  </sheetPr>
  <dimension ref="A1:BN35"/>
  <sheetViews>
    <sheetView showGridLines="0" showRuler="0" showWhiteSpace="0" view="pageLayout" topLeftCell="B1" zoomScale="85" zoomScaleNormal="70" zoomScalePageLayoutView="85" workbookViewId="0">
      <selection activeCell="B4" sqref="B4:B7"/>
    </sheetView>
  </sheetViews>
  <sheetFormatPr defaultRowHeight="30" customHeight="1" x14ac:dyDescent="0.3"/>
  <cols>
    <col min="1" max="1" width="3.109375" style="11" customWidth="1"/>
    <col min="2" max="2" width="74" style="12" customWidth="1"/>
    <col min="3" max="3" width="47.6640625" style="12" customWidth="1"/>
    <col min="4" max="4" width="10.5546875" style="12" bestFit="1" customWidth="1"/>
    <col min="5" max="5" width="10" style="13" bestFit="1" customWidth="1"/>
    <col min="6" max="6" width="10" style="12" bestFit="1" customWidth="1"/>
    <col min="7" max="8" width="10" style="12" customWidth="1"/>
    <col min="9" max="9" width="2.6640625" style="12" customWidth="1"/>
    <col min="10" max="10" width="6.33203125" style="12" hidden="1" customWidth="1"/>
    <col min="11" max="27" width="2.88671875" style="12" bestFit="1" customWidth="1"/>
    <col min="28" max="28" width="2.77734375" style="12" bestFit="1" customWidth="1"/>
    <col min="29" max="30" width="2.5546875" style="12" customWidth="1"/>
    <col min="31" max="31" width="2.77734375" style="12" bestFit="1" customWidth="1"/>
    <col min="32" max="32" width="2.5546875" style="12" customWidth="1"/>
    <col min="33" max="33" width="2.33203125" style="12" bestFit="1" customWidth="1"/>
    <col min="34" max="35" width="2.77734375" style="12" bestFit="1" customWidth="1"/>
    <col min="36" max="36" width="2.5546875" style="12" customWidth="1"/>
    <col min="37" max="58" width="2.88671875" style="12" bestFit="1" customWidth="1"/>
    <col min="59" max="59" width="2.77734375" style="12" bestFit="1" customWidth="1"/>
    <col min="60" max="60" width="2.5546875" style="12" customWidth="1"/>
    <col min="61" max="61" width="2.33203125" style="12" bestFit="1" customWidth="1"/>
    <col min="62" max="63" width="2.77734375" style="12" bestFit="1" customWidth="1"/>
    <col min="64" max="65" width="2.5546875" style="12" customWidth="1"/>
    <col min="66" max="66" width="2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87</v>
      </c>
      <c r="C2" s="16"/>
      <c r="D2" s="17"/>
      <c r="J2" s="18"/>
      <c r="K2" s="19"/>
    </row>
    <row r="3" spans="1:66" ht="30" customHeight="1" x14ac:dyDescent="0.3">
      <c r="A3" s="11" t="s">
        <v>1</v>
      </c>
      <c r="B3" s="71" t="s">
        <v>88</v>
      </c>
      <c r="C3" s="16"/>
      <c r="D3" s="17"/>
      <c r="G3" s="271" t="s">
        <v>108</v>
      </c>
      <c r="H3" s="271"/>
      <c r="I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300" t="s">
        <v>55</v>
      </c>
      <c r="Z3" s="287"/>
      <c r="AA3" s="287"/>
      <c r="AB3" s="287"/>
      <c r="AC3" s="287"/>
      <c r="AD3" s="287"/>
      <c r="AE3" s="287"/>
      <c r="AF3" s="290"/>
      <c r="AG3" s="290"/>
      <c r="AH3" s="290"/>
      <c r="AI3" s="290"/>
      <c r="AJ3" s="290"/>
      <c r="AK3" s="290"/>
    </row>
    <row r="4" spans="1:66" ht="30" customHeight="1" x14ac:dyDescent="0.3">
      <c r="B4" s="252" t="s">
        <v>200</v>
      </c>
      <c r="C4" s="286"/>
      <c r="D4" s="286"/>
      <c r="G4" s="281">
        <f>AVERAGE(D8:D36)</f>
        <v>0</v>
      </c>
      <c r="H4" s="265"/>
      <c r="I4" s="265"/>
      <c r="K4" s="273">
        <f>E12</f>
        <v>45551</v>
      </c>
      <c r="L4" s="274"/>
      <c r="M4" s="274"/>
      <c r="N4" s="274"/>
      <c r="O4" s="274"/>
      <c r="P4" s="274"/>
      <c r="Q4" s="275"/>
      <c r="R4" s="276">
        <f>F35</f>
        <v>45590</v>
      </c>
      <c r="S4" s="277"/>
      <c r="T4" s="277"/>
      <c r="U4" s="277"/>
      <c r="V4" s="277"/>
      <c r="W4" s="277"/>
      <c r="X4" s="277"/>
      <c r="Y4" s="301">
        <v>1</v>
      </c>
      <c r="Z4" s="302"/>
      <c r="AA4" s="302"/>
      <c r="AB4" s="302"/>
      <c r="AC4" s="302"/>
      <c r="AD4" s="302"/>
      <c r="AE4" s="303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53"/>
      <c r="C5" s="296" t="s">
        <v>149</v>
      </c>
      <c r="D5" s="296"/>
      <c r="E5" s="265"/>
      <c r="F5" s="265"/>
      <c r="G5" s="24"/>
      <c r="H5" s="24"/>
    </row>
    <row r="6" spans="1:66" ht="30" customHeight="1" x14ac:dyDescent="0.3">
      <c r="A6" s="14" t="s">
        <v>3</v>
      </c>
      <c r="B6" s="253"/>
      <c r="C6" s="266" t="s">
        <v>12</v>
      </c>
      <c r="D6" s="266"/>
      <c r="E6" s="26">
        <v>0</v>
      </c>
      <c r="F6" s="27"/>
      <c r="G6" s="27"/>
      <c r="H6" s="27"/>
      <c r="K6" s="260">
        <f>K7</f>
        <v>45544</v>
      </c>
      <c r="L6" s="261"/>
      <c r="M6" s="261"/>
      <c r="N6" s="261"/>
      <c r="O6" s="261"/>
      <c r="P6" s="261"/>
      <c r="Q6" s="262"/>
      <c r="R6" s="260">
        <f>R7</f>
        <v>45551</v>
      </c>
      <c r="S6" s="261"/>
      <c r="T6" s="261"/>
      <c r="U6" s="261"/>
      <c r="V6" s="261"/>
      <c r="W6" s="261"/>
      <c r="X6" s="262"/>
      <c r="Y6" s="260">
        <f>Y7</f>
        <v>45558</v>
      </c>
      <c r="Z6" s="261"/>
      <c r="AA6" s="261"/>
      <c r="AB6" s="261"/>
      <c r="AC6" s="261"/>
      <c r="AD6" s="261"/>
      <c r="AE6" s="262"/>
      <c r="AF6" s="260">
        <f>AF7</f>
        <v>45565</v>
      </c>
      <c r="AG6" s="261"/>
      <c r="AH6" s="261"/>
      <c r="AI6" s="261"/>
      <c r="AJ6" s="261"/>
      <c r="AK6" s="261"/>
      <c r="AL6" s="262"/>
      <c r="AM6" s="260">
        <f>AM7</f>
        <v>45572</v>
      </c>
      <c r="AN6" s="261"/>
      <c r="AO6" s="261"/>
      <c r="AP6" s="261"/>
      <c r="AQ6" s="261"/>
      <c r="AR6" s="261"/>
      <c r="AS6" s="262"/>
      <c r="AT6" s="260">
        <f>AT7</f>
        <v>45579</v>
      </c>
      <c r="AU6" s="261"/>
      <c r="AV6" s="261"/>
      <c r="AW6" s="261"/>
      <c r="AX6" s="261"/>
      <c r="AY6" s="261"/>
      <c r="AZ6" s="262"/>
      <c r="BA6" s="260">
        <f>BA7</f>
        <v>45586</v>
      </c>
      <c r="BB6" s="261"/>
      <c r="BC6" s="261"/>
      <c r="BD6" s="261"/>
      <c r="BE6" s="261"/>
      <c r="BF6" s="261"/>
      <c r="BG6" s="262"/>
      <c r="BH6" s="260">
        <f>BH7</f>
        <v>45593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K7" s="1">
        <f>Início_do_projeto-WEEKDAY(Início_do_projeto,1)+2+7*(Semana_de_exibição-1)</f>
        <v>45544</v>
      </c>
      <c r="L7" s="2">
        <f>K7+1</f>
        <v>45545</v>
      </c>
      <c r="M7" s="2">
        <f t="shared" ref="M7:AZ7" si="0">L7+1</f>
        <v>45546</v>
      </c>
      <c r="N7" s="2">
        <f t="shared" si="0"/>
        <v>45547</v>
      </c>
      <c r="O7" s="2">
        <f t="shared" si="0"/>
        <v>45548</v>
      </c>
      <c r="P7" s="2">
        <f t="shared" si="0"/>
        <v>45549</v>
      </c>
      <c r="Q7" s="3">
        <f t="shared" si="0"/>
        <v>45550</v>
      </c>
      <c r="R7" s="1">
        <f>Q7+1</f>
        <v>45551</v>
      </c>
      <c r="S7" s="2">
        <f>R7+1</f>
        <v>45552</v>
      </c>
      <c r="T7" s="2">
        <f t="shared" si="0"/>
        <v>45553</v>
      </c>
      <c r="U7" s="2">
        <f t="shared" si="0"/>
        <v>45554</v>
      </c>
      <c r="V7" s="2">
        <f t="shared" si="0"/>
        <v>45555</v>
      </c>
      <c r="W7" s="2">
        <f t="shared" si="0"/>
        <v>45556</v>
      </c>
      <c r="X7" s="3">
        <f t="shared" si="0"/>
        <v>45557</v>
      </c>
      <c r="Y7" s="1">
        <f>X7+1</f>
        <v>45558</v>
      </c>
      <c r="Z7" s="2">
        <f>Y7+1</f>
        <v>45559</v>
      </c>
      <c r="AA7" s="2">
        <f t="shared" si="0"/>
        <v>45560</v>
      </c>
      <c r="AB7" s="2">
        <f t="shared" si="0"/>
        <v>45561</v>
      </c>
      <c r="AC7" s="2">
        <f t="shared" si="0"/>
        <v>45562</v>
      </c>
      <c r="AD7" s="2">
        <f t="shared" si="0"/>
        <v>45563</v>
      </c>
      <c r="AE7" s="3">
        <f t="shared" si="0"/>
        <v>45564</v>
      </c>
      <c r="AF7" s="1">
        <f>AE7+1</f>
        <v>45565</v>
      </c>
      <c r="AG7" s="2">
        <f>AF7+1</f>
        <v>45566</v>
      </c>
      <c r="AH7" s="2">
        <f t="shared" si="0"/>
        <v>45567</v>
      </c>
      <c r="AI7" s="2">
        <f t="shared" si="0"/>
        <v>45568</v>
      </c>
      <c r="AJ7" s="2">
        <f t="shared" si="0"/>
        <v>45569</v>
      </c>
      <c r="AK7" s="2">
        <f t="shared" si="0"/>
        <v>45570</v>
      </c>
      <c r="AL7" s="3">
        <f t="shared" si="0"/>
        <v>45571</v>
      </c>
      <c r="AM7" s="1">
        <f>AL7+1</f>
        <v>45572</v>
      </c>
      <c r="AN7" s="2">
        <f>AM7+1</f>
        <v>45573</v>
      </c>
      <c r="AO7" s="2">
        <f t="shared" si="0"/>
        <v>45574</v>
      </c>
      <c r="AP7" s="2">
        <f t="shared" si="0"/>
        <v>45575</v>
      </c>
      <c r="AQ7" s="2">
        <f t="shared" si="0"/>
        <v>45576</v>
      </c>
      <c r="AR7" s="2">
        <f t="shared" si="0"/>
        <v>45577</v>
      </c>
      <c r="AS7" s="3">
        <f t="shared" si="0"/>
        <v>45578</v>
      </c>
      <c r="AT7" s="1">
        <f>AS7+1</f>
        <v>45579</v>
      </c>
      <c r="AU7" s="2">
        <f>AT7+1</f>
        <v>45580</v>
      </c>
      <c r="AV7" s="2">
        <f t="shared" si="0"/>
        <v>45581</v>
      </c>
      <c r="AW7" s="2">
        <f t="shared" si="0"/>
        <v>45582</v>
      </c>
      <c r="AX7" s="2">
        <f t="shared" si="0"/>
        <v>45583</v>
      </c>
      <c r="AY7" s="2">
        <f t="shared" si="0"/>
        <v>45584</v>
      </c>
      <c r="AZ7" s="3">
        <f t="shared" si="0"/>
        <v>45585</v>
      </c>
      <c r="BA7" s="1">
        <f>AZ7+1</f>
        <v>45586</v>
      </c>
      <c r="BB7" s="2">
        <f>BA7+1</f>
        <v>45587</v>
      </c>
      <c r="BC7" s="2">
        <f t="shared" ref="BC7:BG7" si="1">BB7+1</f>
        <v>45588</v>
      </c>
      <c r="BD7" s="2">
        <f t="shared" si="1"/>
        <v>45589</v>
      </c>
      <c r="BE7" s="2">
        <f t="shared" si="1"/>
        <v>45590</v>
      </c>
      <c r="BF7" s="2">
        <f t="shared" si="1"/>
        <v>45591</v>
      </c>
      <c r="BG7" s="3">
        <f t="shared" si="1"/>
        <v>45592</v>
      </c>
      <c r="BH7" s="1">
        <f>BG7+1</f>
        <v>45593</v>
      </c>
      <c r="BI7" s="2">
        <f>BH7+1</f>
        <v>45594</v>
      </c>
      <c r="BJ7" s="2">
        <f t="shared" ref="BJ7:BN7" si="2">BI7+1</f>
        <v>45595</v>
      </c>
      <c r="BK7" s="2">
        <f t="shared" si="2"/>
        <v>45596</v>
      </c>
      <c r="BL7" s="2">
        <f t="shared" si="2"/>
        <v>45597</v>
      </c>
      <c r="BM7" s="2">
        <f t="shared" si="2"/>
        <v>45598</v>
      </c>
      <c r="BN7" s="3">
        <f t="shared" si="2"/>
        <v>45599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E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211" t="s">
        <v>7</v>
      </c>
      <c r="B10" s="190" t="s">
        <v>57</v>
      </c>
      <c r="C10" s="70"/>
      <c r="D10" s="213"/>
      <c r="E10" s="213"/>
      <c r="F10" s="213"/>
      <c r="G10" s="213"/>
      <c r="H10" s="213"/>
      <c r="I10" s="214"/>
      <c r="J10" s="34" t="str">
        <f t="shared" ref="J10:J35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9.8" customHeight="1" thickBot="1" x14ac:dyDescent="0.35">
      <c r="A11" s="211" t="s">
        <v>8</v>
      </c>
      <c r="B11" s="220" t="s">
        <v>178</v>
      </c>
      <c r="C11" s="212"/>
      <c r="D11" s="178">
        <v>0</v>
      </c>
      <c r="E11" s="216">
        <v>45548</v>
      </c>
      <c r="F11" s="216">
        <v>45550</v>
      </c>
      <c r="G11" s="134"/>
      <c r="H11" s="134"/>
      <c r="I11" s="219"/>
      <c r="J11" s="34">
        <f t="shared" si="4"/>
        <v>3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211"/>
      <c r="B12" s="210" t="s">
        <v>97</v>
      </c>
      <c r="C12" s="209"/>
      <c r="D12" s="215">
        <v>0</v>
      </c>
      <c r="E12" s="216">
        <v>45551</v>
      </c>
      <c r="F12" s="216">
        <v>45552</v>
      </c>
      <c r="G12" s="217"/>
      <c r="H12" s="217"/>
      <c r="I12" s="218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19.8" customHeight="1" thickBot="1" x14ac:dyDescent="0.35">
      <c r="A13" s="14"/>
      <c r="B13" s="75" t="s">
        <v>165</v>
      </c>
      <c r="C13" s="9"/>
      <c r="D13" s="6">
        <v>0</v>
      </c>
      <c r="E13" s="159">
        <v>45553</v>
      </c>
      <c r="F13" s="159">
        <v>45554</v>
      </c>
      <c r="G13" s="10"/>
      <c r="H13" s="10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4"/>
      <c r="B14" s="75" t="s">
        <v>151</v>
      </c>
      <c r="C14" s="9"/>
      <c r="D14" s="6">
        <v>0</v>
      </c>
      <c r="E14" s="159">
        <v>45555</v>
      </c>
      <c r="F14" s="159">
        <v>45561</v>
      </c>
      <c r="G14" s="10"/>
      <c r="H14" s="10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19.8" customHeight="1" thickBot="1" x14ac:dyDescent="0.35">
      <c r="A15" s="14"/>
      <c r="B15" s="75" t="s">
        <v>166</v>
      </c>
      <c r="C15" s="9"/>
      <c r="D15" s="6">
        <v>0</v>
      </c>
      <c r="E15" s="159">
        <v>45562</v>
      </c>
      <c r="F15" s="159">
        <v>45562</v>
      </c>
      <c r="G15" s="10"/>
      <c r="H15" s="10"/>
      <c r="I15" s="34"/>
      <c r="J15" s="3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4"/>
      <c r="B16" s="75" t="s">
        <v>167</v>
      </c>
      <c r="C16" s="9"/>
      <c r="D16" s="6">
        <v>0</v>
      </c>
      <c r="E16" s="159">
        <v>45562</v>
      </c>
      <c r="F16" s="159">
        <v>45565</v>
      </c>
      <c r="G16" s="10"/>
      <c r="H16" s="10"/>
      <c r="I16" s="34"/>
      <c r="J16" s="3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19.8" customHeight="1" thickBot="1" x14ac:dyDescent="0.35">
      <c r="A17" s="14"/>
      <c r="B17" s="75" t="s">
        <v>93</v>
      </c>
      <c r="C17" s="9"/>
      <c r="D17" s="6">
        <v>0</v>
      </c>
      <c r="E17" s="159">
        <v>45565</v>
      </c>
      <c r="F17" s="159">
        <v>45565</v>
      </c>
      <c r="G17" s="10"/>
      <c r="H17" s="10"/>
      <c r="I17" s="34"/>
      <c r="J17" s="3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4"/>
      <c r="B18" s="75" t="s">
        <v>94</v>
      </c>
      <c r="C18" s="9"/>
      <c r="D18" s="6">
        <v>0</v>
      </c>
      <c r="E18" s="159">
        <v>45565</v>
      </c>
      <c r="F18" s="159">
        <v>45566</v>
      </c>
      <c r="G18" s="10"/>
      <c r="H18" s="10"/>
      <c r="I18" s="34"/>
      <c r="J18" s="34">
        <f t="shared" si="4"/>
        <v>2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19.8" customHeight="1" thickBot="1" x14ac:dyDescent="0.35">
      <c r="A19" s="11"/>
      <c r="B19" s="75" t="s">
        <v>95</v>
      </c>
      <c r="C19" s="9"/>
      <c r="D19" s="6">
        <v>0</v>
      </c>
      <c r="E19" s="159">
        <v>45566</v>
      </c>
      <c r="F19" s="159">
        <v>45568</v>
      </c>
      <c r="G19" s="10"/>
      <c r="H19" s="10"/>
      <c r="I19" s="34"/>
      <c r="J19" s="34">
        <f t="shared" si="4"/>
        <v>3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42"/>
      <c r="X19" s="42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30" customHeight="1" thickBot="1" x14ac:dyDescent="0.35">
      <c r="A20" s="11" t="s">
        <v>10</v>
      </c>
      <c r="B20" s="68" t="s">
        <v>50</v>
      </c>
      <c r="C20" s="69"/>
      <c r="D20" s="65"/>
      <c r="E20" s="67"/>
      <c r="F20" s="67"/>
      <c r="G20" s="67"/>
      <c r="H20" s="67"/>
      <c r="I20" s="66"/>
      <c r="J20" s="34" t="str">
        <f t="shared" si="4"/>
        <v/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19.8" customHeight="1" thickBot="1" x14ac:dyDescent="0.35">
      <c r="A21" s="11"/>
      <c r="B21" s="78" t="s">
        <v>99</v>
      </c>
      <c r="C21" s="79"/>
      <c r="D21" s="6">
        <v>0</v>
      </c>
      <c r="E21" s="159">
        <f>F19</f>
        <v>45568</v>
      </c>
      <c r="F21" s="80"/>
      <c r="G21" s="80"/>
      <c r="H21" s="80"/>
      <c r="I21" s="34"/>
      <c r="J21" s="34" t="str">
        <f t="shared" si="4"/>
        <v/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s="35" customFormat="1" ht="19.8" customHeight="1" thickBot="1" x14ac:dyDescent="0.35">
      <c r="A22" s="11"/>
      <c r="B22" s="72" t="s">
        <v>112</v>
      </c>
      <c r="C22" s="9"/>
      <c r="D22" s="6">
        <v>0</v>
      </c>
      <c r="E22" s="81"/>
      <c r="F22" s="80"/>
      <c r="G22" s="80"/>
      <c r="H22" s="80"/>
      <c r="I22" s="34"/>
      <c r="J22" s="34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s="35" customFormat="1" ht="19.8" customHeight="1" thickBot="1" x14ac:dyDescent="0.35">
      <c r="A23" s="11"/>
      <c r="B23" s="72" t="s">
        <v>156</v>
      </c>
      <c r="C23" s="9"/>
      <c r="D23" s="6">
        <v>0</v>
      </c>
      <c r="E23" s="81"/>
      <c r="F23" s="80"/>
      <c r="G23" s="80"/>
      <c r="H23" s="80"/>
      <c r="I23" s="34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s="35" customFormat="1" ht="19.8" customHeight="1" thickBot="1" x14ac:dyDescent="0.35">
      <c r="A24" s="11"/>
      <c r="B24" s="72" t="s">
        <v>157</v>
      </c>
      <c r="C24" s="9"/>
      <c r="D24" s="6">
        <v>0</v>
      </c>
      <c r="E24" s="81"/>
      <c r="F24" s="80"/>
      <c r="G24" s="80"/>
      <c r="H24" s="80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s="35" customFormat="1" ht="19.8" customHeight="1" thickBot="1" x14ac:dyDescent="0.35">
      <c r="A25" s="11"/>
      <c r="B25" s="72" t="s">
        <v>158</v>
      </c>
      <c r="C25" s="9"/>
      <c r="D25" s="6">
        <v>0</v>
      </c>
      <c r="E25" s="81"/>
      <c r="F25" s="80"/>
      <c r="G25" s="80"/>
      <c r="H25" s="80"/>
      <c r="I25" s="34"/>
      <c r="J25" s="3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6" spans="1:66" s="35" customFormat="1" ht="19.8" customHeight="1" thickBot="1" x14ac:dyDescent="0.35">
      <c r="A26" s="11"/>
      <c r="B26" s="72" t="s">
        <v>113</v>
      </c>
      <c r="C26" s="9"/>
      <c r="D26" s="6">
        <v>0</v>
      </c>
      <c r="E26" s="81"/>
      <c r="F26" s="80"/>
      <c r="G26" s="80"/>
      <c r="H26" s="80"/>
      <c r="I26" s="34"/>
      <c r="J26" s="3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s="35" customFormat="1" ht="19.8" customHeight="1" thickBot="1" x14ac:dyDescent="0.35">
      <c r="A27" s="11"/>
      <c r="B27" s="72" t="s">
        <v>156</v>
      </c>
      <c r="C27" s="9"/>
      <c r="D27" s="6">
        <v>0</v>
      </c>
      <c r="E27" s="81"/>
      <c r="F27" s="80"/>
      <c r="G27" s="80"/>
      <c r="H27" s="80"/>
      <c r="I27" s="34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s="35" customFormat="1" ht="19.8" customHeight="1" thickBot="1" x14ac:dyDescent="0.35">
      <c r="A28" s="11"/>
      <c r="B28" s="72" t="s">
        <v>157</v>
      </c>
      <c r="C28" s="9"/>
      <c r="D28" s="6">
        <v>0</v>
      </c>
      <c r="E28" s="81"/>
      <c r="F28" s="80"/>
      <c r="G28" s="80"/>
      <c r="H28" s="80"/>
      <c r="I28" s="34"/>
      <c r="J28" s="3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s="35" customFormat="1" ht="19.8" customHeight="1" thickBot="1" x14ac:dyDescent="0.35">
      <c r="A29" s="11"/>
      <c r="B29" s="72" t="s">
        <v>158</v>
      </c>
      <c r="C29" s="9"/>
      <c r="D29" s="6">
        <v>0</v>
      </c>
      <c r="E29" s="81"/>
      <c r="F29" s="80"/>
      <c r="G29" s="80"/>
      <c r="H29" s="80"/>
      <c r="I29" s="34"/>
      <c r="J29" s="3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s="35" customFormat="1" ht="30" customHeight="1" thickBot="1" x14ac:dyDescent="0.35">
      <c r="A30" s="11" t="s">
        <v>10</v>
      </c>
      <c r="B30" s="63" t="s">
        <v>103</v>
      </c>
      <c r="C30" s="64"/>
      <c r="D30" s="65"/>
      <c r="E30" s="67"/>
      <c r="F30" s="67"/>
      <c r="G30" s="67"/>
      <c r="H30" s="67"/>
      <c r="I30" s="66"/>
      <c r="J30" s="34" t="str">
        <f t="shared" si="4"/>
        <v/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31" spans="1:66" s="35" customFormat="1" ht="19.8" customHeight="1" thickBot="1" x14ac:dyDescent="0.35">
      <c r="A31" s="11"/>
      <c r="B31" s="72" t="s">
        <v>104</v>
      </c>
      <c r="C31" s="9"/>
      <c r="D31" s="6">
        <v>0</v>
      </c>
      <c r="E31" s="10"/>
      <c r="F31" s="10"/>
      <c r="G31" s="80"/>
      <c r="H31" s="80"/>
      <c r="I31" s="34"/>
      <c r="J31" s="34" t="str">
        <f t="shared" si="4"/>
        <v/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</row>
    <row r="32" spans="1:66" s="35" customFormat="1" ht="19.8" customHeight="1" thickBot="1" x14ac:dyDescent="0.35">
      <c r="A32" s="11"/>
      <c r="B32" s="72" t="s">
        <v>105</v>
      </c>
      <c r="C32" s="9"/>
      <c r="D32" s="6">
        <v>0</v>
      </c>
      <c r="E32" s="10"/>
      <c r="F32" s="10"/>
      <c r="G32" s="80"/>
      <c r="H32" s="80"/>
      <c r="I32" s="34"/>
      <c r="J32" s="34" t="str">
        <f t="shared" si="4"/>
        <v/>
      </c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</row>
    <row r="33" spans="1:66" s="35" customFormat="1" ht="30" customHeight="1" thickBot="1" x14ac:dyDescent="0.35">
      <c r="A33" s="11" t="s">
        <v>10</v>
      </c>
      <c r="B33" s="63" t="s">
        <v>106</v>
      </c>
      <c r="C33" s="64"/>
      <c r="D33" s="65"/>
      <c r="E33" s="67"/>
      <c r="F33" s="67"/>
      <c r="G33" s="67"/>
      <c r="H33" s="67"/>
      <c r="I33" s="66"/>
      <c r="J33" s="34" t="str">
        <f t="shared" si="4"/>
        <v/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s="35" customFormat="1" ht="19.8" customHeight="1" thickBot="1" x14ac:dyDescent="0.35">
      <c r="A34" s="11"/>
      <c r="B34" s="72" t="s">
        <v>104</v>
      </c>
      <c r="C34" s="9"/>
      <c r="D34" s="6">
        <v>0</v>
      </c>
      <c r="E34" s="10"/>
      <c r="F34" s="10"/>
      <c r="G34" s="80"/>
      <c r="H34" s="80"/>
      <c r="I34" s="34"/>
      <c r="J34" s="34" t="str">
        <f t="shared" si="4"/>
        <v/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</row>
    <row r="35" spans="1:66" s="35" customFormat="1" ht="19.8" customHeight="1" thickBot="1" x14ac:dyDescent="0.35">
      <c r="A35" s="11"/>
      <c r="B35" s="72" t="s">
        <v>107</v>
      </c>
      <c r="C35" s="9"/>
      <c r="D35" s="6">
        <v>0</v>
      </c>
      <c r="E35" s="81">
        <f>F35-1</f>
        <v>45589</v>
      </c>
      <c r="F35" s="81">
        <f>'Cronograma MACRO'!F27</f>
        <v>45590</v>
      </c>
      <c r="G35" s="7"/>
      <c r="H35" s="7"/>
      <c r="I35" s="34"/>
      <c r="J35" s="34">
        <f t="shared" si="4"/>
        <v>2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</row>
  </sheetData>
  <mergeCells count="24">
    <mergeCell ref="AT6:AZ6"/>
    <mergeCell ref="BA6:BG6"/>
    <mergeCell ref="BH6:BN6"/>
    <mergeCell ref="C7:D7"/>
    <mergeCell ref="Y4:AE4"/>
    <mergeCell ref="BH4:BM4"/>
    <mergeCell ref="C5:D5"/>
    <mergeCell ref="E5:F5"/>
    <mergeCell ref="C6:D6"/>
    <mergeCell ref="K6:Q6"/>
    <mergeCell ref="R6:X6"/>
    <mergeCell ref="Y6:AE6"/>
    <mergeCell ref="AF6:AL6"/>
    <mergeCell ref="AM6:AS6"/>
    <mergeCell ref="G3:I3"/>
    <mergeCell ref="K3:Q3"/>
    <mergeCell ref="R3:X3"/>
    <mergeCell ref="Y3:AE3"/>
    <mergeCell ref="AF3:AK3"/>
    <mergeCell ref="B4:B7"/>
    <mergeCell ref="C4:D4"/>
    <mergeCell ref="G4:I4"/>
    <mergeCell ref="K4:Q4"/>
    <mergeCell ref="R4:X4"/>
  </mergeCells>
  <conditionalFormatting sqref="B22">
    <cfRule type="expression" dxfId="171" priority="239">
      <formula>AND(B$3&lt;&gt;"",#REF!&lt;&gt;"")</formula>
    </cfRule>
    <cfRule type="expression" dxfId="170" priority="238">
      <formula>AND(#REF!&lt;&gt;"",B$3&lt;&gt;"",OR(WEEKDAY(B$3)=1,WEEKDAY(B$3)=7))</formula>
    </cfRule>
    <cfRule type="expression" dxfId="169" priority="237">
      <formula>#REF!=2</formula>
    </cfRule>
    <cfRule type="expression" dxfId="168" priority="236">
      <formula>#REF!=1</formula>
    </cfRule>
  </conditionalFormatting>
  <conditionalFormatting sqref="B23:B25">
    <cfRule type="expression" dxfId="167" priority="19">
      <formula>#REF!=1</formula>
    </cfRule>
    <cfRule type="expression" dxfId="166" priority="20">
      <formula>#REF!=2</formula>
    </cfRule>
    <cfRule type="expression" dxfId="165" priority="21">
      <formula>AND(#REF!&lt;&gt;"",B$3&lt;&gt;"",OR(WEEKDAY(B$3)=1,WEEKDAY(B$3)=7))</formula>
    </cfRule>
    <cfRule type="expression" dxfId="164" priority="22">
      <formula>AND(B$3&lt;&gt;"",#REF!&lt;&gt;"")</formula>
    </cfRule>
  </conditionalFormatting>
  <conditionalFormatting sqref="B26">
    <cfRule type="expression" dxfId="163" priority="240">
      <formula>$D39=1</formula>
    </cfRule>
    <cfRule type="expression" dxfId="162" priority="243">
      <formula>AND(B$3&lt;&gt;"",$A39&lt;&gt;"")</formula>
    </cfRule>
    <cfRule type="expression" dxfId="161" priority="242">
      <formula>AND($A39&lt;&gt;"",B$3&lt;&gt;"",OR(WEEKDAY(B$3)=1,WEEKDAY(B$3)=7))</formula>
    </cfRule>
    <cfRule type="expression" dxfId="160" priority="241">
      <formula>$D39=2</formula>
    </cfRule>
  </conditionalFormatting>
  <conditionalFormatting sqref="B27:B29">
    <cfRule type="expression" dxfId="159" priority="15">
      <formula>#REF!=1</formula>
    </cfRule>
    <cfRule type="expression" dxfId="158" priority="16">
      <formula>#REF!=2</formula>
    </cfRule>
    <cfRule type="expression" dxfId="157" priority="17">
      <formula>AND(#REF!&lt;&gt;"",B$3&lt;&gt;"",OR(WEEKDAY(B$3)=1,WEEKDAY(B$3)=7))</formula>
    </cfRule>
    <cfRule type="expression" dxfId="156" priority="18">
      <formula>AND(B$3&lt;&gt;"",#REF!&lt;&gt;"")</formula>
    </cfRule>
  </conditionalFormatting>
  <conditionalFormatting sqref="B31">
    <cfRule type="expression" dxfId="155" priority="247">
      <formula>AND(B$3&lt;&gt;"",$A58&lt;&gt;"")</formula>
    </cfRule>
    <cfRule type="expression" dxfId="154" priority="246">
      <formula>AND($A58&lt;&gt;"",B$3&lt;&gt;"",OR(WEEKDAY(B$3)=1,WEEKDAY(B$3)=7))</formula>
    </cfRule>
    <cfRule type="expression" dxfId="153" priority="245">
      <formula>$D58=2</formula>
    </cfRule>
    <cfRule type="expression" dxfId="152" priority="244">
      <formula>$D58=1</formula>
    </cfRule>
  </conditionalFormatting>
  <conditionalFormatting sqref="B32">
    <cfRule type="expression" dxfId="151" priority="35">
      <formula>#REF!=1</formula>
    </cfRule>
    <cfRule type="expression" dxfId="150" priority="36">
      <formula>#REF!=2</formula>
    </cfRule>
    <cfRule type="expression" dxfId="149" priority="37">
      <formula>AND(#REF!&lt;&gt;"",B$3&lt;&gt;"",OR(WEEKDAY(B$3)=1,WEEKDAY(B$3)=7))</formula>
    </cfRule>
    <cfRule type="expression" dxfId="148" priority="38">
      <formula>AND(B$3&lt;&gt;"",#REF!&lt;&gt;"")</formula>
    </cfRule>
  </conditionalFormatting>
  <conditionalFormatting sqref="B34">
    <cfRule type="expression" dxfId="147" priority="251">
      <formula>AND(B$3&lt;&gt;"",$A59&lt;&gt;"")</formula>
    </cfRule>
    <cfRule type="expression" dxfId="146" priority="250">
      <formula>AND($A59&lt;&gt;"",B$3&lt;&gt;"",OR(WEEKDAY(B$3)=1,WEEKDAY(B$3)=7))</formula>
    </cfRule>
    <cfRule type="expression" dxfId="145" priority="249">
      <formula>$D59=2</formula>
    </cfRule>
    <cfRule type="expression" dxfId="144" priority="248">
      <formula>$D59=1</formula>
    </cfRule>
  </conditionalFormatting>
  <conditionalFormatting sqref="B35">
    <cfRule type="expression" dxfId="143" priority="71">
      <formula>AND(B$3&lt;&gt;"",$A42&lt;&gt;"")</formula>
    </cfRule>
    <cfRule type="expression" dxfId="142" priority="68">
      <formula>$D42=1</formula>
    </cfRule>
    <cfRule type="expression" dxfId="141" priority="69">
      <formula>$D42=2</formula>
    </cfRule>
    <cfRule type="expression" dxfId="140" priority="70">
      <formula>AND($A42&lt;&gt;"",B$3&lt;&gt;"",OR(WEEKDAY(B$3)=1,WEEKDAY(B$3)=7))</formula>
    </cfRule>
  </conditionalFormatting>
  <conditionalFormatting sqref="B12:C12 E12:F12">
    <cfRule type="expression" dxfId="139" priority="393">
      <formula>AND($A11&lt;&gt;"",B$3&lt;&gt;"",OR(WEEKDAY(B$3)=1,WEEKDAY(B$3)=7))</formula>
    </cfRule>
    <cfRule type="expression" dxfId="138" priority="394">
      <formula>AND(B$3&lt;&gt;"",$A11&lt;&gt;"")</formula>
    </cfRule>
  </conditionalFormatting>
  <conditionalFormatting sqref="B12:C19 E12:H19">
    <cfRule type="expression" dxfId="137" priority="60">
      <formula>$D12=2</formula>
    </cfRule>
    <cfRule type="expression" dxfId="136" priority="59">
      <formula>$D12=1</formula>
    </cfRule>
  </conditionalFormatting>
  <conditionalFormatting sqref="B13:C19 E13:F19 C34:C35 E35:F35 C31:C32 E21:E29">
    <cfRule type="expression" dxfId="135" priority="61">
      <formula>AND($A13&lt;&gt;"",B$3&lt;&gt;"",OR(WEEKDAY(B$3)=1,WEEKDAY(B$3)=7))</formula>
    </cfRule>
  </conditionalFormatting>
  <conditionalFormatting sqref="B13:C19 E13:F19 E21:E29 C31:C32 C34:C35 E35:F35">
    <cfRule type="expression" dxfId="134" priority="62">
      <formula>AND(B$3&lt;&gt;"",$A13&lt;&gt;"")</formula>
    </cfRule>
  </conditionalFormatting>
  <conditionalFormatting sqref="B21:C21 C22:C29 C31:C32">
    <cfRule type="expression" dxfId="133" priority="23">
      <formula>$D21=1</formula>
    </cfRule>
  </conditionalFormatting>
  <conditionalFormatting sqref="B21:C21 C22:C29">
    <cfRule type="expression" dxfId="132" priority="24">
      <formula>$D21=2</formula>
    </cfRule>
    <cfRule type="expression" dxfId="131" priority="25">
      <formula>AND($A21&lt;&gt;"",B$3&lt;&gt;"",OR(WEEKDAY(B$3)=1,WEEKDAY(B$3)=7))</formula>
    </cfRule>
    <cfRule type="expression" dxfId="130" priority="26">
      <formula>AND(B$3&lt;&gt;"",$A21&lt;&gt;"")</formula>
    </cfRule>
  </conditionalFormatting>
  <conditionalFormatting sqref="C11">
    <cfRule type="expression" dxfId="129" priority="5">
      <formula>$D11=1</formula>
    </cfRule>
    <cfRule type="expression" dxfId="128" priority="6">
      <formula>$D11=2</formula>
    </cfRule>
    <cfRule type="expression" dxfId="127" priority="8">
      <formula>AND(C$3&lt;&gt;"",$A10&lt;&gt;"")</formula>
    </cfRule>
    <cfRule type="expression" dxfId="126" priority="7">
      <formula>AND($A10&lt;&gt;"",C$3&lt;&gt;"",OR(WEEKDAY(C$3)=1,WEEKDAY(C$3)=7))</formula>
    </cfRule>
  </conditionalFormatting>
  <conditionalFormatting sqref="C34 E31:H32 E34:H34">
    <cfRule type="expression" dxfId="125" priority="110">
      <formula>$D31=1</formula>
    </cfRule>
  </conditionalFormatting>
  <conditionalFormatting sqref="C34:C35 C31:C32 E35:F35">
    <cfRule type="expression" dxfId="124" priority="111">
      <formula>$D31=2</formula>
    </cfRule>
  </conditionalFormatting>
  <conditionalFormatting sqref="C35 E35:F35">
    <cfRule type="expression" dxfId="123" priority="51">
      <formula>$D35=1</formula>
    </cfRule>
  </conditionalFormatting>
  <conditionalFormatting sqref="D9:D32 D34:D35">
    <cfRule type="dataBar" priority="74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{3051EFD2-A54E-4E90-8A8A-0286FB3E7442}</x14:id>
        </ext>
      </extLst>
    </cfRule>
  </conditionalFormatting>
  <conditionalFormatting sqref="D20 D30 D10:H10">
    <cfRule type="dataBar" priority="114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{1F460F68-3B7A-497F-8101-686CEC470DCD}</x14:id>
        </ext>
      </extLst>
    </cfRule>
  </conditionalFormatting>
  <conditionalFormatting sqref="D33">
    <cfRule type="dataBar" priority="13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{CA0AF300-D24F-45FB-AEFA-F03E9EC793DD}</x14:id>
        </ext>
      </extLst>
    </cfRule>
    <cfRule type="dataBar" priority="14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{7D9B1AEC-6E6F-40EC-BA90-46E5DB24961A}</x14:id>
        </ext>
      </extLst>
    </cfRule>
  </conditionalFormatting>
  <conditionalFormatting sqref="E11:F11">
    <cfRule type="expression" dxfId="122" priority="3">
      <formula>AND($A10&lt;&gt;"",E$3&lt;&gt;"",OR(WEEKDAY(E$3)=1,WEEKDAY(E$3)=7))</formula>
    </cfRule>
    <cfRule type="expression" dxfId="121" priority="4">
      <formula>AND(E$3&lt;&gt;"",$A10&lt;&gt;"")</formula>
    </cfRule>
    <cfRule type="expression" dxfId="120" priority="2">
      <formula>$D11=2</formula>
    </cfRule>
    <cfRule type="expression" dxfId="119" priority="1">
      <formula>$D11=1</formula>
    </cfRule>
  </conditionalFormatting>
  <conditionalFormatting sqref="E31:F32 E34:F34 F21:F29">
    <cfRule type="expression" dxfId="118" priority="123">
      <formula>AND($A21&lt;&gt;"",G$3&lt;&gt;"",OR(WEEKDAY(G$3)=1,WEEKDAY(G$3)=7))</formula>
    </cfRule>
  </conditionalFormatting>
  <conditionalFormatting sqref="E10:H10">
    <cfRule type="dataBar" priority="115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{56C75F49-86BD-4BA8-9886-DD4796D5D568}</x14:id>
        </ext>
      </extLst>
    </cfRule>
  </conditionalFormatting>
  <conditionalFormatting sqref="E21:H29">
    <cfRule type="expression" dxfId="117" priority="9">
      <formula>$D21=1</formula>
    </cfRule>
    <cfRule type="expression" dxfId="116" priority="10">
      <formula>$D21=2</formula>
    </cfRule>
  </conditionalFormatting>
  <conditionalFormatting sqref="E31:H32 E34:H34">
    <cfRule type="expression" dxfId="115" priority="119">
      <formula>$D31=2</formula>
    </cfRule>
  </conditionalFormatting>
  <conditionalFormatting sqref="F21:F29 E31:F32 E34:F34">
    <cfRule type="expression" dxfId="114" priority="124">
      <formula>AND(G$3&lt;&gt;"",$A21&lt;&gt;"")</formula>
    </cfRule>
  </conditionalFormatting>
  <conditionalFormatting sqref="G12:H12">
    <cfRule type="expression" dxfId="113" priority="430">
      <formula>AND(#REF!&lt;&gt;"",$A11&lt;&gt;"")</formula>
    </cfRule>
    <cfRule type="expression" dxfId="112" priority="432">
      <formula>AND($A11&lt;&gt;"",#REF!&lt;&gt;"",OR(WEEKDAY(#REF!)=1,WEEKDAY(#REF!)=7))</formula>
    </cfRule>
  </conditionalFormatting>
  <conditionalFormatting sqref="G13:H19 G21:H29 G31:H32 G34:H34">
    <cfRule type="expression" dxfId="111" priority="121">
      <formula>AND(#REF!&lt;&gt;"",$A13&lt;&gt;"")</formula>
    </cfRule>
  </conditionalFormatting>
  <conditionalFormatting sqref="G31:H32 G34:H34 G13:H19 G21:H29">
    <cfRule type="expression" dxfId="110" priority="120">
      <formula>AND($A13&lt;&gt;"",#REF!&lt;&gt;"",OR(WEEKDAY(#REF!)=1,WEEKDAY(#REF!)=7))</formula>
    </cfRule>
  </conditionalFormatting>
  <conditionalFormatting sqref="K7:BN35">
    <cfRule type="expression" dxfId="109" priority="118">
      <formula>AND(TODAY()&gt;=K$7,TODAY()&lt;L$7)</formula>
    </cfRule>
  </conditionalFormatting>
  <conditionalFormatting sqref="K9:BN35">
    <cfRule type="expression" dxfId="108" priority="117" stopIfTrue="1">
      <formula>AND(Término_da_tarefa&gt;=K$7,Início_da_tarefa&lt;L$7)</formula>
    </cfRule>
    <cfRule type="expression" dxfId="107" priority="116">
      <formula>AND(Início_da_tarefa&lt;=K$7,ROUNDDOWN((Término_da_tarefa-Início_da_tarefa+1)*Progresso_da_tarefa,0)+Início_da_tarefa-1&gt;=K$7)</formula>
    </cfRule>
  </conditionalFormatting>
  <dataValidations count="2">
    <dataValidation type="whole" operator="greaterThanOrEqual" allowBlank="1" showInputMessage="1" promptTitle="Semana de exibição" prompt="Alterar esse número rola a exibição do Gráfico de Gantt." sqref="E6" xr:uid="{1C17E3E7-7D71-4E80-BED2-E54BA6101902}">
      <formula1>1</formula1>
    </dataValidation>
    <dataValidation operator="greaterThan" allowBlank="1" showInputMessage="1" showErrorMessage="1" sqref="E21:H32 E34:H34 E35:F35 E10:H10 E12:H19" xr:uid="{0F7913B2-5E81-408D-B8F2-183FEC6C9051}"/>
  </dataValidations>
  <printOptions horizontalCentered="1"/>
  <pageMargins left="7.874015748031496E-2" right="0.15748031496062992" top="1.7322834645669292" bottom="0.31496062992125984" header="0" footer="0.31496062992125984"/>
  <pageSetup paperSize="9" scale="43" fitToHeight="0" orientation="landscape" r:id="rId1"/>
  <headerFooter differentFirst="1" scaleWithDoc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51EFD2-A54E-4E90-8A8A-0286FB3E744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D9:D32 D34:D35</xm:sqref>
        </x14:conditionalFormatting>
        <x14:conditionalFormatting xmlns:xm="http://schemas.microsoft.com/office/excel/2006/main">
          <x14:cfRule type="dataBar" id="{1F460F68-3B7A-497F-8101-686CEC470DCD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D20 D30 D10:H10</xm:sqref>
        </x14:conditionalFormatting>
        <x14:conditionalFormatting xmlns:xm="http://schemas.microsoft.com/office/excel/2006/main">
          <x14:cfRule type="dataBar" id="{CA0AF300-D24F-45FB-AEFA-F03E9EC793DD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14:cfRule type="dataBar" id="{7D9B1AEC-6E6F-40EC-BA90-46E5DB2496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D33</xm:sqref>
        </x14:conditionalFormatting>
        <x14:conditionalFormatting xmlns:xm="http://schemas.microsoft.com/office/excel/2006/main">
          <x14:cfRule type="dataBar" id="{56C75F49-86BD-4BA8-9886-DD4796D5D56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E10:H10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9356-E413-4EFD-AC76-7D02BD18C0EC}">
  <sheetPr>
    <pageSetUpPr fitToPage="1"/>
  </sheetPr>
  <dimension ref="A1:BN24"/>
  <sheetViews>
    <sheetView showGridLines="0" showRuler="0" showWhiteSpace="0" view="pageLayout" topLeftCell="A2" zoomScale="70" zoomScaleNormal="70" zoomScalePageLayoutView="70" workbookViewId="0">
      <selection activeCell="B4" sqref="B4:B7"/>
    </sheetView>
  </sheetViews>
  <sheetFormatPr defaultRowHeight="30" customHeight="1" x14ac:dyDescent="0.3"/>
  <cols>
    <col min="1" max="1" width="2.21875" style="11" customWidth="1"/>
    <col min="2" max="2" width="90.33203125" style="12" customWidth="1"/>
    <col min="3" max="3" width="49" style="12" bestFit="1" customWidth="1"/>
    <col min="4" max="4" width="10.109375" style="12" bestFit="1" customWidth="1"/>
    <col min="5" max="5" width="11.6640625" style="13" customWidth="1"/>
    <col min="6" max="6" width="10.77734375" style="12" customWidth="1"/>
    <col min="7" max="7" width="7.5546875" style="12" bestFit="1" customWidth="1"/>
    <col min="8" max="8" width="9.21875" style="12" bestFit="1" customWidth="1"/>
    <col min="9" max="9" width="2.6640625" style="12" customWidth="1"/>
    <col min="10" max="10" width="6.109375" style="12" hidden="1" customWidth="1"/>
    <col min="11" max="15" width="3.77734375" style="12" bestFit="1" customWidth="1"/>
    <col min="16" max="16" width="3.44140625" style="12" bestFit="1" customWidth="1"/>
    <col min="17" max="17" width="2.5546875" style="12" bestFit="1" customWidth="1"/>
    <col min="18" max="25" width="2.6640625" style="12" bestFit="1" customWidth="1"/>
    <col min="26" max="26" width="3.44140625" style="12" bestFit="1" customWidth="1"/>
    <col min="27" max="27" width="3.109375" style="12" bestFit="1" customWidth="1"/>
    <col min="28" max="35" width="3.44140625" style="12" bestFit="1" customWidth="1"/>
    <col min="36" max="36" width="3.77734375" style="12" bestFit="1" customWidth="1"/>
    <col min="37" max="37" width="3.44140625" style="12" bestFit="1" customWidth="1"/>
    <col min="38" max="46" width="3.77734375" style="12" bestFit="1" customWidth="1"/>
    <col min="47" max="47" width="2.21875" style="12" bestFit="1" customWidth="1"/>
    <col min="48" max="55" width="2.6640625" style="12" bestFit="1" customWidth="1"/>
    <col min="56" max="56" width="3.44140625" style="12" bestFit="1" customWidth="1"/>
    <col min="57" max="57" width="3.109375" style="12" bestFit="1" customWidth="1"/>
    <col min="58" max="65" width="3.44140625" style="12" bestFit="1" customWidth="1"/>
    <col min="66" max="66" width="3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89</v>
      </c>
      <c r="C2" s="16"/>
      <c r="D2" s="17"/>
      <c r="J2" s="18"/>
      <c r="K2" s="19"/>
    </row>
    <row r="3" spans="1:66" ht="30" customHeight="1" x14ac:dyDescent="0.3">
      <c r="A3" s="11" t="s">
        <v>1</v>
      </c>
      <c r="B3" s="71" t="s">
        <v>122</v>
      </c>
      <c r="C3" s="16"/>
      <c r="D3" s="17"/>
      <c r="G3" s="271" t="s">
        <v>108</v>
      </c>
      <c r="H3" s="271"/>
      <c r="I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300" t="s">
        <v>55</v>
      </c>
      <c r="Z3" s="287"/>
      <c r="AA3" s="287"/>
      <c r="AB3" s="287"/>
      <c r="AC3" s="287"/>
      <c r="AD3" s="287"/>
      <c r="AE3" s="287"/>
      <c r="AF3" s="290"/>
      <c r="AG3" s="290"/>
      <c r="AH3" s="290"/>
      <c r="AI3" s="290"/>
      <c r="AJ3" s="290"/>
      <c r="AK3" s="290"/>
    </row>
    <row r="4" spans="1:66" ht="30" customHeight="1" x14ac:dyDescent="0.3">
      <c r="B4" s="252" t="s">
        <v>200</v>
      </c>
      <c r="C4" s="286"/>
      <c r="D4" s="286"/>
      <c r="G4" s="281">
        <f>AVERAGE(D8:D36)</f>
        <v>0</v>
      </c>
      <c r="H4" s="265"/>
      <c r="I4" s="265"/>
      <c r="K4" s="273">
        <f>E12</f>
        <v>45551</v>
      </c>
      <c r="L4" s="274"/>
      <c r="M4" s="274"/>
      <c r="N4" s="274"/>
      <c r="O4" s="274"/>
      <c r="P4" s="274"/>
      <c r="Q4" s="275"/>
      <c r="R4" s="276">
        <f>F24</f>
        <v>45583</v>
      </c>
      <c r="S4" s="277"/>
      <c r="T4" s="277"/>
      <c r="U4" s="277"/>
      <c r="V4" s="277"/>
      <c r="W4" s="277"/>
      <c r="X4" s="277"/>
      <c r="Y4" s="301">
        <v>0</v>
      </c>
      <c r="Z4" s="302"/>
      <c r="AA4" s="302"/>
      <c r="AB4" s="302"/>
      <c r="AC4" s="302"/>
      <c r="AD4" s="302"/>
      <c r="AE4" s="303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53"/>
      <c r="C5" s="296" t="s">
        <v>149</v>
      </c>
      <c r="D5" s="296"/>
      <c r="E5" s="265"/>
      <c r="F5" s="265"/>
      <c r="G5" s="24"/>
      <c r="H5" s="24"/>
    </row>
    <row r="6" spans="1:66" ht="30" customHeight="1" x14ac:dyDescent="0.3">
      <c r="A6" s="14" t="s">
        <v>3</v>
      </c>
      <c r="B6" s="253"/>
      <c r="C6" s="266" t="s">
        <v>12</v>
      </c>
      <c r="D6" s="266"/>
      <c r="E6" s="26">
        <v>1</v>
      </c>
      <c r="F6" s="27"/>
      <c r="G6" s="27"/>
      <c r="H6" s="27"/>
      <c r="K6" s="260">
        <f>K7</f>
        <v>45551</v>
      </c>
      <c r="L6" s="261"/>
      <c r="M6" s="261"/>
      <c r="N6" s="261"/>
      <c r="O6" s="261"/>
      <c r="P6" s="261"/>
      <c r="Q6" s="262"/>
      <c r="R6" s="260">
        <f>R7</f>
        <v>45558</v>
      </c>
      <c r="S6" s="261"/>
      <c r="T6" s="261"/>
      <c r="U6" s="261"/>
      <c r="V6" s="261"/>
      <c r="W6" s="261"/>
      <c r="X6" s="262"/>
      <c r="Y6" s="260">
        <f>Y7</f>
        <v>45565</v>
      </c>
      <c r="Z6" s="261"/>
      <c r="AA6" s="261"/>
      <c r="AB6" s="261"/>
      <c r="AC6" s="261"/>
      <c r="AD6" s="261"/>
      <c r="AE6" s="262"/>
      <c r="AF6" s="260">
        <f>AF7</f>
        <v>45572</v>
      </c>
      <c r="AG6" s="261"/>
      <c r="AH6" s="261"/>
      <c r="AI6" s="261"/>
      <c r="AJ6" s="261"/>
      <c r="AK6" s="261"/>
      <c r="AL6" s="262"/>
      <c r="AM6" s="260">
        <f>AM7</f>
        <v>45579</v>
      </c>
      <c r="AN6" s="261"/>
      <c r="AO6" s="261"/>
      <c r="AP6" s="261"/>
      <c r="AQ6" s="261"/>
      <c r="AR6" s="261"/>
      <c r="AS6" s="262"/>
      <c r="AT6" s="260">
        <f>AT7</f>
        <v>45586</v>
      </c>
      <c r="AU6" s="261"/>
      <c r="AV6" s="261"/>
      <c r="AW6" s="261"/>
      <c r="AX6" s="261"/>
      <c r="AY6" s="261"/>
      <c r="AZ6" s="262"/>
      <c r="BA6" s="260">
        <f>BA7</f>
        <v>45593</v>
      </c>
      <c r="BB6" s="261"/>
      <c r="BC6" s="261"/>
      <c r="BD6" s="261"/>
      <c r="BE6" s="261"/>
      <c r="BF6" s="261"/>
      <c r="BG6" s="262"/>
      <c r="BH6" s="260">
        <f>BH7</f>
        <v>45600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K7" s="1">
        <f>Início_do_projeto-WEEKDAY(Início_do_projeto,1)+2+7*(Semana_de_exibição-1)</f>
        <v>45551</v>
      </c>
      <c r="L7" s="2">
        <f>K7+1</f>
        <v>45552</v>
      </c>
      <c r="M7" s="2">
        <f t="shared" ref="M7:AZ7" si="0">L7+1</f>
        <v>45553</v>
      </c>
      <c r="N7" s="2">
        <f t="shared" si="0"/>
        <v>45554</v>
      </c>
      <c r="O7" s="2">
        <f t="shared" si="0"/>
        <v>45555</v>
      </c>
      <c r="P7" s="2">
        <f t="shared" si="0"/>
        <v>45556</v>
      </c>
      <c r="Q7" s="3">
        <f t="shared" si="0"/>
        <v>45557</v>
      </c>
      <c r="R7" s="1">
        <f>Q7+1</f>
        <v>45558</v>
      </c>
      <c r="S7" s="2">
        <f>R7+1</f>
        <v>45559</v>
      </c>
      <c r="T7" s="2">
        <f t="shared" si="0"/>
        <v>45560</v>
      </c>
      <c r="U7" s="2">
        <f t="shared" si="0"/>
        <v>45561</v>
      </c>
      <c r="V7" s="2">
        <f t="shared" si="0"/>
        <v>45562</v>
      </c>
      <c r="W7" s="2">
        <f t="shared" si="0"/>
        <v>45563</v>
      </c>
      <c r="X7" s="3">
        <f t="shared" si="0"/>
        <v>45564</v>
      </c>
      <c r="Y7" s="1">
        <f>X7+1</f>
        <v>45565</v>
      </c>
      <c r="Z7" s="2">
        <f>Y7+1</f>
        <v>45566</v>
      </c>
      <c r="AA7" s="2">
        <f t="shared" si="0"/>
        <v>45567</v>
      </c>
      <c r="AB7" s="2">
        <f t="shared" si="0"/>
        <v>45568</v>
      </c>
      <c r="AC7" s="2">
        <f t="shared" si="0"/>
        <v>45569</v>
      </c>
      <c r="AD7" s="2">
        <f t="shared" si="0"/>
        <v>45570</v>
      </c>
      <c r="AE7" s="3">
        <f t="shared" si="0"/>
        <v>45571</v>
      </c>
      <c r="AF7" s="1">
        <f>AE7+1</f>
        <v>45572</v>
      </c>
      <c r="AG7" s="2">
        <f>AF7+1</f>
        <v>45573</v>
      </c>
      <c r="AH7" s="2">
        <f t="shared" si="0"/>
        <v>45574</v>
      </c>
      <c r="AI7" s="2">
        <f t="shared" si="0"/>
        <v>45575</v>
      </c>
      <c r="AJ7" s="2">
        <f t="shared" si="0"/>
        <v>45576</v>
      </c>
      <c r="AK7" s="2">
        <f t="shared" si="0"/>
        <v>45577</v>
      </c>
      <c r="AL7" s="3">
        <f t="shared" si="0"/>
        <v>45578</v>
      </c>
      <c r="AM7" s="1">
        <f>AL7+1</f>
        <v>45579</v>
      </c>
      <c r="AN7" s="2">
        <f>AM7+1</f>
        <v>45580</v>
      </c>
      <c r="AO7" s="2">
        <f t="shared" si="0"/>
        <v>45581</v>
      </c>
      <c r="AP7" s="2">
        <f t="shared" si="0"/>
        <v>45582</v>
      </c>
      <c r="AQ7" s="2">
        <f t="shared" si="0"/>
        <v>45583</v>
      </c>
      <c r="AR7" s="2">
        <f t="shared" si="0"/>
        <v>45584</v>
      </c>
      <c r="AS7" s="3">
        <f t="shared" si="0"/>
        <v>45585</v>
      </c>
      <c r="AT7" s="1">
        <f>AS7+1</f>
        <v>45586</v>
      </c>
      <c r="AU7" s="2">
        <f>AT7+1</f>
        <v>45587</v>
      </c>
      <c r="AV7" s="2">
        <f t="shared" si="0"/>
        <v>45588</v>
      </c>
      <c r="AW7" s="2">
        <f t="shared" si="0"/>
        <v>45589</v>
      </c>
      <c r="AX7" s="2">
        <f t="shared" si="0"/>
        <v>45590</v>
      </c>
      <c r="AY7" s="2">
        <f t="shared" si="0"/>
        <v>45591</v>
      </c>
      <c r="AZ7" s="3">
        <f t="shared" si="0"/>
        <v>45592</v>
      </c>
      <c r="BA7" s="1">
        <f>AZ7+1</f>
        <v>45593</v>
      </c>
      <c r="BB7" s="2">
        <f>BA7+1</f>
        <v>45594</v>
      </c>
      <c r="BC7" s="2">
        <f t="shared" ref="BC7:BG7" si="1">BB7+1</f>
        <v>45595</v>
      </c>
      <c r="BD7" s="2">
        <f t="shared" si="1"/>
        <v>45596</v>
      </c>
      <c r="BE7" s="2">
        <f t="shared" si="1"/>
        <v>45597</v>
      </c>
      <c r="BF7" s="2">
        <f t="shared" si="1"/>
        <v>45598</v>
      </c>
      <c r="BG7" s="3">
        <f t="shared" si="1"/>
        <v>45599</v>
      </c>
      <c r="BH7" s="1">
        <f>BG7+1</f>
        <v>45600</v>
      </c>
      <c r="BI7" s="2">
        <f>BH7+1</f>
        <v>45601</v>
      </c>
      <c r="BJ7" s="2">
        <f t="shared" ref="BJ7:BN7" si="2">BI7+1</f>
        <v>45602</v>
      </c>
      <c r="BK7" s="2">
        <f t="shared" si="2"/>
        <v>45603</v>
      </c>
      <c r="BL7" s="2">
        <f t="shared" si="2"/>
        <v>45604</v>
      </c>
      <c r="BM7" s="2">
        <f t="shared" si="2"/>
        <v>45605</v>
      </c>
      <c r="BN7" s="3">
        <f t="shared" si="2"/>
        <v>45606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E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14" t="s">
        <v>7</v>
      </c>
      <c r="B10" s="190" t="s">
        <v>57</v>
      </c>
      <c r="C10" s="191"/>
      <c r="D10" s="65"/>
      <c r="E10" s="65"/>
      <c r="F10" s="65"/>
      <c r="G10" s="65"/>
      <c r="H10" s="65"/>
      <c r="I10" s="66"/>
      <c r="J10" s="34" t="str">
        <f t="shared" ref="J10:J24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7.399999999999999" customHeight="1" thickBot="1" x14ac:dyDescent="0.35">
      <c r="A11" s="14"/>
      <c r="B11" s="222" t="s">
        <v>177</v>
      </c>
      <c r="C11" s="212" t="s">
        <v>176</v>
      </c>
      <c r="D11" s="178">
        <v>0</v>
      </c>
      <c r="E11" s="216">
        <v>45537</v>
      </c>
      <c r="F11" s="216">
        <v>45538</v>
      </c>
      <c r="G11" s="197"/>
      <c r="H11" s="197"/>
      <c r="I11" s="66"/>
      <c r="J11" s="3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14" t="s">
        <v>8</v>
      </c>
      <c r="B12" s="221" t="s">
        <v>97</v>
      </c>
      <c r="C12" s="194" t="s">
        <v>172</v>
      </c>
      <c r="D12" s="6">
        <v>0</v>
      </c>
      <c r="E12" s="159">
        <v>45551</v>
      </c>
      <c r="F12" s="159">
        <v>45552</v>
      </c>
      <c r="G12" s="10"/>
      <c r="H12" s="10"/>
      <c r="I12" s="34"/>
      <c r="J12" s="34">
        <f t="shared" si="4"/>
        <v>2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19.8" customHeight="1" thickBot="1" x14ac:dyDescent="0.35">
      <c r="A13" s="14"/>
      <c r="B13" s="197" t="s">
        <v>165</v>
      </c>
      <c r="C13" s="198" t="s">
        <v>168</v>
      </c>
      <c r="D13" s="6">
        <v>0</v>
      </c>
      <c r="E13" s="159">
        <v>45553</v>
      </c>
      <c r="F13" s="159">
        <v>45554</v>
      </c>
      <c r="G13" s="10"/>
      <c r="H13" s="10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4"/>
      <c r="B14" s="197" t="s">
        <v>151</v>
      </c>
      <c r="C14" s="198" t="s">
        <v>168</v>
      </c>
      <c r="D14" s="6">
        <v>0</v>
      </c>
      <c r="E14" s="159">
        <v>45555</v>
      </c>
      <c r="F14" s="159">
        <v>45561</v>
      </c>
      <c r="G14" s="10"/>
      <c r="H14" s="10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19.8" customHeight="1" thickBot="1" x14ac:dyDescent="0.35">
      <c r="A15" s="14"/>
      <c r="B15" s="197" t="s">
        <v>166</v>
      </c>
      <c r="C15" s="198" t="s">
        <v>154</v>
      </c>
      <c r="D15" s="6">
        <v>0</v>
      </c>
      <c r="E15" s="159">
        <v>45562</v>
      </c>
      <c r="F15" s="159">
        <v>45562</v>
      </c>
      <c r="G15" s="10"/>
      <c r="H15" s="10"/>
      <c r="I15" s="34"/>
      <c r="J15" s="3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4"/>
      <c r="B16" s="197" t="s">
        <v>167</v>
      </c>
      <c r="C16" s="198" t="s">
        <v>169</v>
      </c>
      <c r="D16" s="6">
        <v>0</v>
      </c>
      <c r="E16" s="159">
        <v>45562</v>
      </c>
      <c r="F16" s="159">
        <v>45565</v>
      </c>
      <c r="G16" s="10"/>
      <c r="H16" s="10"/>
      <c r="I16" s="34"/>
      <c r="J16" s="3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19.8" customHeight="1" thickBot="1" x14ac:dyDescent="0.35">
      <c r="A17" s="14"/>
      <c r="B17" s="197" t="s">
        <v>93</v>
      </c>
      <c r="C17" s="198" t="s">
        <v>170</v>
      </c>
      <c r="D17" s="6">
        <v>0</v>
      </c>
      <c r="E17" s="159">
        <v>45565</v>
      </c>
      <c r="F17" s="159">
        <v>45565</v>
      </c>
      <c r="G17" s="10"/>
      <c r="H17" s="10"/>
      <c r="I17" s="34"/>
      <c r="J17" s="3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4"/>
      <c r="B18" s="197" t="s">
        <v>94</v>
      </c>
      <c r="C18" s="198" t="s">
        <v>171</v>
      </c>
      <c r="D18" s="6">
        <v>0</v>
      </c>
      <c r="E18" s="159">
        <v>45565</v>
      </c>
      <c r="F18" s="159">
        <v>45566</v>
      </c>
      <c r="G18" s="10"/>
      <c r="H18" s="10"/>
      <c r="I18" s="34"/>
      <c r="J18" s="34">
        <f t="shared" si="4"/>
        <v>2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19.8" customHeight="1" thickBot="1" x14ac:dyDescent="0.35">
      <c r="A19" s="11"/>
      <c r="B19" s="197" t="s">
        <v>95</v>
      </c>
      <c r="C19" s="198" t="s">
        <v>169</v>
      </c>
      <c r="D19" s="6">
        <v>0</v>
      </c>
      <c r="E19" s="159">
        <v>45566</v>
      </c>
      <c r="F19" s="159">
        <v>45568</v>
      </c>
      <c r="G19" s="10"/>
      <c r="H19" s="10"/>
      <c r="I19" s="34"/>
      <c r="J19" s="34">
        <f t="shared" si="4"/>
        <v>3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42"/>
      <c r="X19" s="42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30" customHeight="1" thickBot="1" x14ac:dyDescent="0.35">
      <c r="A20" s="11" t="s">
        <v>10</v>
      </c>
      <c r="B20" s="68" t="s">
        <v>50</v>
      </c>
      <c r="C20" s="68"/>
      <c r="D20" s="65"/>
      <c r="E20" s="67"/>
      <c r="F20" s="67"/>
      <c r="G20" s="67"/>
      <c r="H20" s="67"/>
      <c r="I20" s="66"/>
      <c r="J20" s="34" t="str">
        <f t="shared" si="4"/>
        <v/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19.8" customHeight="1" thickBot="1" x14ac:dyDescent="0.35">
      <c r="A21" s="11"/>
      <c r="B21" s="72" t="s">
        <v>114</v>
      </c>
      <c r="C21" s="9" t="s">
        <v>70</v>
      </c>
      <c r="D21" s="6">
        <v>0</v>
      </c>
      <c r="E21" s="80">
        <v>45558</v>
      </c>
      <c r="F21" s="80"/>
      <c r="G21" s="80"/>
      <c r="H21" s="80"/>
      <c r="I21" s="34"/>
      <c r="J21" s="34" t="str">
        <f t="shared" si="4"/>
        <v/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s="35" customFormat="1" ht="19.8" customHeight="1" thickBot="1" x14ac:dyDescent="0.35">
      <c r="A22" s="11"/>
      <c r="B22" s="72" t="s">
        <v>115</v>
      </c>
      <c r="C22" s="9" t="s">
        <v>98</v>
      </c>
      <c r="D22" s="6">
        <v>0</v>
      </c>
      <c r="E22" s="10"/>
      <c r="F22" s="10"/>
      <c r="G22" s="80"/>
      <c r="H22" s="80"/>
      <c r="I22" s="34"/>
      <c r="J22" s="34" t="str">
        <f t="shared" si="4"/>
        <v/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s="35" customFormat="1" ht="19.8" customHeight="1" thickBot="1" x14ac:dyDescent="0.35">
      <c r="A23" s="11"/>
      <c r="B23" s="72" t="s">
        <v>116</v>
      </c>
      <c r="C23" s="9" t="s">
        <v>70</v>
      </c>
      <c r="D23" s="6">
        <v>0</v>
      </c>
      <c r="E23" s="10"/>
      <c r="F23" s="10"/>
      <c r="G23" s="80"/>
      <c r="H23" s="80"/>
      <c r="I23" s="34"/>
      <c r="J23" s="34" t="str">
        <f t="shared" si="4"/>
        <v/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s="35" customFormat="1" ht="19.8" customHeight="1" thickBot="1" x14ac:dyDescent="0.35">
      <c r="A24" s="11"/>
      <c r="B24" s="72" t="s">
        <v>117</v>
      </c>
      <c r="C24" s="9" t="s">
        <v>98</v>
      </c>
      <c r="D24" s="6">
        <v>0</v>
      </c>
      <c r="E24" s="81">
        <v>45561</v>
      </c>
      <c r="F24" s="81">
        <f>'Cronograma MACRO'!F28</f>
        <v>45583</v>
      </c>
      <c r="G24" s="80"/>
      <c r="H24" s="80"/>
      <c r="I24" s="34"/>
      <c r="J24" s="34">
        <f t="shared" si="4"/>
        <v>23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</sheetData>
  <mergeCells count="24">
    <mergeCell ref="AT6:AZ6"/>
    <mergeCell ref="BA6:BG6"/>
    <mergeCell ref="BH6:BN6"/>
    <mergeCell ref="C7:D7"/>
    <mergeCell ref="Y4:AE4"/>
    <mergeCell ref="BH4:BM4"/>
    <mergeCell ref="C5:D5"/>
    <mergeCell ref="E5:F5"/>
    <mergeCell ref="C6:D6"/>
    <mergeCell ref="K6:Q6"/>
    <mergeCell ref="R6:X6"/>
    <mergeCell ref="Y6:AE6"/>
    <mergeCell ref="AF6:AL6"/>
    <mergeCell ref="AM6:AS6"/>
    <mergeCell ref="G3:I3"/>
    <mergeCell ref="K3:Q3"/>
    <mergeCell ref="R3:X3"/>
    <mergeCell ref="Y3:AE3"/>
    <mergeCell ref="AF3:AK3"/>
    <mergeCell ref="B4:B7"/>
    <mergeCell ref="C4:D4"/>
    <mergeCell ref="G4:I4"/>
    <mergeCell ref="K4:Q4"/>
    <mergeCell ref="R4:X4"/>
  </mergeCells>
  <conditionalFormatting sqref="B23">
    <cfRule type="expression" dxfId="106" priority="263">
      <formula>AND(B$3&lt;&gt;"",#REF!&lt;&gt;"")</formula>
    </cfRule>
    <cfRule type="expression" dxfId="105" priority="262">
      <formula>AND(#REF!&lt;&gt;"",B$3&lt;&gt;"",OR(WEEKDAY(B$3)=1,WEEKDAY(B$3)=7))</formula>
    </cfRule>
    <cfRule type="expression" dxfId="104" priority="261">
      <formula>#REF!=2</formula>
    </cfRule>
    <cfRule type="expression" dxfId="103" priority="260">
      <formula>#REF!=1</formula>
    </cfRule>
  </conditionalFormatting>
  <conditionalFormatting sqref="B24">
    <cfRule type="expression" dxfId="102" priority="20">
      <formula>AND(#REF!&lt;&gt;"",B$3&lt;&gt;"",OR(WEEKDAY(B$3)=1,WEEKDAY(B$3)=7))</formula>
    </cfRule>
    <cfRule type="expression" dxfId="101" priority="21">
      <formula>AND(B$3&lt;&gt;"",#REF!&lt;&gt;"")</formula>
    </cfRule>
    <cfRule type="expression" dxfId="100" priority="18">
      <formula>#REF!=1</formula>
    </cfRule>
    <cfRule type="expression" dxfId="99" priority="19">
      <formula>#REF!=2</formula>
    </cfRule>
  </conditionalFormatting>
  <conditionalFormatting sqref="B21:C22 C23:C24">
    <cfRule type="expression" dxfId="98" priority="25">
      <formula>AND(B$3&lt;&gt;"",$A21&lt;&gt;"")</formula>
    </cfRule>
    <cfRule type="expression" dxfId="97" priority="22">
      <formula>$D21=1</formula>
    </cfRule>
    <cfRule type="expression" dxfId="96" priority="23">
      <formula>$D21=2</formula>
    </cfRule>
    <cfRule type="expression" dxfId="95" priority="24">
      <formula>AND($A21&lt;&gt;"",B$3&lt;&gt;"",OR(WEEKDAY(B$3)=1,WEEKDAY(B$3)=7))</formula>
    </cfRule>
  </conditionalFormatting>
  <conditionalFormatting sqref="C11">
    <cfRule type="expression" dxfId="94" priority="5">
      <formula>$D11=1</formula>
    </cfRule>
    <cfRule type="expression" dxfId="93" priority="6">
      <formula>$D11=2</formula>
    </cfRule>
    <cfRule type="expression" dxfId="92" priority="7">
      <formula>AND($A10&lt;&gt;"",C$3&lt;&gt;"",OR(WEEKDAY(C$3)=1,WEEKDAY(C$3)=7))</formula>
    </cfRule>
    <cfRule type="expression" dxfId="91" priority="8">
      <formula>AND(C$3&lt;&gt;"",$A10&lt;&gt;"")</formula>
    </cfRule>
  </conditionalFormatting>
  <conditionalFormatting sqref="D11">
    <cfRule type="dataBar" priority="9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{2C6F30B8-0419-478E-92B3-4E50A754F2AE}</x14:id>
        </ext>
      </extLst>
    </cfRule>
  </conditionalFormatting>
  <conditionalFormatting sqref="D10:H10 D20">
    <cfRule type="dataBar" priority="81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{91530A84-2A34-4551-A741-2AB547E164FF}</x14:id>
        </ext>
      </extLst>
    </cfRule>
  </conditionalFormatting>
  <conditionalFormatting sqref="E11:F11">
    <cfRule type="expression" dxfId="90" priority="2">
      <formula>$D11=2</formula>
    </cfRule>
    <cfRule type="expression" dxfId="89" priority="3">
      <formula>AND($A10&lt;&gt;"",E$3&lt;&gt;"",OR(WEEKDAY(E$3)=1,WEEKDAY(E$3)=7))</formula>
    </cfRule>
    <cfRule type="expression" dxfId="88" priority="4">
      <formula>AND(E$3&lt;&gt;"",$A10&lt;&gt;"")</formula>
    </cfRule>
    <cfRule type="expression" dxfId="87" priority="1">
      <formula>$D11=1</formula>
    </cfRule>
  </conditionalFormatting>
  <conditionalFormatting sqref="E12:F19">
    <cfRule type="expression" dxfId="86" priority="28">
      <formula>AND($A12&lt;&gt;"",E$3&lt;&gt;"",OR(WEEKDAY(E$3)=1,WEEKDAY(E$3)=7))</formula>
    </cfRule>
    <cfRule type="expression" dxfId="85" priority="29">
      <formula>AND(E$3&lt;&gt;"",$A12&lt;&gt;"")</formula>
    </cfRule>
  </conditionalFormatting>
  <conditionalFormatting sqref="E21:F23">
    <cfRule type="expression" dxfId="84" priority="90">
      <formula>AND($A21&lt;&gt;"",G$3&lt;&gt;"",OR(WEEKDAY(G$3)=1,WEEKDAY(G$3)=7))</formula>
    </cfRule>
    <cfRule type="expression" dxfId="83" priority="91">
      <formula>AND(G$3&lt;&gt;"",$A21&lt;&gt;"")</formula>
    </cfRule>
  </conditionalFormatting>
  <conditionalFormatting sqref="E24:F24">
    <cfRule type="expression" dxfId="82" priority="13">
      <formula>AND(E$3&lt;&gt;"",$A24&lt;&gt;"")</formula>
    </cfRule>
    <cfRule type="expression" dxfId="81" priority="12">
      <formula>AND($A24&lt;&gt;"",E$3&lt;&gt;"",OR(WEEKDAY(E$3)=1,WEEKDAY(E$3)=7))</formula>
    </cfRule>
  </conditionalFormatting>
  <conditionalFormatting sqref="E10:H10 D9:D10 D12:D24">
    <cfRule type="dataBar" priority="82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{DBE4216A-3F98-4C8E-904F-9C8A8720386F}</x14:id>
        </ext>
      </extLst>
    </cfRule>
  </conditionalFormatting>
  <conditionalFormatting sqref="E12:H19">
    <cfRule type="expression" dxfId="80" priority="26">
      <formula>$D12=1</formula>
    </cfRule>
    <cfRule type="expression" dxfId="79" priority="27">
      <formula>$D12=2</formula>
    </cfRule>
  </conditionalFormatting>
  <conditionalFormatting sqref="E21:H24">
    <cfRule type="expression" dxfId="78" priority="10">
      <formula>$D21=1</formula>
    </cfRule>
    <cfRule type="expression" dxfId="77" priority="11">
      <formula>$D21=2</formula>
    </cfRule>
  </conditionalFormatting>
  <conditionalFormatting sqref="G12:H19 G21:H24">
    <cfRule type="expression" dxfId="76" priority="87">
      <formula>AND($A12&lt;&gt;"",#REF!&lt;&gt;"",OR(WEEKDAY(#REF!)=1,WEEKDAY(#REF!)=7))</formula>
    </cfRule>
    <cfRule type="expression" dxfId="75" priority="88">
      <formula>AND(#REF!&lt;&gt;"",$A12&lt;&gt;"")</formula>
    </cfRule>
  </conditionalFormatting>
  <conditionalFormatting sqref="K7:BN24">
    <cfRule type="expression" dxfId="74" priority="85">
      <formula>AND(TODAY()&gt;=K$7,TODAY()&lt;L$7)</formula>
    </cfRule>
  </conditionalFormatting>
  <conditionalFormatting sqref="K9:BN24">
    <cfRule type="expression" dxfId="73" priority="83">
      <formula>AND(Início_da_tarefa&lt;=K$7,ROUNDDOWN((Término_da_tarefa-Início_da_tarefa+1)*Progresso_da_tarefa,0)+Início_da_tarefa-1&gt;=K$7)</formula>
    </cfRule>
    <cfRule type="expression" dxfId="72" priority="84" stopIfTrue="1">
      <formula>AND(Término_da_tarefa&gt;=K$7,Início_da_tarefa&lt;L$7)</formula>
    </cfRule>
  </conditionalFormatting>
  <dataValidations count="2">
    <dataValidation operator="greaterThan" allowBlank="1" showInputMessage="1" showErrorMessage="1" sqref="E21:H24 G10:H19 E10:F10 E12:F19" xr:uid="{07951960-FF8C-4759-B4C0-886E3D595983}"/>
    <dataValidation type="whole" operator="greaterThanOrEqual" allowBlank="1" showInputMessage="1" promptTitle="Semana de exibição" prompt="Alterar esse número rola a exibição do Gráfico de Gantt." sqref="E6" xr:uid="{2C0D9687-C57A-468C-8BB8-E9DD0F5890AC}">
      <formula1>1</formula1>
    </dataValidation>
  </dataValidations>
  <printOptions horizontalCentered="1"/>
  <pageMargins left="7.874015748031496E-2" right="0.15748031496062992" top="1.7322834645669292" bottom="0.31496062992125984" header="0" footer="0.31496062992125984"/>
  <pageSetup paperSize="9" scale="38" fitToHeight="0" orientation="landscape" r:id="rId1"/>
  <headerFooter differentFirst="1" scaleWithDoc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6F30B8-0419-478E-92B3-4E50A754F2A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91530A84-2A34-4551-A741-2AB547E164FF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D10:H10 D20</xm:sqref>
        </x14:conditionalFormatting>
        <x14:conditionalFormatting xmlns:xm="http://schemas.microsoft.com/office/excel/2006/main">
          <x14:cfRule type="dataBar" id="{DBE4216A-3F98-4C8E-904F-9C8A8720386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E10:H10 D9:D10 D12:D24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E53-D5F5-4849-89D0-0A90F39485BC}">
  <sheetPr>
    <pageSetUpPr fitToPage="1"/>
  </sheetPr>
  <dimension ref="A1:BN30"/>
  <sheetViews>
    <sheetView showGridLines="0" showRuler="0" showWhiteSpace="0" view="pageLayout" topLeftCell="A3" zoomScale="70" zoomScaleNormal="70" zoomScalePageLayoutView="70" workbookViewId="0">
      <selection activeCell="B28" sqref="B28:H30"/>
    </sheetView>
  </sheetViews>
  <sheetFormatPr defaultRowHeight="30" customHeight="1" x14ac:dyDescent="0.3"/>
  <cols>
    <col min="1" max="1" width="3.109375" style="11" customWidth="1"/>
    <col min="2" max="2" width="74" style="12" customWidth="1"/>
    <col min="3" max="3" width="47.6640625" style="12" customWidth="1"/>
    <col min="4" max="4" width="10.33203125" style="12" bestFit="1" customWidth="1"/>
    <col min="5" max="5" width="10" style="13" bestFit="1" customWidth="1"/>
    <col min="6" max="6" width="10" style="12" bestFit="1" customWidth="1"/>
    <col min="7" max="8" width="10" style="12" customWidth="1"/>
    <col min="9" max="9" width="2.6640625" style="12" customWidth="1"/>
    <col min="10" max="10" width="6.33203125" style="12" hidden="1" customWidth="1"/>
    <col min="11" max="27" width="2.88671875" style="12" bestFit="1" customWidth="1"/>
    <col min="28" max="28" width="2.77734375" style="12" bestFit="1" customWidth="1"/>
    <col min="29" max="30" width="2.5546875" style="12" customWidth="1"/>
    <col min="31" max="31" width="2.77734375" style="12" bestFit="1" customWidth="1"/>
    <col min="32" max="32" width="2.5546875" style="12" customWidth="1"/>
    <col min="33" max="33" width="2.33203125" style="12" bestFit="1" customWidth="1"/>
    <col min="34" max="35" width="2.77734375" style="12" bestFit="1" customWidth="1"/>
    <col min="36" max="36" width="2.5546875" style="12" customWidth="1"/>
    <col min="37" max="58" width="2.88671875" style="12" bestFit="1" customWidth="1"/>
    <col min="59" max="59" width="2.77734375" style="12" bestFit="1" customWidth="1"/>
    <col min="60" max="60" width="2.5546875" style="12" customWidth="1"/>
    <col min="61" max="61" width="2.33203125" style="12" bestFit="1" customWidth="1"/>
    <col min="62" max="63" width="2.77734375" style="12" bestFit="1" customWidth="1"/>
    <col min="64" max="65" width="2.5546875" style="12" customWidth="1"/>
    <col min="66" max="66" width="2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90</v>
      </c>
      <c r="C2" s="16"/>
      <c r="D2" s="17"/>
      <c r="J2" s="18"/>
      <c r="K2" s="19"/>
    </row>
    <row r="3" spans="1:66" ht="30" customHeight="1" x14ac:dyDescent="0.3">
      <c r="A3" s="11" t="s">
        <v>1</v>
      </c>
      <c r="B3" s="71" t="s">
        <v>179</v>
      </c>
      <c r="C3" s="16"/>
      <c r="D3" s="17"/>
      <c r="G3" s="271" t="s">
        <v>108</v>
      </c>
      <c r="H3" s="271"/>
      <c r="I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300" t="s">
        <v>55</v>
      </c>
      <c r="Z3" s="287"/>
      <c r="AA3" s="287"/>
      <c r="AB3" s="287"/>
      <c r="AC3" s="287"/>
      <c r="AD3" s="287"/>
      <c r="AE3" s="287"/>
      <c r="AF3" s="290"/>
      <c r="AG3" s="290"/>
      <c r="AH3" s="290"/>
      <c r="AI3" s="290"/>
      <c r="AJ3" s="290"/>
      <c r="AK3" s="290"/>
    </row>
    <row r="4" spans="1:66" ht="30" customHeight="1" x14ac:dyDescent="0.3">
      <c r="B4" s="252" t="s">
        <v>200</v>
      </c>
      <c r="C4" s="286"/>
      <c r="D4" s="286"/>
      <c r="G4" s="281">
        <f>AVERAGE(D8:D33)</f>
        <v>0</v>
      </c>
      <c r="H4" s="265"/>
      <c r="I4" s="265"/>
      <c r="K4" s="273">
        <f>E11</f>
        <v>45565</v>
      </c>
      <c r="L4" s="274"/>
      <c r="M4" s="274"/>
      <c r="N4" s="274"/>
      <c r="O4" s="274"/>
      <c r="P4" s="274"/>
      <c r="Q4" s="275"/>
      <c r="R4" s="276">
        <f>F25</f>
        <v>45576</v>
      </c>
      <c r="S4" s="277"/>
      <c r="T4" s="277"/>
      <c r="U4" s="277"/>
      <c r="V4" s="277"/>
      <c r="W4" s="277"/>
      <c r="X4" s="277"/>
      <c r="Y4" s="301">
        <v>0</v>
      </c>
      <c r="Z4" s="302"/>
      <c r="AA4" s="302"/>
      <c r="AB4" s="302"/>
      <c r="AC4" s="302"/>
      <c r="AD4" s="302"/>
      <c r="AE4" s="303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53"/>
      <c r="C5" s="296" t="s">
        <v>149</v>
      </c>
      <c r="D5" s="296"/>
      <c r="E5" s="265"/>
      <c r="F5" s="265"/>
      <c r="G5" s="24"/>
      <c r="H5" s="24"/>
    </row>
    <row r="6" spans="1:66" ht="30" customHeight="1" x14ac:dyDescent="0.3">
      <c r="A6" s="14" t="s">
        <v>3</v>
      </c>
      <c r="B6" s="253"/>
      <c r="C6" s="266" t="s">
        <v>12</v>
      </c>
      <c r="D6" s="266"/>
      <c r="E6" s="26">
        <v>1</v>
      </c>
      <c r="F6" s="27"/>
      <c r="G6" s="27"/>
      <c r="H6" s="27"/>
      <c r="K6" s="260">
        <f>K7</f>
        <v>45565</v>
      </c>
      <c r="L6" s="261"/>
      <c r="M6" s="261"/>
      <c r="N6" s="261"/>
      <c r="O6" s="261"/>
      <c r="P6" s="261"/>
      <c r="Q6" s="262"/>
      <c r="R6" s="260">
        <f>R7</f>
        <v>45572</v>
      </c>
      <c r="S6" s="261"/>
      <c r="T6" s="261"/>
      <c r="U6" s="261"/>
      <c r="V6" s="261"/>
      <c r="W6" s="261"/>
      <c r="X6" s="262"/>
      <c r="Y6" s="260">
        <f>Y7</f>
        <v>45579</v>
      </c>
      <c r="Z6" s="261"/>
      <c r="AA6" s="261"/>
      <c r="AB6" s="261"/>
      <c r="AC6" s="261"/>
      <c r="AD6" s="261"/>
      <c r="AE6" s="262"/>
      <c r="AF6" s="260">
        <f>AF7</f>
        <v>45586</v>
      </c>
      <c r="AG6" s="261"/>
      <c r="AH6" s="261"/>
      <c r="AI6" s="261"/>
      <c r="AJ6" s="261"/>
      <c r="AK6" s="261"/>
      <c r="AL6" s="262"/>
      <c r="AM6" s="260">
        <f>AM7</f>
        <v>45593</v>
      </c>
      <c r="AN6" s="261"/>
      <c r="AO6" s="261"/>
      <c r="AP6" s="261"/>
      <c r="AQ6" s="261"/>
      <c r="AR6" s="261"/>
      <c r="AS6" s="262"/>
      <c r="AT6" s="260">
        <f>AT7</f>
        <v>45600</v>
      </c>
      <c r="AU6" s="261"/>
      <c r="AV6" s="261"/>
      <c r="AW6" s="261"/>
      <c r="AX6" s="261"/>
      <c r="AY6" s="261"/>
      <c r="AZ6" s="262"/>
      <c r="BA6" s="260">
        <f>BA7</f>
        <v>45607</v>
      </c>
      <c r="BB6" s="261"/>
      <c r="BC6" s="261"/>
      <c r="BD6" s="261"/>
      <c r="BE6" s="261"/>
      <c r="BF6" s="261"/>
      <c r="BG6" s="262"/>
      <c r="BH6" s="260">
        <f>BH7</f>
        <v>45614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K7" s="1">
        <f>Início_do_projeto-WEEKDAY(Início_do_projeto,1)+2+7*(Semana_de_exibição-1)</f>
        <v>45565</v>
      </c>
      <c r="L7" s="2">
        <f>K7+1</f>
        <v>45566</v>
      </c>
      <c r="M7" s="2">
        <f t="shared" ref="M7:AZ7" si="0">L7+1</f>
        <v>45567</v>
      </c>
      <c r="N7" s="2">
        <f t="shared" si="0"/>
        <v>45568</v>
      </c>
      <c r="O7" s="2">
        <f t="shared" si="0"/>
        <v>45569</v>
      </c>
      <c r="P7" s="2">
        <f t="shared" si="0"/>
        <v>45570</v>
      </c>
      <c r="Q7" s="3">
        <f t="shared" si="0"/>
        <v>45571</v>
      </c>
      <c r="R7" s="1">
        <f>Q7+1</f>
        <v>45572</v>
      </c>
      <c r="S7" s="2">
        <f>R7+1</f>
        <v>45573</v>
      </c>
      <c r="T7" s="2">
        <f t="shared" si="0"/>
        <v>45574</v>
      </c>
      <c r="U7" s="2">
        <f t="shared" si="0"/>
        <v>45575</v>
      </c>
      <c r="V7" s="2">
        <f t="shared" si="0"/>
        <v>45576</v>
      </c>
      <c r="W7" s="2">
        <f t="shared" si="0"/>
        <v>45577</v>
      </c>
      <c r="X7" s="3">
        <f t="shared" si="0"/>
        <v>45578</v>
      </c>
      <c r="Y7" s="1">
        <f>X7+1</f>
        <v>45579</v>
      </c>
      <c r="Z7" s="2">
        <f>Y7+1</f>
        <v>45580</v>
      </c>
      <c r="AA7" s="2">
        <f t="shared" si="0"/>
        <v>45581</v>
      </c>
      <c r="AB7" s="2">
        <f t="shared" si="0"/>
        <v>45582</v>
      </c>
      <c r="AC7" s="2">
        <f t="shared" si="0"/>
        <v>45583</v>
      </c>
      <c r="AD7" s="2">
        <f t="shared" si="0"/>
        <v>45584</v>
      </c>
      <c r="AE7" s="3">
        <f t="shared" si="0"/>
        <v>45585</v>
      </c>
      <c r="AF7" s="1">
        <f>AE7+1</f>
        <v>45586</v>
      </c>
      <c r="AG7" s="2">
        <f>AF7+1</f>
        <v>45587</v>
      </c>
      <c r="AH7" s="2">
        <f t="shared" si="0"/>
        <v>45588</v>
      </c>
      <c r="AI7" s="2">
        <f t="shared" si="0"/>
        <v>45589</v>
      </c>
      <c r="AJ7" s="2">
        <f t="shared" si="0"/>
        <v>45590</v>
      </c>
      <c r="AK7" s="2">
        <f t="shared" si="0"/>
        <v>45591</v>
      </c>
      <c r="AL7" s="3">
        <f t="shared" si="0"/>
        <v>45592</v>
      </c>
      <c r="AM7" s="1">
        <f>AL7+1</f>
        <v>45593</v>
      </c>
      <c r="AN7" s="2">
        <f>AM7+1</f>
        <v>45594</v>
      </c>
      <c r="AO7" s="2">
        <f t="shared" si="0"/>
        <v>45595</v>
      </c>
      <c r="AP7" s="2">
        <f t="shared" si="0"/>
        <v>45596</v>
      </c>
      <c r="AQ7" s="2">
        <f t="shared" si="0"/>
        <v>45597</v>
      </c>
      <c r="AR7" s="2">
        <f t="shared" si="0"/>
        <v>45598</v>
      </c>
      <c r="AS7" s="3">
        <f t="shared" si="0"/>
        <v>45599</v>
      </c>
      <c r="AT7" s="1">
        <f>AS7+1</f>
        <v>45600</v>
      </c>
      <c r="AU7" s="2">
        <f>AT7+1</f>
        <v>45601</v>
      </c>
      <c r="AV7" s="2">
        <f t="shared" si="0"/>
        <v>45602</v>
      </c>
      <c r="AW7" s="2">
        <f t="shared" si="0"/>
        <v>45603</v>
      </c>
      <c r="AX7" s="2">
        <f t="shared" si="0"/>
        <v>45604</v>
      </c>
      <c r="AY7" s="2">
        <f t="shared" si="0"/>
        <v>45605</v>
      </c>
      <c r="AZ7" s="3">
        <f t="shared" si="0"/>
        <v>45606</v>
      </c>
      <c r="BA7" s="1">
        <f>AZ7+1</f>
        <v>45607</v>
      </c>
      <c r="BB7" s="2">
        <f>BA7+1</f>
        <v>45608</v>
      </c>
      <c r="BC7" s="2">
        <f t="shared" ref="BC7:BG7" si="1">BB7+1</f>
        <v>45609</v>
      </c>
      <c r="BD7" s="2">
        <f t="shared" si="1"/>
        <v>45610</v>
      </c>
      <c r="BE7" s="2">
        <f t="shared" si="1"/>
        <v>45611</v>
      </c>
      <c r="BF7" s="2">
        <f t="shared" si="1"/>
        <v>45612</v>
      </c>
      <c r="BG7" s="3">
        <f t="shared" si="1"/>
        <v>45613</v>
      </c>
      <c r="BH7" s="1">
        <f>BG7+1</f>
        <v>45614</v>
      </c>
      <c r="BI7" s="2">
        <f>BH7+1</f>
        <v>45615</v>
      </c>
      <c r="BJ7" s="2">
        <f t="shared" ref="BJ7:BN7" si="2">BI7+1</f>
        <v>45616</v>
      </c>
      <c r="BK7" s="2">
        <f t="shared" si="2"/>
        <v>45617</v>
      </c>
      <c r="BL7" s="2">
        <f t="shared" si="2"/>
        <v>45618</v>
      </c>
      <c r="BM7" s="2">
        <f t="shared" si="2"/>
        <v>45619</v>
      </c>
      <c r="BN7" s="3">
        <f t="shared" si="2"/>
        <v>45620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E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14" t="s">
        <v>7</v>
      </c>
      <c r="B10" s="63" t="s">
        <v>57</v>
      </c>
      <c r="C10" s="70"/>
      <c r="D10" s="65"/>
      <c r="E10" s="65"/>
      <c r="F10" s="65"/>
      <c r="G10" s="65"/>
      <c r="H10" s="65"/>
      <c r="I10" s="66"/>
      <c r="J10" s="34" t="str">
        <f t="shared" ref="J10:J25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9.8" customHeight="1" thickBot="1" x14ac:dyDescent="0.35">
      <c r="A11" s="14" t="s">
        <v>8</v>
      </c>
      <c r="B11" s="8" t="s">
        <v>186</v>
      </c>
      <c r="C11" s="223"/>
      <c r="D11" s="6">
        <v>0</v>
      </c>
      <c r="E11" s="82">
        <f>'Cronograma MACRO'!E29</f>
        <v>45565</v>
      </c>
      <c r="F11" s="82">
        <f>E11+3</f>
        <v>45568</v>
      </c>
      <c r="G11" s="10"/>
      <c r="H11" s="10"/>
      <c r="I11" s="34"/>
      <c r="J11" s="34">
        <f t="shared" si="4"/>
        <v>4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14"/>
      <c r="B12" s="8" t="s">
        <v>94</v>
      </c>
      <c r="C12" s="92"/>
      <c r="D12" s="6">
        <v>0</v>
      </c>
      <c r="E12" s="10"/>
      <c r="F12" s="10"/>
      <c r="G12" s="10"/>
      <c r="H12" s="10"/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19.8" customHeight="1" thickBot="1" x14ac:dyDescent="0.35">
      <c r="A13" s="14"/>
      <c r="B13" s="8" t="s">
        <v>95</v>
      </c>
      <c r="C13" s="92"/>
      <c r="D13" s="6">
        <v>0</v>
      </c>
      <c r="E13" s="10"/>
      <c r="F13" s="10"/>
      <c r="G13" s="10"/>
      <c r="H13" s="10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4"/>
      <c r="B14" s="8" t="s">
        <v>59</v>
      </c>
      <c r="C14" s="223"/>
      <c r="D14" s="6">
        <v>0</v>
      </c>
      <c r="E14" s="10"/>
      <c r="F14" s="10"/>
      <c r="G14" s="10"/>
      <c r="H14" s="10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30" customHeight="1" thickBot="1" x14ac:dyDescent="0.35">
      <c r="A15" s="11" t="s">
        <v>10</v>
      </c>
      <c r="B15" s="68" t="s">
        <v>50</v>
      </c>
      <c r="C15" s="69"/>
      <c r="D15" s="65"/>
      <c r="E15" s="67"/>
      <c r="F15" s="67"/>
      <c r="G15" s="67"/>
      <c r="H15" s="67"/>
      <c r="I15" s="66"/>
      <c r="J15" s="34" t="str">
        <f t="shared" si="4"/>
        <v/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1"/>
      <c r="B16" s="78" t="s">
        <v>184</v>
      </c>
      <c r="C16" s="79"/>
      <c r="D16" s="6">
        <v>0</v>
      </c>
      <c r="E16" s="82">
        <f>E11</f>
        <v>45565</v>
      </c>
      <c r="F16" s="82">
        <f>E16+3</f>
        <v>45568</v>
      </c>
      <c r="G16" s="80"/>
      <c r="H16" s="80"/>
      <c r="I16" s="34"/>
      <c r="J16" s="34">
        <f t="shared" si="4"/>
        <v>4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19.8" customHeight="1" thickBot="1" x14ac:dyDescent="0.35">
      <c r="A17" s="11"/>
      <c r="B17" s="72" t="s">
        <v>185</v>
      </c>
      <c r="C17" s="9"/>
      <c r="D17" s="6">
        <v>0</v>
      </c>
      <c r="E17" s="10"/>
      <c r="F17" s="10"/>
      <c r="G17" s="80"/>
      <c r="H17" s="80"/>
      <c r="I17" s="34"/>
      <c r="J17" s="34" t="str">
        <f t="shared" si="4"/>
        <v/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1"/>
      <c r="B18" s="72" t="s">
        <v>118</v>
      </c>
      <c r="C18" s="9"/>
      <c r="D18" s="6">
        <v>0</v>
      </c>
      <c r="E18" s="10"/>
      <c r="F18" s="10"/>
      <c r="G18" s="80"/>
      <c r="H18" s="80"/>
      <c r="I18" s="34"/>
      <c r="J18" s="34" t="str">
        <f t="shared" si="4"/>
        <v/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30" customHeight="1" thickBot="1" x14ac:dyDescent="0.35">
      <c r="A19" s="11" t="s">
        <v>10</v>
      </c>
      <c r="B19" s="63" t="s">
        <v>103</v>
      </c>
      <c r="C19" s="64"/>
      <c r="D19" s="65"/>
      <c r="E19" s="67"/>
      <c r="F19" s="67"/>
      <c r="G19" s="67"/>
      <c r="H19" s="67"/>
      <c r="I19" s="66"/>
      <c r="J19" s="34" t="str">
        <f t="shared" si="4"/>
        <v/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19.8" customHeight="1" thickBot="1" x14ac:dyDescent="0.35">
      <c r="A20" s="11"/>
      <c r="B20" s="72" t="s">
        <v>104</v>
      </c>
      <c r="C20" s="9"/>
      <c r="D20" s="6">
        <v>0</v>
      </c>
      <c r="E20" s="10"/>
      <c r="F20" s="10"/>
      <c r="G20" s="10"/>
      <c r="H20" s="10"/>
      <c r="I20" s="34"/>
      <c r="J20" s="34" t="str">
        <f t="shared" si="4"/>
        <v/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19.8" customHeight="1" thickBot="1" x14ac:dyDescent="0.35">
      <c r="A21" s="11"/>
      <c r="B21" s="72" t="s">
        <v>107</v>
      </c>
      <c r="C21" s="9"/>
      <c r="D21" s="6">
        <v>0</v>
      </c>
      <c r="E21" s="10"/>
      <c r="F21" s="10"/>
      <c r="G21" s="10"/>
      <c r="H21" s="10"/>
      <c r="I21" s="34"/>
      <c r="J21" s="34" t="str">
        <f t="shared" si="4"/>
        <v/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s="35" customFormat="1" ht="30" customHeight="1" thickBot="1" x14ac:dyDescent="0.35">
      <c r="A22" s="11" t="s">
        <v>10</v>
      </c>
      <c r="B22" s="63" t="s">
        <v>106</v>
      </c>
      <c r="C22" s="64"/>
      <c r="D22" s="65"/>
      <c r="E22" s="67"/>
      <c r="F22" s="67"/>
      <c r="G22" s="67"/>
      <c r="H22" s="67"/>
      <c r="I22" s="66"/>
      <c r="J22" s="34" t="str">
        <f t="shared" si="4"/>
        <v/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s="35" customFormat="1" ht="19.8" customHeight="1" thickBot="1" x14ac:dyDescent="0.35">
      <c r="A23" s="11"/>
      <c r="B23" s="72" t="s">
        <v>119</v>
      </c>
      <c r="C23" s="9"/>
      <c r="D23" s="6">
        <v>0</v>
      </c>
      <c r="E23" s="84">
        <v>45587</v>
      </c>
      <c r="F23" s="84">
        <f>F25</f>
        <v>45576</v>
      </c>
      <c r="G23" s="7"/>
      <c r="H23" s="7"/>
      <c r="I23" s="34"/>
      <c r="J23" s="34">
        <f t="shared" si="4"/>
        <v>-10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s="35" customFormat="1" ht="19.8" customHeight="1" thickBot="1" x14ac:dyDescent="0.35">
      <c r="A24" s="11"/>
      <c r="B24" s="72" t="s">
        <v>120</v>
      </c>
      <c r="C24" s="9"/>
      <c r="D24" s="6">
        <v>0</v>
      </c>
      <c r="E24" s="84">
        <v>45587</v>
      </c>
      <c r="F24" s="84">
        <f>F25</f>
        <v>45576</v>
      </c>
      <c r="G24" s="7"/>
      <c r="H24" s="7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s="35" customFormat="1" ht="19.8" customHeight="1" thickBot="1" x14ac:dyDescent="0.35">
      <c r="A25" s="11"/>
      <c r="B25" s="72" t="s">
        <v>121</v>
      </c>
      <c r="C25" s="9"/>
      <c r="D25" s="6">
        <v>0</v>
      </c>
      <c r="E25" s="84">
        <v>45592</v>
      </c>
      <c r="F25" s="84">
        <f>'Cronograma MACRO'!F29</f>
        <v>45576</v>
      </c>
      <c r="G25" s="7"/>
      <c r="H25" s="7"/>
      <c r="I25" s="34"/>
      <c r="J25" s="34">
        <f t="shared" si="4"/>
        <v>-15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8" spans="1:66" ht="30" customHeight="1" x14ac:dyDescent="0.3">
      <c r="B28" s="304"/>
      <c r="C28" s="304"/>
      <c r="D28" s="304"/>
      <c r="E28" s="304"/>
      <c r="F28" s="304"/>
      <c r="G28" s="304"/>
      <c r="H28" s="304"/>
    </row>
    <row r="29" spans="1:66" ht="30" customHeight="1" x14ac:dyDescent="0.3">
      <c r="B29" s="304"/>
      <c r="C29" s="304"/>
      <c r="D29" s="304"/>
      <c r="E29" s="304"/>
      <c r="F29" s="304"/>
      <c r="G29" s="304"/>
      <c r="H29" s="304"/>
    </row>
    <row r="30" spans="1:66" ht="30" customHeight="1" x14ac:dyDescent="0.3">
      <c r="B30" s="304"/>
      <c r="C30" s="304"/>
      <c r="D30" s="304"/>
      <c r="E30" s="304"/>
      <c r="F30" s="304"/>
      <c r="G30" s="304"/>
      <c r="H30" s="304"/>
    </row>
  </sheetData>
  <mergeCells count="25">
    <mergeCell ref="AF3:AK3"/>
    <mergeCell ref="AT6:AZ6"/>
    <mergeCell ref="BA6:BG6"/>
    <mergeCell ref="BH6:BN6"/>
    <mergeCell ref="C7:D7"/>
    <mergeCell ref="Y4:AE4"/>
    <mergeCell ref="BH4:BM4"/>
    <mergeCell ref="C5:D5"/>
    <mergeCell ref="E5:F5"/>
    <mergeCell ref="C6:D6"/>
    <mergeCell ref="K6:Q6"/>
    <mergeCell ref="R6:X6"/>
    <mergeCell ref="Y6:AE6"/>
    <mergeCell ref="AF6:AL6"/>
    <mergeCell ref="AM6:AS6"/>
    <mergeCell ref="R4:X4"/>
    <mergeCell ref="G3:I3"/>
    <mergeCell ref="K3:Q3"/>
    <mergeCell ref="R3:X3"/>
    <mergeCell ref="Y3:AE3"/>
    <mergeCell ref="B28:H30"/>
    <mergeCell ref="B4:B7"/>
    <mergeCell ref="C4:D4"/>
    <mergeCell ref="G4:I4"/>
    <mergeCell ref="K4:Q4"/>
  </mergeCells>
  <conditionalFormatting sqref="B17">
    <cfRule type="expression" dxfId="71" priority="289">
      <formula>AND($A19&lt;&gt;"",B$3&lt;&gt;"",OR(WEEKDAY(B$3)=1,WEEKDAY(B$3)=7))</formula>
    </cfRule>
    <cfRule type="expression" dxfId="70" priority="288">
      <formula>$D19=2</formula>
    </cfRule>
    <cfRule type="expression" dxfId="69" priority="287">
      <formula>$D19=1</formula>
    </cfRule>
    <cfRule type="expression" dxfId="68" priority="290">
      <formula>AND(B$3&lt;&gt;"",$A19&lt;&gt;"")</formula>
    </cfRule>
  </conditionalFormatting>
  <conditionalFormatting sqref="B18">
    <cfRule type="expression" dxfId="67" priority="6">
      <formula>$D27=2</formula>
    </cfRule>
    <cfRule type="expression" dxfId="66" priority="5">
      <formula>$D27=1</formula>
    </cfRule>
    <cfRule type="expression" dxfId="65" priority="7">
      <formula>AND($A27&lt;&gt;"",B$3&lt;&gt;"",OR(WEEKDAY(B$3)=1,WEEKDAY(B$3)=7))</formula>
    </cfRule>
    <cfRule type="expression" dxfId="64" priority="8">
      <formula>AND(B$3&lt;&gt;"",$A27&lt;&gt;"")</formula>
    </cfRule>
  </conditionalFormatting>
  <conditionalFormatting sqref="B20:B21">
    <cfRule type="expression" dxfId="63" priority="2">
      <formula>$D27=2</formula>
    </cfRule>
    <cfRule type="expression" dxfId="62" priority="3">
      <formula>AND($A27&lt;&gt;"",B$3&lt;&gt;"",OR(WEEKDAY(B$3)=1,WEEKDAY(B$3)=7))</formula>
    </cfRule>
    <cfRule type="expression" dxfId="61" priority="4">
      <formula>AND(B$3&lt;&gt;"",$A27&lt;&gt;"")</formula>
    </cfRule>
    <cfRule type="expression" dxfId="60" priority="1">
      <formula>$D27=1</formula>
    </cfRule>
  </conditionalFormatting>
  <conditionalFormatting sqref="B23:B25">
    <cfRule type="expression" dxfId="59" priority="41">
      <formula>$D32=2</formula>
    </cfRule>
    <cfRule type="expression" dxfId="58" priority="42">
      <formula>AND($A32&lt;&gt;"",B$3&lt;&gt;"",OR(WEEKDAY(B$3)=1,WEEKDAY(B$3)=7))</formula>
    </cfRule>
    <cfRule type="expression" dxfId="57" priority="43">
      <formula>AND(B$3&lt;&gt;"",$A32&lt;&gt;"")</formula>
    </cfRule>
    <cfRule type="expression" dxfId="56" priority="40">
      <formula>$D32=1</formula>
    </cfRule>
  </conditionalFormatting>
  <conditionalFormatting sqref="B16:C16">
    <cfRule type="expression" dxfId="55" priority="53">
      <formula>$D16=2</formula>
    </cfRule>
    <cfRule type="expression" dxfId="54" priority="54">
      <formula>AND($A16&lt;&gt;"",B$3&lt;&gt;"",OR(WEEKDAY(B$3)=1,WEEKDAY(B$3)=7))</formula>
    </cfRule>
    <cfRule type="expression" dxfId="53" priority="55">
      <formula>AND(B$3&lt;&gt;"",$A16&lt;&gt;"")</formula>
    </cfRule>
    <cfRule type="expression" dxfId="52" priority="52">
      <formula>$D16=1</formula>
    </cfRule>
  </conditionalFormatting>
  <conditionalFormatting sqref="C17:C18 C20:C21 C23:C25">
    <cfRule type="expression" dxfId="51" priority="71">
      <formula>AND($A17&lt;&gt;"",C$3&lt;&gt;"",OR(WEEKDAY(C$3)=1,WEEKDAY(C$3)=7))</formula>
    </cfRule>
    <cfRule type="expression" dxfId="50" priority="72">
      <formula>AND(C$3&lt;&gt;"",$A17&lt;&gt;"")</formula>
    </cfRule>
  </conditionalFormatting>
  <conditionalFormatting sqref="C20:C21">
    <cfRule type="expression" dxfId="49" priority="36">
      <formula>$D20=1</formula>
    </cfRule>
  </conditionalFormatting>
  <conditionalFormatting sqref="C23:C25">
    <cfRule type="expression" dxfId="48" priority="14">
      <formula>$D23=1</formula>
    </cfRule>
  </conditionalFormatting>
  <conditionalFormatting sqref="D15 D19 D10:H10">
    <cfRule type="dataBar" priority="73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{78009A09-9401-4810-BD34-E92369B8CE6C}</x14:id>
        </ext>
      </extLst>
    </cfRule>
  </conditionalFormatting>
  <conditionalFormatting sqref="D22">
    <cfRule type="dataBar" priority="35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{5280F97F-B76C-4B49-A0D2-E5BF24B7741D}</x14:id>
        </ext>
      </extLst>
    </cfRule>
  </conditionalFormatting>
  <conditionalFormatting sqref="E11:F11">
    <cfRule type="expression" dxfId="47" priority="13">
      <formula>$D11=1</formula>
    </cfRule>
  </conditionalFormatting>
  <conditionalFormatting sqref="E11:F14 E16:F18 E20:F21 E23:F25">
    <cfRule type="expression" dxfId="46" priority="83">
      <formula>AND(G$3&lt;&gt;"",$A11&lt;&gt;"")</formula>
    </cfRule>
  </conditionalFormatting>
  <conditionalFormatting sqref="E16:F16">
    <cfRule type="expression" dxfId="45" priority="9">
      <formula>$D16=1</formula>
    </cfRule>
  </conditionalFormatting>
  <conditionalFormatting sqref="E23:F25 E16:F18 E20:F21 E11:F14">
    <cfRule type="expression" dxfId="44" priority="82">
      <formula>AND($A11&lt;&gt;"",G$3&lt;&gt;"",OR(WEEKDAY(G$3)=1,WEEKDAY(G$3)=7))</formula>
    </cfRule>
  </conditionalFormatting>
  <conditionalFormatting sqref="E23:F25">
    <cfRule type="expression" dxfId="43" priority="81">
      <formula>$D23=2</formula>
    </cfRule>
    <cfRule type="expression" dxfId="42" priority="23">
      <formula>$D23=1</formula>
    </cfRule>
  </conditionalFormatting>
  <conditionalFormatting sqref="E10:H10 D9:D25">
    <cfRule type="dataBar" priority="74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{1693DBD9-27BD-409F-B1DF-5FF083ACF902}</x14:id>
        </ext>
      </extLst>
    </cfRule>
  </conditionalFormatting>
  <conditionalFormatting sqref="E11:H14 C17:C18 C20:C21 C23:C25">
    <cfRule type="expression" dxfId="41" priority="70">
      <formula>$D11=2</formula>
    </cfRule>
  </conditionalFormatting>
  <conditionalFormatting sqref="E11:H14 E16:H18 C17:C18">
    <cfRule type="expression" dxfId="40" priority="69">
      <formula>$D11=1</formula>
    </cfRule>
  </conditionalFormatting>
  <conditionalFormatting sqref="E16:H18 E20:H21">
    <cfRule type="expression" dxfId="39" priority="78">
      <formula>$D16=2</formula>
    </cfRule>
  </conditionalFormatting>
  <conditionalFormatting sqref="E20:H21">
    <cfRule type="expression" dxfId="38" priority="31">
      <formula>$D20=1</formula>
    </cfRule>
  </conditionalFormatting>
  <conditionalFormatting sqref="G11:H14 G16:H18 G20:H21">
    <cfRule type="expression" dxfId="37" priority="80">
      <formula>AND(#REF!&lt;&gt;"",$A11&lt;&gt;"")</formula>
    </cfRule>
  </conditionalFormatting>
  <conditionalFormatting sqref="G16:H18 G20:H21 G11:H14">
    <cfRule type="expression" dxfId="36" priority="79">
      <formula>AND($A11&lt;&gt;"",#REF!&lt;&gt;"",OR(WEEKDAY(#REF!)=1,WEEKDAY(#REF!)=7))</formula>
    </cfRule>
  </conditionalFormatting>
  <conditionalFormatting sqref="K7:BN25">
    <cfRule type="expression" dxfId="35" priority="77">
      <formula>AND(TODAY()&gt;=K$7,TODAY()&lt;L$7)</formula>
    </cfRule>
  </conditionalFormatting>
  <conditionalFormatting sqref="K9:BN25">
    <cfRule type="expression" dxfId="34" priority="75">
      <formula>AND(Início_da_tarefa&lt;=K$7,ROUNDDOWN((Término_da_tarefa-Início_da_tarefa+1)*Progresso_da_tarefa,0)+Início_da_tarefa-1&gt;=K$7)</formula>
    </cfRule>
    <cfRule type="expression" dxfId="33" priority="76" stopIfTrue="1">
      <formula>AND(Término_da_tarefa&gt;=K$7,Início_da_tarefa&lt;L$7)</formula>
    </cfRule>
  </conditionalFormatting>
  <dataValidations disablePrompts="1" count="2">
    <dataValidation type="whole" operator="greaterThanOrEqual" allowBlank="1" showInputMessage="1" promptTitle="Semana de exibição" prompt="Alterar esse número rola a exibição do Gráfico de Gantt." sqref="E6" xr:uid="{18190C64-8E52-4328-A41D-19A207E57287}">
      <formula1>1</formula1>
    </dataValidation>
    <dataValidation operator="greaterThan" allowBlank="1" showInputMessage="1" showErrorMessage="1" sqref="E16:H18 E20:H21 E10:H14 E23:F25" xr:uid="{B26EF510-FBAB-4446-973B-4224A0E1DF6C}"/>
  </dataValidations>
  <printOptions horizontalCentered="1"/>
  <pageMargins left="7.874015748031496E-2" right="0.15748031496062992" top="1.7322834645669292" bottom="0.31496062992125984" header="0" footer="0.31496062992125984"/>
  <pageSetup paperSize="9" scale="43" fitToHeight="0" orientation="landscape" r:id="rId1"/>
  <headerFooter differentFirst="1" scaleWithDoc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009A09-9401-4810-BD34-E92369B8CE6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D15 D19 D10:H10</xm:sqref>
        </x14:conditionalFormatting>
        <x14:conditionalFormatting xmlns:xm="http://schemas.microsoft.com/office/excel/2006/main">
          <x14:cfRule type="dataBar" id="{5280F97F-B76C-4B49-A0D2-E5BF24B7741D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D22</xm:sqref>
        </x14:conditionalFormatting>
        <x14:conditionalFormatting xmlns:xm="http://schemas.microsoft.com/office/excel/2006/main">
          <x14:cfRule type="dataBar" id="{1693DBD9-27BD-409F-B1DF-5FF083ACF90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E10:H10 D9:D25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D09E-1F4B-4A57-B287-C20665545A49}">
  <sheetPr>
    <pageSetUpPr fitToPage="1"/>
  </sheetPr>
  <dimension ref="A1:BN25"/>
  <sheetViews>
    <sheetView showGridLines="0" showRuler="0" showWhiteSpace="0" view="pageLayout" zoomScale="55" zoomScaleNormal="70" zoomScalePageLayoutView="55" workbookViewId="0">
      <selection activeCell="C11" sqref="C11:C28"/>
    </sheetView>
  </sheetViews>
  <sheetFormatPr defaultRowHeight="30" customHeight="1" x14ac:dyDescent="0.3"/>
  <cols>
    <col min="1" max="1" width="3.109375" style="11" customWidth="1"/>
    <col min="2" max="2" width="74" style="12" customWidth="1"/>
    <col min="3" max="3" width="47.6640625" style="12" customWidth="1"/>
    <col min="4" max="4" width="10.33203125" style="12" bestFit="1" customWidth="1"/>
    <col min="5" max="5" width="10" style="13" bestFit="1" customWidth="1"/>
    <col min="6" max="6" width="10" style="12" bestFit="1" customWidth="1"/>
    <col min="7" max="8" width="10" style="12" customWidth="1"/>
    <col min="9" max="9" width="2.6640625" style="12" customWidth="1"/>
    <col min="10" max="10" width="6.33203125" style="12" hidden="1" customWidth="1"/>
    <col min="11" max="27" width="2.88671875" style="12" bestFit="1" customWidth="1"/>
    <col min="28" max="28" width="2.77734375" style="12" bestFit="1" customWidth="1"/>
    <col min="29" max="30" width="2.5546875" style="12" customWidth="1"/>
    <col min="31" max="31" width="2.77734375" style="12" bestFit="1" customWidth="1"/>
    <col min="32" max="32" width="2.5546875" style="12" customWidth="1"/>
    <col min="33" max="33" width="2.33203125" style="12" bestFit="1" customWidth="1"/>
    <col min="34" max="35" width="2.77734375" style="12" bestFit="1" customWidth="1"/>
    <col min="36" max="36" width="2.5546875" style="12" customWidth="1"/>
    <col min="37" max="58" width="2.88671875" style="12" bestFit="1" customWidth="1"/>
    <col min="59" max="59" width="2.77734375" style="12" bestFit="1" customWidth="1"/>
    <col min="60" max="60" width="2.5546875" style="12" customWidth="1"/>
    <col min="61" max="61" width="2.33203125" style="12" bestFit="1" customWidth="1"/>
    <col min="62" max="63" width="2.77734375" style="12" bestFit="1" customWidth="1"/>
    <col min="64" max="65" width="2.5546875" style="12" customWidth="1"/>
    <col min="66" max="66" width="2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90</v>
      </c>
      <c r="C2" s="16"/>
      <c r="D2" s="17"/>
      <c r="J2" s="18"/>
      <c r="K2" s="19"/>
    </row>
    <row r="3" spans="1:66" ht="30" customHeight="1" x14ac:dyDescent="0.3">
      <c r="A3" s="11" t="s">
        <v>1</v>
      </c>
      <c r="B3" s="71" t="s">
        <v>180</v>
      </c>
      <c r="C3" s="16"/>
      <c r="D3" s="17"/>
      <c r="G3" s="271" t="s">
        <v>108</v>
      </c>
      <c r="H3" s="271"/>
      <c r="I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300" t="s">
        <v>55</v>
      </c>
      <c r="Z3" s="287"/>
      <c r="AA3" s="287"/>
      <c r="AB3" s="287"/>
      <c r="AC3" s="287"/>
      <c r="AD3" s="287"/>
      <c r="AE3" s="287"/>
      <c r="AF3" s="290"/>
      <c r="AG3" s="290"/>
      <c r="AH3" s="290"/>
      <c r="AI3" s="290"/>
      <c r="AJ3" s="290"/>
      <c r="AK3" s="290"/>
    </row>
    <row r="4" spans="1:66" ht="30" customHeight="1" x14ac:dyDescent="0.3">
      <c r="B4" s="252" t="s">
        <v>200</v>
      </c>
      <c r="C4" s="286"/>
      <c r="D4" s="286"/>
      <c r="G4" s="281">
        <f>AVERAGE(D8:D33)</f>
        <v>0</v>
      </c>
      <c r="H4" s="265"/>
      <c r="I4" s="265"/>
      <c r="K4" s="273">
        <f>E11</f>
        <v>45644</v>
      </c>
      <c r="L4" s="274"/>
      <c r="M4" s="274"/>
      <c r="N4" s="274"/>
      <c r="O4" s="274"/>
      <c r="P4" s="274"/>
      <c r="Q4" s="275"/>
      <c r="R4" s="276">
        <f>F25</f>
        <v>45652</v>
      </c>
      <c r="S4" s="277"/>
      <c r="T4" s="277"/>
      <c r="U4" s="277"/>
      <c r="V4" s="277"/>
      <c r="W4" s="277"/>
      <c r="X4" s="277"/>
      <c r="Y4" s="301">
        <v>0</v>
      </c>
      <c r="Z4" s="302"/>
      <c r="AA4" s="302"/>
      <c r="AB4" s="302"/>
      <c r="AC4" s="302"/>
      <c r="AD4" s="302"/>
      <c r="AE4" s="303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53"/>
      <c r="C5" s="296" t="s">
        <v>149</v>
      </c>
      <c r="D5" s="296"/>
      <c r="E5" s="265"/>
      <c r="F5" s="265"/>
      <c r="G5" s="24"/>
      <c r="H5" s="24"/>
    </row>
    <row r="6" spans="1:66" ht="30" customHeight="1" x14ac:dyDescent="0.3">
      <c r="A6" s="14" t="s">
        <v>3</v>
      </c>
      <c r="B6" s="253"/>
      <c r="C6" s="266" t="s">
        <v>12</v>
      </c>
      <c r="D6" s="266"/>
      <c r="E6" s="26">
        <v>1</v>
      </c>
      <c r="F6" s="27"/>
      <c r="G6" s="27"/>
      <c r="H6" s="27"/>
      <c r="K6" s="260">
        <f>K7</f>
        <v>45642</v>
      </c>
      <c r="L6" s="261"/>
      <c r="M6" s="261"/>
      <c r="N6" s="261"/>
      <c r="O6" s="261"/>
      <c r="P6" s="261"/>
      <c r="Q6" s="262"/>
      <c r="R6" s="260">
        <f>R7</f>
        <v>45649</v>
      </c>
      <c r="S6" s="261"/>
      <c r="T6" s="261"/>
      <c r="U6" s="261"/>
      <c r="V6" s="261"/>
      <c r="W6" s="261"/>
      <c r="X6" s="262"/>
      <c r="Y6" s="260">
        <f>Y7</f>
        <v>45656</v>
      </c>
      <c r="Z6" s="261"/>
      <c r="AA6" s="261"/>
      <c r="AB6" s="261"/>
      <c r="AC6" s="261"/>
      <c r="AD6" s="261"/>
      <c r="AE6" s="262"/>
      <c r="AF6" s="260">
        <f>AF7</f>
        <v>45663</v>
      </c>
      <c r="AG6" s="261"/>
      <c r="AH6" s="261"/>
      <c r="AI6" s="261"/>
      <c r="AJ6" s="261"/>
      <c r="AK6" s="261"/>
      <c r="AL6" s="262"/>
      <c r="AM6" s="260">
        <f>AM7</f>
        <v>45670</v>
      </c>
      <c r="AN6" s="261"/>
      <c r="AO6" s="261"/>
      <c r="AP6" s="261"/>
      <c r="AQ6" s="261"/>
      <c r="AR6" s="261"/>
      <c r="AS6" s="262"/>
      <c r="AT6" s="260">
        <f>AT7</f>
        <v>45677</v>
      </c>
      <c r="AU6" s="261"/>
      <c r="AV6" s="261"/>
      <c r="AW6" s="261"/>
      <c r="AX6" s="261"/>
      <c r="AY6" s="261"/>
      <c r="AZ6" s="262"/>
      <c r="BA6" s="260">
        <f>BA7</f>
        <v>45684</v>
      </c>
      <c r="BB6" s="261"/>
      <c r="BC6" s="261"/>
      <c r="BD6" s="261"/>
      <c r="BE6" s="261"/>
      <c r="BF6" s="261"/>
      <c r="BG6" s="262"/>
      <c r="BH6" s="260">
        <f>BH7</f>
        <v>45691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54"/>
      <c r="C7" s="267"/>
      <c r="D7" s="267"/>
      <c r="E7" s="29"/>
      <c r="F7" s="29"/>
      <c r="G7" s="29"/>
      <c r="H7" s="29"/>
      <c r="I7" s="29"/>
      <c r="K7" s="1">
        <f>Início_do_projeto-WEEKDAY(Início_do_projeto,1)+2+7*(Semana_de_exibição-1)</f>
        <v>45642</v>
      </c>
      <c r="L7" s="2">
        <f>K7+1</f>
        <v>45643</v>
      </c>
      <c r="M7" s="2">
        <f t="shared" ref="M7:AZ7" si="0">L7+1</f>
        <v>45644</v>
      </c>
      <c r="N7" s="2">
        <f t="shared" si="0"/>
        <v>45645</v>
      </c>
      <c r="O7" s="2">
        <f t="shared" si="0"/>
        <v>45646</v>
      </c>
      <c r="P7" s="2">
        <f t="shared" si="0"/>
        <v>45647</v>
      </c>
      <c r="Q7" s="3">
        <f t="shared" si="0"/>
        <v>45648</v>
      </c>
      <c r="R7" s="1">
        <f>Q7+1</f>
        <v>45649</v>
      </c>
      <c r="S7" s="2">
        <f>R7+1</f>
        <v>45650</v>
      </c>
      <c r="T7" s="2">
        <f t="shared" si="0"/>
        <v>45651</v>
      </c>
      <c r="U7" s="2">
        <f t="shared" si="0"/>
        <v>45652</v>
      </c>
      <c r="V7" s="2">
        <f t="shared" si="0"/>
        <v>45653</v>
      </c>
      <c r="W7" s="2">
        <f t="shared" si="0"/>
        <v>45654</v>
      </c>
      <c r="X7" s="3">
        <f t="shared" si="0"/>
        <v>45655</v>
      </c>
      <c r="Y7" s="1">
        <f>X7+1</f>
        <v>45656</v>
      </c>
      <c r="Z7" s="2">
        <f>Y7+1</f>
        <v>45657</v>
      </c>
      <c r="AA7" s="2">
        <f t="shared" si="0"/>
        <v>45658</v>
      </c>
      <c r="AB7" s="2">
        <f t="shared" si="0"/>
        <v>45659</v>
      </c>
      <c r="AC7" s="2">
        <f t="shared" si="0"/>
        <v>45660</v>
      </c>
      <c r="AD7" s="2">
        <f t="shared" si="0"/>
        <v>45661</v>
      </c>
      <c r="AE7" s="3">
        <f t="shared" si="0"/>
        <v>45662</v>
      </c>
      <c r="AF7" s="1">
        <f>AE7+1</f>
        <v>45663</v>
      </c>
      <c r="AG7" s="2">
        <f>AF7+1</f>
        <v>45664</v>
      </c>
      <c r="AH7" s="2">
        <f t="shared" si="0"/>
        <v>45665</v>
      </c>
      <c r="AI7" s="2">
        <f t="shared" si="0"/>
        <v>45666</v>
      </c>
      <c r="AJ7" s="2">
        <f t="shared" si="0"/>
        <v>45667</v>
      </c>
      <c r="AK7" s="2">
        <f t="shared" si="0"/>
        <v>45668</v>
      </c>
      <c r="AL7" s="3">
        <f t="shared" si="0"/>
        <v>45669</v>
      </c>
      <c r="AM7" s="1">
        <f>AL7+1</f>
        <v>45670</v>
      </c>
      <c r="AN7" s="2">
        <f>AM7+1</f>
        <v>45671</v>
      </c>
      <c r="AO7" s="2">
        <f t="shared" si="0"/>
        <v>45672</v>
      </c>
      <c r="AP7" s="2">
        <f t="shared" si="0"/>
        <v>45673</v>
      </c>
      <c r="AQ7" s="2">
        <f t="shared" si="0"/>
        <v>45674</v>
      </c>
      <c r="AR7" s="2">
        <f t="shared" si="0"/>
        <v>45675</v>
      </c>
      <c r="AS7" s="3">
        <f t="shared" si="0"/>
        <v>45676</v>
      </c>
      <c r="AT7" s="1">
        <f>AS7+1</f>
        <v>45677</v>
      </c>
      <c r="AU7" s="2">
        <f>AT7+1</f>
        <v>45678</v>
      </c>
      <c r="AV7" s="2">
        <f t="shared" si="0"/>
        <v>45679</v>
      </c>
      <c r="AW7" s="2">
        <f t="shared" si="0"/>
        <v>45680</v>
      </c>
      <c r="AX7" s="2">
        <f t="shared" si="0"/>
        <v>45681</v>
      </c>
      <c r="AY7" s="2">
        <f t="shared" si="0"/>
        <v>45682</v>
      </c>
      <c r="AZ7" s="3">
        <f t="shared" si="0"/>
        <v>45683</v>
      </c>
      <c r="BA7" s="1">
        <f>AZ7+1</f>
        <v>45684</v>
      </c>
      <c r="BB7" s="2">
        <f>BA7+1</f>
        <v>45685</v>
      </c>
      <c r="BC7" s="2">
        <f t="shared" ref="BC7:BG7" si="1">BB7+1</f>
        <v>45686</v>
      </c>
      <c r="BD7" s="2">
        <f t="shared" si="1"/>
        <v>45687</v>
      </c>
      <c r="BE7" s="2">
        <f t="shared" si="1"/>
        <v>45688</v>
      </c>
      <c r="BF7" s="2">
        <f t="shared" si="1"/>
        <v>45689</v>
      </c>
      <c r="BG7" s="3">
        <f t="shared" si="1"/>
        <v>45690</v>
      </c>
      <c r="BH7" s="1">
        <f>BG7+1</f>
        <v>45691</v>
      </c>
      <c r="BI7" s="2">
        <f>BH7+1</f>
        <v>45692</v>
      </c>
      <c r="BJ7" s="2">
        <f t="shared" ref="BJ7:BN7" si="2">BI7+1</f>
        <v>45693</v>
      </c>
      <c r="BK7" s="2">
        <f t="shared" si="2"/>
        <v>45694</v>
      </c>
      <c r="BL7" s="2">
        <f t="shared" si="2"/>
        <v>45695</v>
      </c>
      <c r="BM7" s="2">
        <f t="shared" si="2"/>
        <v>45696</v>
      </c>
      <c r="BN7" s="3">
        <f t="shared" si="2"/>
        <v>45697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67</v>
      </c>
      <c r="H8" s="53" t="s">
        <v>68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E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14" t="s">
        <v>7</v>
      </c>
      <c r="B10" s="63" t="s">
        <v>57</v>
      </c>
      <c r="C10" s="70"/>
      <c r="D10" s="65"/>
      <c r="E10" s="65"/>
      <c r="F10" s="65"/>
      <c r="G10" s="65"/>
      <c r="H10" s="65"/>
      <c r="I10" s="66"/>
      <c r="J10" s="34" t="str">
        <f t="shared" ref="J10:J25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9.8" customHeight="1" thickBot="1" x14ac:dyDescent="0.35">
      <c r="A11" s="14" t="s">
        <v>8</v>
      </c>
      <c r="B11" s="8" t="s">
        <v>186</v>
      </c>
      <c r="C11" s="223"/>
      <c r="D11" s="6">
        <v>0</v>
      </c>
      <c r="E11" s="82">
        <f>'Cronograma MACRO'!E30</f>
        <v>45644</v>
      </c>
      <c r="F11" s="82">
        <f>E11+3</f>
        <v>45647</v>
      </c>
      <c r="G11" s="10"/>
      <c r="H11" s="10"/>
      <c r="I11" s="34"/>
      <c r="J11" s="34">
        <f t="shared" si="4"/>
        <v>4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14"/>
      <c r="B12" s="8" t="s">
        <v>94</v>
      </c>
      <c r="C12" s="92"/>
      <c r="D12" s="6">
        <v>0</v>
      </c>
      <c r="E12" s="10"/>
      <c r="F12" s="10"/>
      <c r="G12" s="10"/>
      <c r="H12" s="10"/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19.8" customHeight="1" thickBot="1" x14ac:dyDescent="0.35">
      <c r="A13" s="14"/>
      <c r="B13" s="8" t="s">
        <v>95</v>
      </c>
      <c r="C13" s="92"/>
      <c r="D13" s="6">
        <v>0</v>
      </c>
      <c r="E13" s="10"/>
      <c r="F13" s="10"/>
      <c r="G13" s="10"/>
      <c r="H13" s="10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4"/>
      <c r="B14" s="8" t="s">
        <v>59</v>
      </c>
      <c r="C14" s="223"/>
      <c r="D14" s="6">
        <v>0</v>
      </c>
      <c r="E14" s="10"/>
      <c r="F14" s="10"/>
      <c r="G14" s="10"/>
      <c r="H14" s="10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30" customHeight="1" thickBot="1" x14ac:dyDescent="0.35">
      <c r="A15" s="11" t="s">
        <v>10</v>
      </c>
      <c r="B15" s="68" t="s">
        <v>50</v>
      </c>
      <c r="C15" s="69"/>
      <c r="D15" s="65"/>
      <c r="E15" s="67"/>
      <c r="F15" s="67"/>
      <c r="G15" s="67"/>
      <c r="H15" s="67"/>
      <c r="I15" s="66"/>
      <c r="J15" s="34" t="str">
        <f t="shared" si="4"/>
        <v/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1"/>
      <c r="B16" s="75" t="s">
        <v>181</v>
      </c>
      <c r="C16" s="9"/>
      <c r="D16" s="6">
        <v>0</v>
      </c>
      <c r="E16" s="82">
        <f>E11</f>
        <v>45644</v>
      </c>
      <c r="F16" s="82">
        <f>E16+3</f>
        <v>45647</v>
      </c>
      <c r="G16" s="80"/>
      <c r="H16" s="80"/>
      <c r="I16" s="34"/>
      <c r="J16" s="34">
        <f t="shared" si="4"/>
        <v>4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19.8" customHeight="1" thickBot="1" x14ac:dyDescent="0.35">
      <c r="A17" s="11"/>
      <c r="B17" s="75" t="s">
        <v>182</v>
      </c>
      <c r="C17" s="9"/>
      <c r="D17" s="6">
        <v>0</v>
      </c>
      <c r="E17" s="10"/>
      <c r="F17" s="10"/>
      <c r="G17" s="80"/>
      <c r="H17" s="80"/>
      <c r="I17" s="34"/>
      <c r="J17" s="34" t="str">
        <f t="shared" si="4"/>
        <v/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1"/>
      <c r="B18" s="75" t="s">
        <v>183</v>
      </c>
      <c r="C18" s="9"/>
      <c r="D18" s="6">
        <v>0</v>
      </c>
      <c r="E18" s="10"/>
      <c r="F18" s="10"/>
      <c r="G18" s="80"/>
      <c r="H18" s="80"/>
      <c r="I18" s="34"/>
      <c r="J18" s="34" t="str">
        <f t="shared" si="4"/>
        <v/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30" customHeight="1" thickBot="1" x14ac:dyDescent="0.35">
      <c r="A19" s="11" t="s">
        <v>10</v>
      </c>
      <c r="B19" s="63" t="s">
        <v>103</v>
      </c>
      <c r="C19" s="64"/>
      <c r="D19" s="65"/>
      <c r="E19" s="67"/>
      <c r="F19" s="67"/>
      <c r="G19" s="67"/>
      <c r="H19" s="67"/>
      <c r="I19" s="66"/>
      <c r="J19" s="34" t="str">
        <f t="shared" si="4"/>
        <v/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19.8" customHeight="1" thickBot="1" x14ac:dyDescent="0.35">
      <c r="A20" s="11"/>
      <c r="B20" s="72" t="s">
        <v>118</v>
      </c>
      <c r="C20" s="9"/>
      <c r="D20" s="6">
        <v>0</v>
      </c>
      <c r="E20" s="10"/>
      <c r="F20" s="10"/>
      <c r="G20" s="10"/>
      <c r="H20" s="10"/>
      <c r="I20" s="34"/>
      <c r="J20" s="34" t="str">
        <f t="shared" si="4"/>
        <v/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19.8" customHeight="1" thickBot="1" x14ac:dyDescent="0.35">
      <c r="A21" s="11"/>
      <c r="B21" s="72"/>
      <c r="C21" s="9"/>
      <c r="D21" s="6">
        <v>0</v>
      </c>
      <c r="E21" s="10"/>
      <c r="F21" s="10"/>
      <c r="G21" s="10"/>
      <c r="H21" s="10"/>
      <c r="I21" s="34"/>
      <c r="J21" s="34" t="str">
        <f t="shared" si="4"/>
        <v/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s="35" customFormat="1" ht="30" customHeight="1" thickBot="1" x14ac:dyDescent="0.35">
      <c r="A22" s="11" t="s">
        <v>10</v>
      </c>
      <c r="B22" s="63" t="s">
        <v>106</v>
      </c>
      <c r="C22" s="64"/>
      <c r="D22" s="65"/>
      <c r="E22" s="67"/>
      <c r="F22" s="67"/>
      <c r="G22" s="67"/>
      <c r="H22" s="67"/>
      <c r="I22" s="66"/>
      <c r="J22" s="34" t="str">
        <f t="shared" si="4"/>
        <v/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s="35" customFormat="1" ht="19.8" customHeight="1" thickBot="1" x14ac:dyDescent="0.35">
      <c r="A23" s="11"/>
      <c r="B23" s="72" t="s">
        <v>119</v>
      </c>
      <c r="C23" s="9"/>
      <c r="D23" s="6">
        <v>0</v>
      </c>
      <c r="E23" s="84">
        <v>45587</v>
      </c>
      <c r="F23" s="84">
        <v>45592</v>
      </c>
      <c r="G23" s="7"/>
      <c r="H23" s="7"/>
      <c r="I23" s="34"/>
      <c r="J23" s="34">
        <f t="shared" si="4"/>
        <v>6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s="35" customFormat="1" ht="19.8" customHeight="1" thickBot="1" x14ac:dyDescent="0.35">
      <c r="A24" s="11"/>
      <c r="B24" s="72" t="s">
        <v>120</v>
      </c>
      <c r="C24" s="9"/>
      <c r="D24" s="6">
        <v>0</v>
      </c>
      <c r="E24" s="84">
        <v>45587</v>
      </c>
      <c r="F24" s="84">
        <v>45592</v>
      </c>
      <c r="G24" s="7"/>
      <c r="H24" s="7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s="35" customFormat="1" ht="19.8" customHeight="1" thickBot="1" x14ac:dyDescent="0.35">
      <c r="A25" s="11"/>
      <c r="B25" s="72" t="s">
        <v>121</v>
      </c>
      <c r="C25" s="9"/>
      <c r="D25" s="6">
        <v>0</v>
      </c>
      <c r="E25" s="84">
        <v>45592</v>
      </c>
      <c r="F25" s="84">
        <f>'Cronograma MACRO'!F30</f>
        <v>45652</v>
      </c>
      <c r="G25" s="7"/>
      <c r="H25" s="7"/>
      <c r="I25" s="34"/>
      <c r="J25" s="34">
        <f t="shared" si="4"/>
        <v>61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</sheetData>
  <mergeCells count="24">
    <mergeCell ref="B4:B7"/>
    <mergeCell ref="C4:D4"/>
    <mergeCell ref="G4:I4"/>
    <mergeCell ref="K4:Q4"/>
    <mergeCell ref="R4:X4"/>
    <mergeCell ref="G3:I3"/>
    <mergeCell ref="K3:Q3"/>
    <mergeCell ref="R3:X3"/>
    <mergeCell ref="Y3:AE3"/>
    <mergeCell ref="AF3:AK3"/>
    <mergeCell ref="AT6:AZ6"/>
    <mergeCell ref="BA6:BG6"/>
    <mergeCell ref="BH6:BN6"/>
    <mergeCell ref="C7:D7"/>
    <mergeCell ref="Y4:AE4"/>
    <mergeCell ref="BH4:BM4"/>
    <mergeCell ref="C5:D5"/>
    <mergeCell ref="E5:F5"/>
    <mergeCell ref="C6:D6"/>
    <mergeCell ref="K6:Q6"/>
    <mergeCell ref="R6:X6"/>
    <mergeCell ref="Y6:AE6"/>
    <mergeCell ref="AF6:AL6"/>
    <mergeCell ref="AM6:AS6"/>
  </mergeCells>
  <conditionalFormatting sqref="B20:B21 B23:B25">
    <cfRule type="expression" dxfId="32" priority="11">
      <formula>$D29=1</formula>
    </cfRule>
    <cfRule type="expression" dxfId="31" priority="12">
      <formula>$D29=2</formula>
    </cfRule>
    <cfRule type="expression" dxfId="30" priority="13">
      <formula>AND($A29&lt;&gt;"",B$3&lt;&gt;"",OR(WEEKDAY(B$3)=1,WEEKDAY(B$3)=7))</formula>
    </cfRule>
    <cfRule type="expression" dxfId="29" priority="14">
      <formula>AND(B$3&lt;&gt;"",$A29&lt;&gt;"")</formula>
    </cfRule>
  </conditionalFormatting>
  <conditionalFormatting sqref="B16:C18 C20:C21 C23:C25">
    <cfRule type="expression" dxfId="28" priority="26">
      <formula>AND($A16&lt;&gt;"",B$3&lt;&gt;"",OR(WEEKDAY(B$3)=1,WEEKDAY(B$3)=7))</formula>
    </cfRule>
    <cfRule type="expression" dxfId="27" priority="27">
      <formula>AND(B$3&lt;&gt;"",$A16&lt;&gt;"")</formula>
    </cfRule>
  </conditionalFormatting>
  <conditionalFormatting sqref="C20:C21">
    <cfRule type="expression" dxfId="26" priority="10">
      <formula>$D20=1</formula>
    </cfRule>
  </conditionalFormatting>
  <conditionalFormatting sqref="C23:C25">
    <cfRule type="expression" dxfId="25" priority="4">
      <formula>$D23=1</formula>
    </cfRule>
  </conditionalFormatting>
  <conditionalFormatting sqref="D9:D21">
    <cfRule type="dataBar" priority="8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{32816D5B-3181-4FE0-979A-C27155A4693A}</x14:id>
        </ext>
      </extLst>
    </cfRule>
  </conditionalFormatting>
  <conditionalFormatting sqref="D15 D19 D10:H10">
    <cfRule type="dataBar" priority="28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{91A1CF87-55A2-4C6D-870C-A41A971BBD14}</x14:id>
        </ext>
      </extLst>
    </cfRule>
  </conditionalFormatting>
  <conditionalFormatting sqref="D22">
    <cfRule type="dataBar" priority="9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{51B2449A-7C9C-4E99-AA0D-AB88FA5628A7}</x14:id>
        </ext>
      </extLst>
    </cfRule>
  </conditionalFormatting>
  <conditionalFormatting sqref="D23:D25">
    <cfRule type="dataBar" priority="1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{D3A12F50-5704-43A6-8575-1495B1FDCCCD}</x14:id>
        </ext>
      </extLst>
    </cfRule>
  </conditionalFormatting>
  <conditionalFormatting sqref="E11:F11">
    <cfRule type="expression" dxfId="24" priority="3">
      <formula>$D11=1</formula>
    </cfRule>
  </conditionalFormatting>
  <conditionalFormatting sqref="E11:F14 E16:F18 E20:F21 E23:F25">
    <cfRule type="expression" dxfId="23" priority="38">
      <formula>AND(G$3&lt;&gt;"",$A11&lt;&gt;"")</formula>
    </cfRule>
  </conditionalFormatting>
  <conditionalFormatting sqref="E16:F16">
    <cfRule type="expression" dxfId="22" priority="2">
      <formula>$D16=1</formula>
    </cfRule>
  </conditionalFormatting>
  <conditionalFormatting sqref="E23:F25 E16:F18 E20:F21 E11:F14">
    <cfRule type="expression" dxfId="21" priority="37">
      <formula>AND($A11&lt;&gt;"",G$3&lt;&gt;"",OR(WEEKDAY(G$3)=1,WEEKDAY(G$3)=7))</formula>
    </cfRule>
  </conditionalFormatting>
  <conditionalFormatting sqref="E23:F25">
    <cfRule type="expression" dxfId="20" priority="6">
      <formula>$D23=1</formula>
    </cfRule>
    <cfRule type="expression" dxfId="19" priority="36">
      <formula>$D23=2</formula>
    </cfRule>
  </conditionalFormatting>
  <conditionalFormatting sqref="E10:H10 D22">
    <cfRule type="dataBar" priority="29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{4298CA4F-4671-4C2F-B186-3009D8743E73}</x14:id>
        </ext>
      </extLst>
    </cfRule>
  </conditionalFormatting>
  <conditionalFormatting sqref="E11:H14 B16:C18 C20:C21 C23:C25">
    <cfRule type="expression" dxfId="18" priority="25">
      <formula>$D11=2</formula>
    </cfRule>
  </conditionalFormatting>
  <conditionalFormatting sqref="E11:H14 B16:C18 E16:H18">
    <cfRule type="expression" dxfId="17" priority="24">
      <formula>$D11=1</formula>
    </cfRule>
  </conditionalFormatting>
  <conditionalFormatting sqref="E16:H18 E20:H21">
    <cfRule type="expression" dxfId="16" priority="33">
      <formula>$D16=2</formula>
    </cfRule>
  </conditionalFormatting>
  <conditionalFormatting sqref="E20:H21">
    <cfRule type="expression" dxfId="15" priority="7">
      <formula>$D20=1</formula>
    </cfRule>
  </conditionalFormatting>
  <conditionalFormatting sqref="G11:H14 G16:H18 G20:H21">
    <cfRule type="expression" dxfId="14" priority="35">
      <formula>AND(#REF!&lt;&gt;"",$A11&lt;&gt;"")</formula>
    </cfRule>
  </conditionalFormatting>
  <conditionalFormatting sqref="G16:H18 G20:H21 G11:H14">
    <cfRule type="expression" dxfId="13" priority="34">
      <formula>AND($A11&lt;&gt;"",#REF!&lt;&gt;"",OR(WEEKDAY(#REF!)=1,WEEKDAY(#REF!)=7))</formula>
    </cfRule>
  </conditionalFormatting>
  <conditionalFormatting sqref="K7:BN25">
    <cfRule type="expression" dxfId="12" priority="32">
      <formula>AND(TODAY()&gt;=K$7,TODAY()&lt;L$7)</formula>
    </cfRule>
  </conditionalFormatting>
  <conditionalFormatting sqref="K9:BN25">
    <cfRule type="expression" dxfId="11" priority="30">
      <formula>AND(Início_da_tarefa&lt;=K$7,ROUNDDOWN((Término_da_tarefa-Início_da_tarefa+1)*Progresso_da_tarefa,0)+Início_da_tarefa-1&gt;=K$7)</formula>
    </cfRule>
    <cfRule type="expression" dxfId="10" priority="31" stopIfTrue="1">
      <formula>AND(Término_da_tarefa&gt;=K$7,Início_da_tarefa&lt;L$7)</formula>
    </cfRule>
  </conditionalFormatting>
  <dataValidations count="2">
    <dataValidation operator="greaterThan" allowBlank="1" showInputMessage="1" showErrorMessage="1" sqref="E16:H18 E20:H21 E10:H14 E23:F25" xr:uid="{FBE809BC-939B-4CA8-B2CE-88FD2E5B9DBC}"/>
    <dataValidation type="whole" operator="greaterThanOrEqual" allowBlank="1" showInputMessage="1" promptTitle="Semana de exibição" prompt="Alterar esse número rola a exibição do Gráfico de Gantt." sqref="E6" xr:uid="{8AC51F1F-BCE1-42CD-BA6C-80A3884CF231}">
      <formula1>1</formula1>
    </dataValidation>
  </dataValidations>
  <printOptions horizontalCentered="1"/>
  <pageMargins left="7.874015748031496E-2" right="0.15748031496062992" top="1.7322834645669292" bottom="0.31496062992125984" header="0" footer="0.31496062992125984"/>
  <pageSetup paperSize="9" scale="43" fitToHeight="0" orientation="landscape" r:id="rId1"/>
  <headerFooter differentFirst="1" scaleWithDoc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816D5B-3181-4FE0-979A-C27155A4693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D9:D21</xm:sqref>
        </x14:conditionalFormatting>
        <x14:conditionalFormatting xmlns:xm="http://schemas.microsoft.com/office/excel/2006/main">
          <x14:cfRule type="dataBar" id="{91A1CF87-55A2-4C6D-870C-A41A971BBD14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D15 D19 D10:H10</xm:sqref>
        </x14:conditionalFormatting>
        <x14:conditionalFormatting xmlns:xm="http://schemas.microsoft.com/office/excel/2006/main">
          <x14:cfRule type="dataBar" id="{51B2449A-7C9C-4E99-AA0D-AB88FA5628A7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D22</xm:sqref>
        </x14:conditionalFormatting>
        <x14:conditionalFormatting xmlns:xm="http://schemas.microsoft.com/office/excel/2006/main">
          <x14:cfRule type="dataBar" id="{D3A12F50-5704-43A6-8575-1495B1FDCCC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D23:D25</xm:sqref>
        </x14:conditionalFormatting>
        <x14:conditionalFormatting xmlns:xm="http://schemas.microsoft.com/office/excel/2006/main">
          <x14:cfRule type="dataBar" id="{4298CA4F-4671-4C2F-B186-3009D8743E7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E10:H10 D22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136A-E631-47BB-9F65-B13020AF1ABF}">
  <sheetPr>
    <pageSetUpPr fitToPage="1"/>
  </sheetPr>
  <dimension ref="A1:BN36"/>
  <sheetViews>
    <sheetView showGridLines="0" showRuler="0" showWhiteSpace="0" view="pageLayout" topLeftCell="A4" zoomScale="85" zoomScaleNormal="70" zoomScalePageLayoutView="85" workbookViewId="0">
      <selection activeCell="C31" sqref="C31"/>
    </sheetView>
  </sheetViews>
  <sheetFormatPr defaultRowHeight="30" customHeight="1" x14ac:dyDescent="0.3"/>
  <cols>
    <col min="1" max="1" width="3.109375" style="11" customWidth="1"/>
    <col min="2" max="2" width="74" style="12" customWidth="1"/>
    <col min="3" max="3" width="47.6640625" style="12" customWidth="1"/>
    <col min="4" max="4" width="10.5546875" style="12" bestFit="1" customWidth="1"/>
    <col min="5" max="5" width="10.109375" style="12" customWidth="1"/>
    <col min="6" max="6" width="10.5546875" style="12" customWidth="1"/>
    <col min="7" max="7" width="10" style="13" bestFit="1" customWidth="1"/>
    <col min="8" max="8" width="10" style="12" bestFit="1" customWidth="1"/>
    <col min="9" max="9" width="2.6640625" style="12" customWidth="1"/>
    <col min="10" max="10" width="6.33203125" style="12" hidden="1" customWidth="1"/>
    <col min="11" max="27" width="2.88671875" style="12" bestFit="1" customWidth="1"/>
    <col min="28" max="28" width="2.77734375" style="12" bestFit="1" customWidth="1"/>
    <col min="29" max="30" width="2.5546875" style="12" customWidth="1"/>
    <col min="31" max="31" width="2.77734375" style="12" bestFit="1" customWidth="1"/>
    <col min="32" max="32" width="2.5546875" style="12" customWidth="1"/>
    <col min="33" max="33" width="2.33203125" style="12" bestFit="1" customWidth="1"/>
    <col min="34" max="35" width="2.77734375" style="12" bestFit="1" customWidth="1"/>
    <col min="36" max="36" width="2.5546875" style="12" customWidth="1"/>
    <col min="37" max="58" width="2.88671875" style="12" bestFit="1" customWidth="1"/>
    <col min="59" max="59" width="2.77734375" style="12" bestFit="1" customWidth="1"/>
    <col min="60" max="60" width="2.5546875" style="12" customWidth="1"/>
    <col min="61" max="61" width="2.33203125" style="12" bestFit="1" customWidth="1"/>
    <col min="62" max="63" width="2.77734375" style="12" bestFit="1" customWidth="1"/>
    <col min="64" max="65" width="2.5546875" style="12" customWidth="1"/>
    <col min="66" max="66" width="2.77734375" style="12" bestFit="1" customWidth="1"/>
    <col min="67" max="67" width="2.21875" style="12" customWidth="1"/>
    <col min="68" max="16384" width="8.88671875" style="12"/>
  </cols>
  <sheetData>
    <row r="1" spans="1:66" ht="10.8" customHeight="1" x14ac:dyDescent="0.3"/>
    <row r="2" spans="1:66" ht="39.6" customHeight="1" x14ac:dyDescent="0.7">
      <c r="A2" s="14" t="s">
        <v>0</v>
      </c>
      <c r="B2" s="15" t="s">
        <v>25</v>
      </c>
      <c r="C2" s="16"/>
      <c r="D2" s="17"/>
      <c r="E2" s="17"/>
      <c r="F2" s="17"/>
      <c r="J2" s="18"/>
      <c r="K2" s="19"/>
    </row>
    <row r="3" spans="1:66" ht="30" customHeight="1" x14ac:dyDescent="0.3">
      <c r="A3" s="11" t="s">
        <v>1</v>
      </c>
      <c r="B3" s="71" t="s">
        <v>56</v>
      </c>
      <c r="C3" s="16"/>
      <c r="D3" s="17"/>
      <c r="E3" s="21"/>
      <c r="F3" s="21"/>
      <c r="G3" s="271" t="s">
        <v>18</v>
      </c>
      <c r="H3" s="271"/>
      <c r="K3" s="287" t="s">
        <v>53</v>
      </c>
      <c r="L3" s="287"/>
      <c r="M3" s="287"/>
      <c r="N3" s="287"/>
      <c r="O3" s="287"/>
      <c r="P3" s="287"/>
      <c r="Q3" s="287"/>
      <c r="R3" s="287" t="s">
        <v>54</v>
      </c>
      <c r="S3" s="287"/>
      <c r="T3" s="287"/>
      <c r="U3" s="287"/>
      <c r="V3" s="287"/>
      <c r="W3" s="287"/>
      <c r="X3" s="287"/>
      <c r="Y3" s="300" t="s">
        <v>55</v>
      </c>
      <c r="Z3" s="287"/>
      <c r="AA3" s="287"/>
      <c r="AB3" s="287"/>
      <c r="AC3" s="287"/>
      <c r="AD3" s="287"/>
      <c r="AE3" s="287"/>
      <c r="AF3" s="290" t="s">
        <v>51</v>
      </c>
      <c r="AG3" s="290"/>
      <c r="AH3" s="290"/>
      <c r="AI3" s="290"/>
      <c r="AJ3" s="290"/>
      <c r="AK3" s="290"/>
    </row>
    <row r="4" spans="1:66" ht="30" customHeight="1" x14ac:dyDescent="0.3">
      <c r="B4" s="297" t="s">
        <v>52</v>
      </c>
      <c r="C4" s="286"/>
      <c r="D4" s="286"/>
      <c r="E4" s="23"/>
      <c r="F4" s="23"/>
      <c r="G4" s="281">
        <v>0.05</v>
      </c>
      <c r="H4" s="282"/>
      <c r="K4" s="273">
        <f>E11</f>
        <v>45476</v>
      </c>
      <c r="L4" s="274"/>
      <c r="M4" s="274"/>
      <c r="N4" s="274"/>
      <c r="O4" s="274"/>
      <c r="P4" s="274"/>
      <c r="Q4" s="275"/>
      <c r="R4" s="276">
        <v>45646</v>
      </c>
      <c r="S4" s="277"/>
      <c r="T4" s="277"/>
      <c r="U4" s="277"/>
      <c r="V4" s="277"/>
      <c r="W4" s="277"/>
      <c r="X4" s="277"/>
      <c r="Y4" s="305">
        <v>45582</v>
      </c>
      <c r="Z4" s="306"/>
      <c r="AA4" s="306"/>
      <c r="AB4" s="306"/>
      <c r="AC4" s="306"/>
      <c r="AD4" s="306"/>
      <c r="AE4" s="307"/>
      <c r="BH4" s="251"/>
      <c r="BI4" s="251"/>
      <c r="BJ4" s="251"/>
      <c r="BK4" s="251"/>
      <c r="BL4" s="251"/>
      <c r="BM4" s="251"/>
    </row>
    <row r="5" spans="1:66" ht="30" customHeight="1" x14ac:dyDescent="0.3">
      <c r="A5" s="11" t="s">
        <v>2</v>
      </c>
      <c r="B5" s="298"/>
      <c r="C5" s="286"/>
      <c r="D5" s="286"/>
      <c r="E5" s="23"/>
      <c r="F5" s="23"/>
      <c r="G5" s="265"/>
      <c r="H5" s="265"/>
    </row>
    <row r="6" spans="1:66" ht="30" customHeight="1" x14ac:dyDescent="0.3">
      <c r="A6" s="14" t="s">
        <v>3</v>
      </c>
      <c r="B6" s="298"/>
      <c r="C6" s="266" t="s">
        <v>12</v>
      </c>
      <c r="D6" s="266"/>
      <c r="E6" s="25"/>
      <c r="F6" s="25"/>
      <c r="G6" s="26">
        <v>3</v>
      </c>
      <c r="H6" s="27"/>
      <c r="K6" s="260">
        <f>K7</f>
        <v>45488</v>
      </c>
      <c r="L6" s="261"/>
      <c r="M6" s="261"/>
      <c r="N6" s="261"/>
      <c r="O6" s="261"/>
      <c r="P6" s="261"/>
      <c r="Q6" s="262"/>
      <c r="R6" s="260">
        <f>R7</f>
        <v>45495</v>
      </c>
      <c r="S6" s="261"/>
      <c r="T6" s="261"/>
      <c r="U6" s="261"/>
      <c r="V6" s="261"/>
      <c r="W6" s="261"/>
      <c r="X6" s="262"/>
      <c r="Y6" s="260">
        <f>Y7</f>
        <v>45502</v>
      </c>
      <c r="Z6" s="261"/>
      <c r="AA6" s="261"/>
      <c r="AB6" s="261"/>
      <c r="AC6" s="261"/>
      <c r="AD6" s="261"/>
      <c r="AE6" s="262"/>
      <c r="AF6" s="260">
        <f>AF7</f>
        <v>45509</v>
      </c>
      <c r="AG6" s="261"/>
      <c r="AH6" s="261"/>
      <c r="AI6" s="261"/>
      <c r="AJ6" s="261"/>
      <c r="AK6" s="261"/>
      <c r="AL6" s="262"/>
      <c r="AM6" s="260">
        <f>AM7</f>
        <v>45516</v>
      </c>
      <c r="AN6" s="261"/>
      <c r="AO6" s="261"/>
      <c r="AP6" s="261"/>
      <c r="AQ6" s="261"/>
      <c r="AR6" s="261"/>
      <c r="AS6" s="262"/>
      <c r="AT6" s="260">
        <f>AT7</f>
        <v>45523</v>
      </c>
      <c r="AU6" s="261"/>
      <c r="AV6" s="261"/>
      <c r="AW6" s="261"/>
      <c r="AX6" s="261"/>
      <c r="AY6" s="261"/>
      <c r="AZ6" s="262"/>
      <c r="BA6" s="260">
        <f>BA7</f>
        <v>45530</v>
      </c>
      <c r="BB6" s="261"/>
      <c r="BC6" s="261"/>
      <c r="BD6" s="261"/>
      <c r="BE6" s="261"/>
      <c r="BF6" s="261"/>
      <c r="BG6" s="262"/>
      <c r="BH6" s="260">
        <f>BH7</f>
        <v>45537</v>
      </c>
      <c r="BI6" s="261"/>
      <c r="BJ6" s="261"/>
      <c r="BK6" s="261"/>
      <c r="BL6" s="261"/>
      <c r="BM6" s="261"/>
      <c r="BN6" s="262"/>
    </row>
    <row r="7" spans="1:66" ht="15" customHeight="1" x14ac:dyDescent="0.3">
      <c r="A7" s="14" t="s">
        <v>4</v>
      </c>
      <c r="B7" s="299"/>
      <c r="C7" s="267"/>
      <c r="D7" s="267"/>
      <c r="E7" s="28"/>
      <c r="F7" s="28"/>
      <c r="G7" s="29"/>
      <c r="H7" s="29"/>
      <c r="I7" s="29"/>
      <c r="K7" s="1">
        <f>Início_do_projeto-WEEKDAY(Início_do_projeto,1)+2+7*(Semana_de_exibição-1)</f>
        <v>45488</v>
      </c>
      <c r="L7" s="2">
        <f>K7+1</f>
        <v>45489</v>
      </c>
      <c r="M7" s="2">
        <f t="shared" ref="M7:AZ7" si="0">L7+1</f>
        <v>45490</v>
      </c>
      <c r="N7" s="2">
        <f t="shared" si="0"/>
        <v>45491</v>
      </c>
      <c r="O7" s="2">
        <f t="shared" si="0"/>
        <v>45492</v>
      </c>
      <c r="P7" s="2">
        <f t="shared" si="0"/>
        <v>45493</v>
      </c>
      <c r="Q7" s="3">
        <f t="shared" si="0"/>
        <v>45494</v>
      </c>
      <c r="R7" s="1">
        <f>Q7+1</f>
        <v>45495</v>
      </c>
      <c r="S7" s="2">
        <f>R7+1</f>
        <v>45496</v>
      </c>
      <c r="T7" s="2">
        <f t="shared" si="0"/>
        <v>45497</v>
      </c>
      <c r="U7" s="2">
        <f t="shared" si="0"/>
        <v>45498</v>
      </c>
      <c r="V7" s="2">
        <f t="shared" si="0"/>
        <v>45499</v>
      </c>
      <c r="W7" s="2">
        <f t="shared" si="0"/>
        <v>45500</v>
      </c>
      <c r="X7" s="3">
        <f t="shared" si="0"/>
        <v>45501</v>
      </c>
      <c r="Y7" s="1">
        <f>X7+1</f>
        <v>45502</v>
      </c>
      <c r="Z7" s="2">
        <f>Y7+1</f>
        <v>45503</v>
      </c>
      <c r="AA7" s="2">
        <f t="shared" si="0"/>
        <v>45504</v>
      </c>
      <c r="AB7" s="2">
        <f t="shared" si="0"/>
        <v>45505</v>
      </c>
      <c r="AC7" s="2">
        <f t="shared" si="0"/>
        <v>45506</v>
      </c>
      <c r="AD7" s="2">
        <f t="shared" si="0"/>
        <v>45507</v>
      </c>
      <c r="AE7" s="3">
        <f t="shared" si="0"/>
        <v>45508</v>
      </c>
      <c r="AF7" s="1">
        <f>AE7+1</f>
        <v>45509</v>
      </c>
      <c r="AG7" s="2">
        <f>AF7+1</f>
        <v>45510</v>
      </c>
      <c r="AH7" s="2">
        <f t="shared" si="0"/>
        <v>45511</v>
      </c>
      <c r="AI7" s="2">
        <f t="shared" si="0"/>
        <v>45512</v>
      </c>
      <c r="AJ7" s="2">
        <f t="shared" si="0"/>
        <v>45513</v>
      </c>
      <c r="AK7" s="2">
        <f t="shared" si="0"/>
        <v>45514</v>
      </c>
      <c r="AL7" s="3">
        <f t="shared" si="0"/>
        <v>45515</v>
      </c>
      <c r="AM7" s="1">
        <f>AL7+1</f>
        <v>45516</v>
      </c>
      <c r="AN7" s="2">
        <f>AM7+1</f>
        <v>45517</v>
      </c>
      <c r="AO7" s="2">
        <f t="shared" si="0"/>
        <v>45518</v>
      </c>
      <c r="AP7" s="2">
        <f t="shared" si="0"/>
        <v>45519</v>
      </c>
      <c r="AQ7" s="2">
        <f t="shared" si="0"/>
        <v>45520</v>
      </c>
      <c r="AR7" s="2">
        <f t="shared" si="0"/>
        <v>45521</v>
      </c>
      <c r="AS7" s="3">
        <f t="shared" si="0"/>
        <v>45522</v>
      </c>
      <c r="AT7" s="1">
        <f>AS7+1</f>
        <v>45523</v>
      </c>
      <c r="AU7" s="2">
        <f>AT7+1</f>
        <v>45524</v>
      </c>
      <c r="AV7" s="2">
        <f t="shared" si="0"/>
        <v>45525</v>
      </c>
      <c r="AW7" s="2">
        <f t="shared" si="0"/>
        <v>45526</v>
      </c>
      <c r="AX7" s="2">
        <f t="shared" si="0"/>
        <v>45527</v>
      </c>
      <c r="AY7" s="2">
        <f t="shared" si="0"/>
        <v>45528</v>
      </c>
      <c r="AZ7" s="3">
        <f t="shared" si="0"/>
        <v>45529</v>
      </c>
      <c r="BA7" s="1">
        <f>AZ7+1</f>
        <v>45530</v>
      </c>
      <c r="BB7" s="2">
        <f>BA7+1</f>
        <v>45531</v>
      </c>
      <c r="BC7" s="2">
        <f t="shared" ref="BC7:BG7" si="1">BB7+1</f>
        <v>45532</v>
      </c>
      <c r="BD7" s="2">
        <f t="shared" si="1"/>
        <v>45533</v>
      </c>
      <c r="BE7" s="2">
        <f t="shared" si="1"/>
        <v>45534</v>
      </c>
      <c r="BF7" s="2">
        <f t="shared" si="1"/>
        <v>45535</v>
      </c>
      <c r="BG7" s="3">
        <f t="shared" si="1"/>
        <v>45536</v>
      </c>
      <c r="BH7" s="1">
        <f>BG7+1</f>
        <v>45537</v>
      </c>
      <c r="BI7" s="2">
        <f>BH7+1</f>
        <v>45538</v>
      </c>
      <c r="BJ7" s="2">
        <f t="shared" ref="BJ7:BN7" si="2">BI7+1</f>
        <v>45539</v>
      </c>
      <c r="BK7" s="2">
        <f t="shared" si="2"/>
        <v>45540</v>
      </c>
      <c r="BL7" s="2">
        <f t="shared" si="2"/>
        <v>45541</v>
      </c>
      <c r="BM7" s="2">
        <f t="shared" si="2"/>
        <v>45542</v>
      </c>
      <c r="BN7" s="3">
        <f t="shared" si="2"/>
        <v>45543</v>
      </c>
    </row>
    <row r="8" spans="1:66" s="31" customFormat="1" ht="36" customHeight="1" thickBot="1" x14ac:dyDescent="0.4">
      <c r="A8" s="30" t="s">
        <v>5</v>
      </c>
      <c r="B8" s="51" t="s">
        <v>23</v>
      </c>
      <c r="C8" s="52" t="s">
        <v>21</v>
      </c>
      <c r="D8" s="53" t="s">
        <v>22</v>
      </c>
      <c r="E8" s="53" t="s">
        <v>28</v>
      </c>
      <c r="F8" s="53" t="s">
        <v>29</v>
      </c>
      <c r="G8" s="53" t="s">
        <v>30</v>
      </c>
      <c r="H8" s="53" t="s">
        <v>31</v>
      </c>
      <c r="I8" s="52"/>
      <c r="J8" s="52" t="s">
        <v>13</v>
      </c>
      <c r="K8" s="54" t="str">
        <f t="shared" ref="K8:BN8" si="3">LEFT(TEXT(K7,"ddd"),1)</f>
        <v>s</v>
      </c>
      <c r="L8" s="54" t="str">
        <f t="shared" si="3"/>
        <v>t</v>
      </c>
      <c r="M8" s="54" t="str">
        <f t="shared" si="3"/>
        <v>q</v>
      </c>
      <c r="N8" s="54" t="str">
        <f t="shared" si="3"/>
        <v>q</v>
      </c>
      <c r="O8" s="54" t="str">
        <f t="shared" si="3"/>
        <v>s</v>
      </c>
      <c r="P8" s="54" t="str">
        <f t="shared" si="3"/>
        <v>s</v>
      </c>
      <c r="Q8" s="54" t="str">
        <f t="shared" si="3"/>
        <v>d</v>
      </c>
      <c r="R8" s="54" t="str">
        <f t="shared" si="3"/>
        <v>s</v>
      </c>
      <c r="S8" s="54" t="str">
        <f t="shared" si="3"/>
        <v>t</v>
      </c>
      <c r="T8" s="54" t="str">
        <f t="shared" si="3"/>
        <v>q</v>
      </c>
      <c r="U8" s="54" t="str">
        <f t="shared" si="3"/>
        <v>q</v>
      </c>
      <c r="V8" s="54" t="str">
        <f t="shared" si="3"/>
        <v>s</v>
      </c>
      <c r="W8" s="54" t="str">
        <f t="shared" si="3"/>
        <v>s</v>
      </c>
      <c r="X8" s="54" t="str">
        <f t="shared" si="3"/>
        <v>d</v>
      </c>
      <c r="Y8" s="54" t="str">
        <f t="shared" si="3"/>
        <v>s</v>
      </c>
      <c r="Z8" s="54" t="str">
        <f t="shared" si="3"/>
        <v>t</v>
      </c>
      <c r="AA8" s="54" t="str">
        <f t="shared" si="3"/>
        <v>q</v>
      </c>
      <c r="AB8" s="54" t="str">
        <f t="shared" si="3"/>
        <v>q</v>
      </c>
      <c r="AC8" s="54" t="str">
        <f t="shared" si="3"/>
        <v>s</v>
      </c>
      <c r="AD8" s="54" t="str">
        <f t="shared" si="3"/>
        <v>s</v>
      </c>
      <c r="AE8" s="54" t="str">
        <f t="shared" si="3"/>
        <v>d</v>
      </c>
      <c r="AF8" s="54" t="str">
        <f t="shared" si="3"/>
        <v>s</v>
      </c>
      <c r="AG8" s="54" t="str">
        <f t="shared" si="3"/>
        <v>t</v>
      </c>
      <c r="AH8" s="54" t="str">
        <f t="shared" si="3"/>
        <v>q</v>
      </c>
      <c r="AI8" s="54" t="str">
        <f t="shared" si="3"/>
        <v>q</v>
      </c>
      <c r="AJ8" s="54" t="str">
        <f t="shared" si="3"/>
        <v>s</v>
      </c>
      <c r="AK8" s="54" t="str">
        <f t="shared" si="3"/>
        <v>s</v>
      </c>
      <c r="AL8" s="54" t="str">
        <f t="shared" si="3"/>
        <v>d</v>
      </c>
      <c r="AM8" s="54" t="str">
        <f t="shared" si="3"/>
        <v>s</v>
      </c>
      <c r="AN8" s="54" t="str">
        <f t="shared" si="3"/>
        <v>t</v>
      </c>
      <c r="AO8" s="54" t="str">
        <f t="shared" si="3"/>
        <v>q</v>
      </c>
      <c r="AP8" s="54" t="str">
        <f t="shared" si="3"/>
        <v>q</v>
      </c>
      <c r="AQ8" s="54" t="str">
        <f t="shared" si="3"/>
        <v>s</v>
      </c>
      <c r="AR8" s="54" t="str">
        <f t="shared" si="3"/>
        <v>s</v>
      </c>
      <c r="AS8" s="54" t="str">
        <f t="shared" si="3"/>
        <v>d</v>
      </c>
      <c r="AT8" s="54" t="str">
        <f t="shared" si="3"/>
        <v>s</v>
      </c>
      <c r="AU8" s="54" t="str">
        <f t="shared" si="3"/>
        <v>t</v>
      </c>
      <c r="AV8" s="54" t="str">
        <f t="shared" si="3"/>
        <v>q</v>
      </c>
      <c r="AW8" s="54" t="str">
        <f t="shared" si="3"/>
        <v>q</v>
      </c>
      <c r="AX8" s="54" t="str">
        <f t="shared" si="3"/>
        <v>s</v>
      </c>
      <c r="AY8" s="54" t="str">
        <f t="shared" si="3"/>
        <v>s</v>
      </c>
      <c r="AZ8" s="54" t="str">
        <f t="shared" si="3"/>
        <v>d</v>
      </c>
      <c r="BA8" s="54" t="str">
        <f t="shared" si="3"/>
        <v>s</v>
      </c>
      <c r="BB8" s="54" t="str">
        <f t="shared" si="3"/>
        <v>t</v>
      </c>
      <c r="BC8" s="54" t="str">
        <f t="shared" si="3"/>
        <v>q</v>
      </c>
      <c r="BD8" s="54" t="str">
        <f t="shared" si="3"/>
        <v>q</v>
      </c>
      <c r="BE8" s="54" t="str">
        <f t="shared" si="3"/>
        <v>s</v>
      </c>
      <c r="BF8" s="54" t="str">
        <f t="shared" si="3"/>
        <v>s</v>
      </c>
      <c r="BG8" s="54" t="str">
        <f t="shared" si="3"/>
        <v>d</v>
      </c>
      <c r="BH8" s="54" t="str">
        <f t="shared" si="3"/>
        <v>s</v>
      </c>
      <c r="BI8" s="54" t="str">
        <f t="shared" si="3"/>
        <v>t</v>
      </c>
      <c r="BJ8" s="54" t="str">
        <f t="shared" si="3"/>
        <v>q</v>
      </c>
      <c r="BK8" s="54" t="str">
        <f t="shared" si="3"/>
        <v>q</v>
      </c>
      <c r="BL8" s="54" t="str">
        <f t="shared" si="3"/>
        <v>s</v>
      </c>
      <c r="BM8" s="54" t="str">
        <f t="shared" si="3"/>
        <v>s</v>
      </c>
      <c r="BN8" s="54" t="str">
        <f t="shared" si="3"/>
        <v>d</v>
      </c>
    </row>
    <row r="9" spans="1:66" ht="30" hidden="1" customHeight="1" thickBot="1" x14ac:dyDescent="0.35">
      <c r="A9" s="11" t="s">
        <v>6</v>
      </c>
      <c r="C9" s="32"/>
      <c r="G9" s="12"/>
      <c r="J9" s="12" t="str">
        <f>IF(OR(ISBLANK(Início_da_tarefa),ISBLANK(Término_da_tarefa)),"",Término_da_tarefa-Início_da_tarefa+1)</f>
        <v/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</row>
    <row r="10" spans="1:66" s="35" customFormat="1" ht="30" customHeight="1" thickBot="1" x14ac:dyDescent="0.35">
      <c r="A10" s="14" t="s">
        <v>7</v>
      </c>
      <c r="B10" s="63" t="s">
        <v>57</v>
      </c>
      <c r="C10" s="70"/>
      <c r="D10" s="65"/>
      <c r="E10" s="65"/>
      <c r="F10" s="65"/>
      <c r="G10" s="65"/>
      <c r="H10" s="65"/>
      <c r="I10" s="66"/>
      <c r="J10" s="34" t="str">
        <f t="shared" ref="J10:J36" si="4">IF(OR(ISBLANK(Início_da_tarefa),ISBLANK(Término_da_tarefa)),"",Término_da_tarefa-Início_da_tarefa+1)</f>
        <v/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</row>
    <row r="11" spans="1:66" s="35" customFormat="1" ht="19.8" customHeight="1" thickBot="1" x14ac:dyDescent="0.35">
      <c r="A11" s="14" t="s">
        <v>8</v>
      </c>
      <c r="B11" s="4" t="s">
        <v>58</v>
      </c>
      <c r="C11" s="36" t="s">
        <v>60</v>
      </c>
      <c r="D11" s="6">
        <v>1</v>
      </c>
      <c r="E11" s="7">
        <v>45476</v>
      </c>
      <c r="F11" s="7">
        <v>45476</v>
      </c>
      <c r="G11" s="7">
        <v>45476</v>
      </c>
      <c r="H11" s="7">
        <v>45476</v>
      </c>
      <c r="I11" s="34"/>
      <c r="J11" s="34">
        <f t="shared" si="4"/>
        <v>1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</row>
    <row r="12" spans="1:66" s="35" customFormat="1" ht="19.8" customHeight="1" thickBot="1" x14ac:dyDescent="0.35">
      <c r="A12" s="14"/>
      <c r="B12" s="4" t="s">
        <v>59</v>
      </c>
      <c r="C12" s="36" t="s">
        <v>60</v>
      </c>
      <c r="D12" s="6">
        <v>1</v>
      </c>
      <c r="E12" s="7">
        <v>45484</v>
      </c>
      <c r="F12" s="7">
        <v>45484</v>
      </c>
      <c r="G12" s="7">
        <v>45484</v>
      </c>
      <c r="H12" s="7">
        <v>45484</v>
      </c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</row>
    <row r="13" spans="1:66" s="35" customFormat="1" ht="19.8" customHeight="1" thickBot="1" x14ac:dyDescent="0.35">
      <c r="A13" s="14"/>
      <c r="B13" s="37" t="s">
        <v>34</v>
      </c>
      <c r="C13" s="38" t="s">
        <v>35</v>
      </c>
      <c r="D13" s="6">
        <v>1</v>
      </c>
      <c r="E13" s="7">
        <v>45484</v>
      </c>
      <c r="F13" s="7">
        <v>45484</v>
      </c>
      <c r="G13" s="7">
        <v>45484</v>
      </c>
      <c r="H13" s="7">
        <v>45484</v>
      </c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35" customFormat="1" ht="19.8" customHeight="1" thickBot="1" x14ac:dyDescent="0.35">
      <c r="A14" s="14"/>
      <c r="B14" s="4" t="s">
        <v>36</v>
      </c>
      <c r="C14" s="5" t="s">
        <v>37</v>
      </c>
      <c r="D14" s="6">
        <v>1</v>
      </c>
      <c r="E14" s="7">
        <v>45484</v>
      </c>
      <c r="F14" s="7">
        <v>45492</v>
      </c>
      <c r="G14" s="7">
        <v>45492</v>
      </c>
      <c r="H14" s="7">
        <v>45492</v>
      </c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s="35" customFormat="1" ht="19.8" customHeight="1" thickBot="1" x14ac:dyDescent="0.35">
      <c r="A15" s="14"/>
      <c r="B15" s="39" t="s">
        <v>39</v>
      </c>
      <c r="C15" s="40"/>
      <c r="D15" s="6">
        <v>0.2</v>
      </c>
      <c r="E15" s="41">
        <v>45506</v>
      </c>
      <c r="F15" s="41">
        <v>45518</v>
      </c>
      <c r="G15" s="41">
        <v>45506</v>
      </c>
      <c r="H15" s="41">
        <v>45518</v>
      </c>
      <c r="I15" s="34"/>
      <c r="J15" s="34">
        <f t="shared" si="4"/>
        <v>13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s="35" customFormat="1" ht="19.8" customHeight="1" thickBot="1" x14ac:dyDescent="0.35">
      <c r="A16" s="11"/>
      <c r="B16" s="40" t="s">
        <v>40</v>
      </c>
      <c r="C16" s="40"/>
      <c r="D16" s="6">
        <v>0</v>
      </c>
      <c r="E16" s="41">
        <v>45520</v>
      </c>
      <c r="F16" s="41"/>
      <c r="G16" s="41">
        <v>45520</v>
      </c>
      <c r="H16" s="41">
        <v>45521</v>
      </c>
      <c r="I16" s="34"/>
      <c r="J16" s="34">
        <f t="shared" si="4"/>
        <v>2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42"/>
      <c r="X16" s="42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s="35" customFormat="1" ht="19.8" customHeight="1" thickBot="1" x14ac:dyDescent="0.35">
      <c r="A17" s="11"/>
      <c r="B17" s="39" t="s">
        <v>41</v>
      </c>
      <c r="C17" s="40"/>
      <c r="D17" s="6">
        <v>0</v>
      </c>
      <c r="E17" s="41">
        <v>45495</v>
      </c>
      <c r="F17" s="41">
        <v>45506</v>
      </c>
      <c r="G17" s="41">
        <v>45495</v>
      </c>
      <c r="H17" s="41">
        <v>45506</v>
      </c>
      <c r="I17" s="34"/>
      <c r="J17" s="34">
        <f t="shared" si="4"/>
        <v>12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s="35" customFormat="1" ht="19.8" customHeight="1" thickBot="1" x14ac:dyDescent="0.35">
      <c r="A18" s="11"/>
      <c r="B18" s="40" t="s">
        <v>42</v>
      </c>
      <c r="C18" s="40"/>
      <c r="D18" s="6">
        <v>0</v>
      </c>
      <c r="E18" s="41">
        <v>45502</v>
      </c>
      <c r="F18" s="41">
        <v>45520</v>
      </c>
      <c r="G18" s="41">
        <v>45502</v>
      </c>
      <c r="H18" s="41">
        <v>45520</v>
      </c>
      <c r="I18" s="34"/>
      <c r="J18" s="3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s="35" customFormat="1" ht="19.8" customHeight="1" thickBot="1" x14ac:dyDescent="0.35">
      <c r="A19" s="11"/>
      <c r="B19" s="40" t="s">
        <v>43</v>
      </c>
      <c r="C19" s="40"/>
      <c r="D19" s="6">
        <v>0</v>
      </c>
      <c r="E19" s="41">
        <v>45516</v>
      </c>
      <c r="F19" s="41">
        <v>45537</v>
      </c>
      <c r="G19" s="41">
        <v>45516</v>
      </c>
      <c r="H19" s="41">
        <v>45537</v>
      </c>
      <c r="I19" s="34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s="35" customFormat="1" ht="19.8" customHeight="1" thickBot="1" x14ac:dyDescent="0.35">
      <c r="A20" s="11"/>
      <c r="B20" s="39" t="s">
        <v>44</v>
      </c>
      <c r="C20" s="43"/>
      <c r="D20" s="6">
        <v>0</v>
      </c>
      <c r="E20" s="41">
        <v>45533</v>
      </c>
      <c r="F20" s="41">
        <v>45558</v>
      </c>
      <c r="G20" s="41">
        <v>45533</v>
      </c>
      <c r="H20" s="41">
        <v>45558</v>
      </c>
      <c r="I20" s="34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s="35" customFormat="1" ht="30" customHeight="1" thickBot="1" x14ac:dyDescent="0.35">
      <c r="A21" s="11" t="s">
        <v>10</v>
      </c>
      <c r="B21" s="68" t="s">
        <v>50</v>
      </c>
      <c r="C21" s="69" t="s">
        <v>48</v>
      </c>
      <c r="D21" s="65"/>
      <c r="E21" s="65"/>
      <c r="F21" s="65"/>
      <c r="G21" s="67"/>
      <c r="H21" s="67"/>
      <c r="I21" s="66"/>
      <c r="J21" s="34" t="str">
        <f t="shared" si="4"/>
        <v/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s="35" customFormat="1" ht="19.8" customHeight="1" thickBot="1" x14ac:dyDescent="0.35">
      <c r="A22" s="11"/>
      <c r="B22" s="44" t="s">
        <v>39</v>
      </c>
      <c r="C22" s="5"/>
      <c r="D22" s="6">
        <v>0.2</v>
      </c>
      <c r="E22" s="7">
        <v>45497</v>
      </c>
      <c r="F22" s="7">
        <v>45506</v>
      </c>
      <c r="G22" s="7">
        <v>45497</v>
      </c>
      <c r="H22" s="7">
        <v>45506</v>
      </c>
      <c r="I22" s="34"/>
      <c r="J22" s="34">
        <f t="shared" si="4"/>
        <v>10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s="35" customFormat="1" ht="19.8" customHeight="1" thickBot="1" x14ac:dyDescent="0.35">
      <c r="A23" s="11"/>
      <c r="B23" s="45" t="s">
        <v>40</v>
      </c>
      <c r="C23" s="5"/>
      <c r="D23" s="6">
        <v>0</v>
      </c>
      <c r="E23" s="7">
        <v>45495</v>
      </c>
      <c r="F23" s="7">
        <v>45520</v>
      </c>
      <c r="G23" s="7">
        <v>45495</v>
      </c>
      <c r="H23" s="7">
        <v>45520</v>
      </c>
      <c r="I23" s="34"/>
      <c r="J23" s="34">
        <f t="shared" si="4"/>
        <v>26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s="35" customFormat="1" ht="19.8" customHeight="1" thickBot="1" x14ac:dyDescent="0.35">
      <c r="A24" s="11"/>
      <c r="B24" s="45" t="s">
        <v>41</v>
      </c>
      <c r="C24" s="5"/>
      <c r="D24" s="6">
        <v>0</v>
      </c>
      <c r="E24" s="7">
        <v>45509</v>
      </c>
      <c r="F24" s="7">
        <v>45520</v>
      </c>
      <c r="G24" s="7">
        <v>45509</v>
      </c>
      <c r="H24" s="7">
        <v>45520</v>
      </c>
      <c r="I24" s="34"/>
      <c r="J24" s="34">
        <f t="shared" si="4"/>
        <v>12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s="35" customFormat="1" ht="19.8" customHeight="1" thickBot="1" x14ac:dyDescent="0.35">
      <c r="A25" s="11"/>
      <c r="B25" s="45" t="s">
        <v>42</v>
      </c>
      <c r="C25" s="5"/>
      <c r="D25" s="6">
        <v>0</v>
      </c>
      <c r="E25" s="46">
        <v>45523</v>
      </c>
      <c r="F25" s="46">
        <v>45541</v>
      </c>
      <c r="G25" s="46">
        <v>45523</v>
      </c>
      <c r="H25" s="46">
        <v>45541</v>
      </c>
      <c r="I25" s="34"/>
      <c r="J25" s="34">
        <f t="shared" si="4"/>
        <v>19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6" spans="1:66" s="35" customFormat="1" ht="19.8" customHeight="1" thickBot="1" x14ac:dyDescent="0.35">
      <c r="A26" s="11"/>
      <c r="B26" s="45" t="s">
        <v>43</v>
      </c>
      <c r="C26" s="5"/>
      <c r="D26" s="6">
        <v>0</v>
      </c>
      <c r="E26" s="46">
        <v>45537</v>
      </c>
      <c r="F26" s="46">
        <v>45555</v>
      </c>
      <c r="G26" s="46">
        <v>45537</v>
      </c>
      <c r="H26" s="46">
        <v>45555</v>
      </c>
      <c r="I26" s="34"/>
      <c r="J26" s="34">
        <f t="shared" si="4"/>
        <v>19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s="35" customFormat="1" ht="19.8" customHeight="1" thickBot="1" x14ac:dyDescent="0.35">
      <c r="A27" s="11"/>
      <c r="B27" s="45" t="s">
        <v>44</v>
      </c>
      <c r="C27" s="5"/>
      <c r="D27" s="6">
        <v>0</v>
      </c>
      <c r="E27" s="46">
        <v>45558</v>
      </c>
      <c r="F27" s="46">
        <v>45562</v>
      </c>
      <c r="G27" s="46">
        <v>45558</v>
      </c>
      <c r="H27" s="46">
        <v>45562</v>
      </c>
      <c r="I27" s="34"/>
      <c r="J27" s="34">
        <f t="shared" si="4"/>
        <v>5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s="35" customFormat="1" ht="19.8" customHeight="1" thickBot="1" x14ac:dyDescent="0.35">
      <c r="A28" s="11"/>
      <c r="B28" s="47" t="s">
        <v>45</v>
      </c>
      <c r="C28" s="48"/>
      <c r="D28" s="49">
        <v>0</v>
      </c>
      <c r="E28" s="50">
        <v>45523</v>
      </c>
      <c r="F28" s="50">
        <v>45527</v>
      </c>
      <c r="G28" s="50">
        <v>45523</v>
      </c>
      <c r="H28" s="50">
        <v>45527</v>
      </c>
      <c r="I28" s="34"/>
      <c r="J28" s="34">
        <f t="shared" si="4"/>
        <v>5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s="35" customFormat="1" ht="19.8" customHeight="1" thickBot="1" x14ac:dyDescent="0.35">
      <c r="A29" s="11"/>
      <c r="B29" s="47" t="s">
        <v>46</v>
      </c>
      <c r="C29" s="48"/>
      <c r="D29" s="49">
        <v>0</v>
      </c>
      <c r="E29" s="50">
        <v>45523</v>
      </c>
      <c r="F29" s="50">
        <v>45527</v>
      </c>
      <c r="G29" s="50">
        <v>45523</v>
      </c>
      <c r="H29" s="50">
        <v>45527</v>
      </c>
      <c r="I29" s="34"/>
      <c r="J29" s="3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s="35" customFormat="1" ht="19.8" customHeight="1" thickBot="1" x14ac:dyDescent="0.35">
      <c r="A30" s="11"/>
      <c r="B30" s="45" t="s">
        <v>47</v>
      </c>
      <c r="C30" s="5"/>
      <c r="D30" s="6">
        <v>0</v>
      </c>
      <c r="E30" s="46">
        <v>45565</v>
      </c>
      <c r="F30" s="46">
        <v>45566</v>
      </c>
      <c r="G30" s="46">
        <v>45565</v>
      </c>
      <c r="H30" s="46">
        <v>45566</v>
      </c>
      <c r="I30" s="34"/>
      <c r="J30" s="34">
        <f t="shared" si="4"/>
        <v>2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31" spans="1:66" s="35" customFormat="1" ht="30" customHeight="1" thickBot="1" x14ac:dyDescent="0.35">
      <c r="A31" s="11" t="s">
        <v>10</v>
      </c>
      <c r="B31" s="63" t="s">
        <v>14</v>
      </c>
      <c r="C31" s="64" t="s">
        <v>15</v>
      </c>
      <c r="D31" s="65"/>
      <c r="E31" s="65"/>
      <c r="F31" s="65"/>
      <c r="G31" s="67"/>
      <c r="H31" s="67"/>
      <c r="I31" s="66"/>
      <c r="J31" s="34" t="str">
        <f t="shared" si="4"/>
        <v/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</row>
    <row r="32" spans="1:66" s="35" customFormat="1" ht="19.8" customHeight="1" thickBot="1" x14ac:dyDescent="0.35">
      <c r="A32" s="11"/>
      <c r="B32" s="35" t="s">
        <v>49</v>
      </c>
      <c r="C32" s="5" t="s">
        <v>15</v>
      </c>
      <c r="D32" s="6">
        <v>0</v>
      </c>
      <c r="E32" s="7">
        <v>45575</v>
      </c>
      <c r="F32" s="7">
        <v>45581</v>
      </c>
      <c r="G32" s="7">
        <v>45641</v>
      </c>
      <c r="H32" s="7">
        <v>45646</v>
      </c>
      <c r="I32" s="34"/>
      <c r="J32" s="34">
        <f t="shared" si="4"/>
        <v>6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</row>
    <row r="33" spans="1:66" s="35" customFormat="1" ht="19.8" customHeight="1" thickBot="1" x14ac:dyDescent="0.35">
      <c r="A33" s="11"/>
      <c r="B33" s="4" t="s">
        <v>16</v>
      </c>
      <c r="C33" s="5" t="s">
        <v>17</v>
      </c>
      <c r="D33" s="6">
        <v>0</v>
      </c>
      <c r="E33" s="7">
        <v>45581</v>
      </c>
      <c r="F33" s="7">
        <v>45582</v>
      </c>
      <c r="G33" s="7">
        <v>45641</v>
      </c>
      <c r="H33" s="7">
        <v>45646</v>
      </c>
      <c r="I33" s="34"/>
      <c r="J33" s="34">
        <f t="shared" si="4"/>
        <v>6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s="35" customFormat="1" ht="19.8" customHeight="1" thickBot="1" x14ac:dyDescent="0.35">
      <c r="A34" s="11"/>
      <c r="B34" s="8" t="s">
        <v>24</v>
      </c>
      <c r="C34" s="5" t="s">
        <v>15</v>
      </c>
      <c r="D34" s="6">
        <v>0</v>
      </c>
      <c r="E34" s="6"/>
      <c r="F34" s="6"/>
      <c r="G34" s="7"/>
      <c r="H34" s="7"/>
      <c r="I34" s="34"/>
      <c r="J34" s="34" t="str">
        <f t="shared" si="4"/>
        <v/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</row>
    <row r="35" spans="1:66" s="35" customFormat="1" ht="19.8" customHeight="1" thickBot="1" x14ac:dyDescent="0.35">
      <c r="A35" s="11"/>
      <c r="B35" s="8" t="s">
        <v>19</v>
      </c>
      <c r="C35" s="5"/>
      <c r="D35" s="6">
        <v>0</v>
      </c>
      <c r="E35" s="6"/>
      <c r="F35" s="6"/>
      <c r="G35" s="7"/>
      <c r="H35" s="7"/>
      <c r="I35" s="34"/>
      <c r="J35" s="34" t="str">
        <f t="shared" si="4"/>
        <v/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</row>
    <row r="36" spans="1:66" s="35" customFormat="1" ht="19.8" customHeight="1" thickBot="1" x14ac:dyDescent="0.35">
      <c r="A36" s="11"/>
      <c r="B36" s="8" t="s">
        <v>20</v>
      </c>
      <c r="C36" s="5" t="s">
        <v>15</v>
      </c>
      <c r="D36" s="6">
        <v>0</v>
      </c>
      <c r="E36" s="6"/>
      <c r="F36" s="6"/>
      <c r="G36" s="7"/>
      <c r="H36" s="7"/>
      <c r="I36" s="34"/>
      <c r="J36" s="34" t="str">
        <f t="shared" si="4"/>
        <v/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</row>
  </sheetData>
  <mergeCells count="24">
    <mergeCell ref="G3:H3"/>
    <mergeCell ref="K3:Q3"/>
    <mergeCell ref="R3:X3"/>
    <mergeCell ref="Y3:AE3"/>
    <mergeCell ref="AF3:AK3"/>
    <mergeCell ref="B4:B7"/>
    <mergeCell ref="C4:D4"/>
    <mergeCell ref="G4:H4"/>
    <mergeCell ref="K4:Q4"/>
    <mergeCell ref="R4:X4"/>
    <mergeCell ref="BA6:BG6"/>
    <mergeCell ref="BH6:BN6"/>
    <mergeCell ref="C7:D7"/>
    <mergeCell ref="BH4:BM4"/>
    <mergeCell ref="C5:D5"/>
    <mergeCell ref="G5:H5"/>
    <mergeCell ref="C6:D6"/>
    <mergeCell ref="K6:Q6"/>
    <mergeCell ref="R6:X6"/>
    <mergeCell ref="Y6:AE6"/>
    <mergeCell ref="AF6:AL6"/>
    <mergeCell ref="AM6:AS6"/>
    <mergeCell ref="AT6:AZ6"/>
    <mergeCell ref="Y4:AE4"/>
  </mergeCells>
  <conditionalFormatting sqref="B16">
    <cfRule type="expression" dxfId="9" priority="3">
      <formula>$D16=1</formula>
    </cfRule>
  </conditionalFormatting>
  <conditionalFormatting sqref="B18">
    <cfRule type="expression" dxfId="8" priority="4">
      <formula>$D18=1</formula>
    </cfRule>
  </conditionalFormatting>
  <conditionalFormatting sqref="C15:C18 B19:C19 C20 E15:H20 B18 B16">
    <cfRule type="expression" dxfId="7" priority="8">
      <formula>$D15=2</formula>
    </cfRule>
  </conditionalFormatting>
  <conditionalFormatting sqref="C15:C18 B19:C19 C20">
    <cfRule type="expression" dxfId="6" priority="7">
      <formula>$D15=1</formula>
    </cfRule>
  </conditionalFormatting>
  <conditionalFormatting sqref="C15:C18 E15:H20 B16 B18 B19:C19 C20">
    <cfRule type="expression" dxfId="5" priority="9">
      <formula>AND($A15&lt;&gt;"",B$3&lt;&gt;"",OR(WEEKDAY(B$3)=1,WEEKDAY(B$3)=7))</formula>
    </cfRule>
    <cfRule type="expression" dxfId="4" priority="10">
      <formula>AND(B$3&lt;&gt;"",$A15&lt;&gt;"")</formula>
    </cfRule>
  </conditionalFormatting>
  <conditionalFormatting sqref="D15:D20">
    <cfRule type="dataBar" priority="2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{25708BB1-3EB3-42F8-8221-AC8ADECBF49A}</x14:id>
        </ext>
      </extLst>
    </cfRule>
  </conditionalFormatting>
  <conditionalFormatting sqref="D9:F9 D21:F21 D22:D30 D31:F31 D34:F36 D32:D33 D10:D14">
    <cfRule type="dataBar" priority="12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{A8C43ADF-4B58-41E6-B8C6-495201E67B26}</x14:id>
        </ext>
      </extLst>
    </cfRule>
  </conditionalFormatting>
  <conditionalFormatting sqref="D31:F31 D21:F21 D10:H10">
    <cfRule type="dataBar" priority="11">
      <dataBar>
        <cfvo type="num" val="0"/>
        <cfvo type="num" val="1"/>
        <color rgb="FF262626"/>
      </dataBar>
      <extLst>
        <ext xmlns:x14="http://schemas.microsoft.com/office/spreadsheetml/2009/9/main" uri="{B025F937-C7B1-47D3-B67F-A62EFF666E3E}">
          <x14:id>{D2FC9EA1-614D-4DD7-A785-1C4501E8D401}</x14:id>
        </ext>
      </extLst>
    </cfRule>
  </conditionalFormatting>
  <conditionalFormatting sqref="E10:H10">
    <cfRule type="dataBar" priority="1">
      <dataBar>
        <cfvo type="num" val="0"/>
        <cfvo type="num" val="1"/>
        <color rgb="FFED9EF5"/>
      </dataBar>
      <extLst>
        <ext xmlns:x14="http://schemas.microsoft.com/office/spreadsheetml/2009/9/main" uri="{B025F937-C7B1-47D3-B67F-A62EFF666E3E}">
          <x14:id>{056F1F0D-22B9-4CFC-A865-410226238AC8}</x14:id>
        </ext>
      </extLst>
    </cfRule>
  </conditionalFormatting>
  <conditionalFormatting sqref="E15:H20">
    <cfRule type="expression" dxfId="3" priority="5">
      <formula>$D15=1</formula>
    </cfRule>
  </conditionalFormatting>
  <conditionalFormatting sqref="K7:BN36">
    <cfRule type="expression" dxfId="2" priority="15">
      <formula>AND(TODAY()&gt;=K$7,TODAY()&lt;L$7)</formula>
    </cfRule>
  </conditionalFormatting>
  <conditionalFormatting sqref="K9:BN36">
    <cfRule type="expression" dxfId="1" priority="13">
      <formula>AND(Início_da_tarefa&lt;=K$7,ROUNDDOWN((Término_da_tarefa-Início_da_tarefa+1)*Progresso_da_tarefa,0)+Início_da_tarefa-1&gt;=K$7)</formula>
    </cfRule>
    <cfRule type="expression" dxfId="0" priority="14" stopIfTrue="1">
      <formula>AND(Término_da_tarefa&gt;=K$7,Início_da_tarefa&lt;L$7)</formula>
    </cfRule>
  </conditionalFormatting>
  <dataValidations count="2">
    <dataValidation type="whole" operator="greaterThanOrEqual" allowBlank="1" showInputMessage="1" promptTitle="Semana de exibição" prompt="Alterar esse número rola a exibição do Gráfico de Gantt." sqref="G6" xr:uid="{ED55026A-0009-452A-8D9E-0FA1359E5609}">
      <formula1>1</formula1>
    </dataValidation>
    <dataValidation operator="greaterThan" allowBlank="1" showInputMessage="1" showErrorMessage="1" sqref="E15:H20 E10:H14" xr:uid="{057F043E-73DE-4FEF-AA2F-12D73BB18317}"/>
  </dataValidations>
  <printOptions horizontalCentered="1"/>
  <pageMargins left="7.874015748031496E-2" right="0.15748031496062992" top="0.15748031496062992" bottom="0.31496062992125984" header="0" footer="0.31496062992125984"/>
  <pageSetup paperSize="9" scale="43" fitToHeight="0" orientation="landscape" r:id="rId1"/>
  <headerFooter differentFirst="1" scaleWithDoc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708BB1-3EB3-42F8-8221-AC8ADECBF49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D15:D20</xm:sqref>
        </x14:conditionalFormatting>
        <x14:conditionalFormatting xmlns:xm="http://schemas.microsoft.com/office/excel/2006/main">
          <x14:cfRule type="dataBar" id="{A8C43ADF-4B58-41E6-B8C6-495201E67B2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D9:F9 D21:F21 D22:D30 D31:F31 D34:F36 D32:D33 D10:D14</xm:sqref>
        </x14:conditionalFormatting>
        <x14:conditionalFormatting xmlns:xm="http://schemas.microsoft.com/office/excel/2006/main">
          <x14:cfRule type="dataBar" id="{D2FC9EA1-614D-4DD7-A785-1C4501E8D401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D31:F31 D21:F21 D10:H10</xm:sqref>
        </x14:conditionalFormatting>
        <x14:conditionalFormatting xmlns:xm="http://schemas.microsoft.com/office/excel/2006/main">
          <x14:cfRule type="dataBar" id="{056F1F0D-22B9-4CFC-A865-410226238AC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E10:H10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E4A34E49-7289-4AEA-9593-4F55E04ADB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80F839-78EF-4FF4-A673-3CC84279C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3AD2E1-977A-4D4F-8EE8-D64B5FFADF75}">
  <ds:schemaRefs>
    <ds:schemaRef ds:uri="http://purl.org/dc/elements/1.1/"/>
    <ds:schemaRef ds:uri="16c05727-aa75-4e4a-9b5f-8a80a1165891"/>
    <ds:schemaRef ds:uri="71af3243-3dd4-4a8d-8c0d-dd76da1f02a5"/>
    <ds:schemaRef ds:uri="http://purl.org/dc/terms/"/>
    <ds:schemaRef ds:uri="http://schemas.openxmlformats.org/package/2006/metadata/core-properties"/>
    <ds:schemaRef ds:uri="230e9df3-be65-4c73-a93b-d1236ebd677e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71</vt:i4>
      </vt:variant>
    </vt:vector>
  </HeadingPairs>
  <TitlesOfParts>
    <vt:vector size="83" baseType="lpstr">
      <vt:lpstr>Dados</vt:lpstr>
      <vt:lpstr>Cockpit</vt:lpstr>
      <vt:lpstr>Cronograma MACRO</vt:lpstr>
      <vt:lpstr>ETAPA - 01</vt:lpstr>
      <vt:lpstr>ETAPA - 02</vt:lpstr>
      <vt:lpstr>ETAPA - 03</vt:lpstr>
      <vt:lpstr>ETAPA - 04</vt:lpstr>
      <vt:lpstr>ETAPA - 05</vt:lpstr>
      <vt:lpstr>ETAPA - 06</vt:lpstr>
      <vt:lpstr>ETAPA - 07</vt:lpstr>
      <vt:lpstr>ETAPA - 08</vt:lpstr>
      <vt:lpstr>ETAPA - TESTE</vt:lpstr>
      <vt:lpstr>Cockpit!Area_de_impressao</vt:lpstr>
      <vt:lpstr>'Cronograma MACRO'!Area_de_impressao</vt:lpstr>
      <vt:lpstr>'ETAPA - 01'!Area_de_impressao</vt:lpstr>
      <vt:lpstr>'ETAPA - 02'!Area_de_impressao</vt:lpstr>
      <vt:lpstr>'ETAPA - 03'!Area_de_impressao</vt:lpstr>
      <vt:lpstr>'ETAPA - 04'!Area_de_impressao</vt:lpstr>
      <vt:lpstr>'ETAPA - 05'!Area_de_impressao</vt:lpstr>
      <vt:lpstr>'ETAPA - 06'!Area_de_impressao</vt:lpstr>
      <vt:lpstr>'ETAPA - 07'!Area_de_impressao</vt:lpstr>
      <vt:lpstr>'ETAPA - 08'!Area_de_impressao</vt:lpstr>
      <vt:lpstr>'ETAPA - TESTE'!Area_de_impressao</vt:lpstr>
      <vt:lpstr>'Cronograma MACRO'!Início_da_tarefa</vt:lpstr>
      <vt:lpstr>'ETAPA - 01'!Início_da_tarefa</vt:lpstr>
      <vt:lpstr>'ETAPA - 02'!Início_da_tarefa</vt:lpstr>
      <vt:lpstr>'ETAPA - 03'!Início_da_tarefa</vt:lpstr>
      <vt:lpstr>'ETAPA - 04'!Início_da_tarefa</vt:lpstr>
      <vt:lpstr>'ETAPA - 05'!Início_da_tarefa</vt:lpstr>
      <vt:lpstr>'ETAPA - 06'!Início_da_tarefa</vt:lpstr>
      <vt:lpstr>'ETAPA - 07'!Início_da_tarefa</vt:lpstr>
      <vt:lpstr>'ETAPA - 08'!Início_da_tarefa</vt:lpstr>
      <vt:lpstr>'ETAPA - TESTE'!Início_da_tarefa</vt:lpstr>
      <vt:lpstr>'Cronograma MACRO'!Início_do_projeto</vt:lpstr>
      <vt:lpstr>'ETAPA - 01'!Início_do_projeto</vt:lpstr>
      <vt:lpstr>'ETAPA - 02'!Início_do_projeto</vt:lpstr>
      <vt:lpstr>'ETAPA - 03'!Início_do_projeto</vt:lpstr>
      <vt:lpstr>'ETAPA - 04'!Início_do_projeto</vt:lpstr>
      <vt:lpstr>'ETAPA - 05'!Início_do_projeto</vt:lpstr>
      <vt:lpstr>'ETAPA - 06'!Início_do_projeto</vt:lpstr>
      <vt:lpstr>'ETAPA - 07'!Início_do_projeto</vt:lpstr>
      <vt:lpstr>'ETAPA - 08'!Início_do_projeto</vt:lpstr>
      <vt:lpstr>'ETAPA - TESTE'!Início_do_projeto</vt:lpstr>
      <vt:lpstr>'Cronograma MACRO'!Progresso_da_tarefa</vt:lpstr>
      <vt:lpstr>'ETAPA - 01'!Progresso_da_tarefa</vt:lpstr>
      <vt:lpstr>'ETAPA - 02'!Progresso_da_tarefa</vt:lpstr>
      <vt:lpstr>'ETAPA - 03'!Progresso_da_tarefa</vt:lpstr>
      <vt:lpstr>'ETAPA - 04'!Progresso_da_tarefa</vt:lpstr>
      <vt:lpstr>'ETAPA - 05'!Progresso_da_tarefa</vt:lpstr>
      <vt:lpstr>'ETAPA - 06'!Progresso_da_tarefa</vt:lpstr>
      <vt:lpstr>'ETAPA - 07'!Progresso_da_tarefa</vt:lpstr>
      <vt:lpstr>'ETAPA - 08'!Progresso_da_tarefa</vt:lpstr>
      <vt:lpstr>'ETAPA - TESTE'!Progresso_da_tarefa</vt:lpstr>
      <vt:lpstr>'Cronograma MACRO'!Semana_de_exibição</vt:lpstr>
      <vt:lpstr>'ETAPA - 01'!Semana_de_exibição</vt:lpstr>
      <vt:lpstr>'ETAPA - 02'!Semana_de_exibição</vt:lpstr>
      <vt:lpstr>'ETAPA - 03'!Semana_de_exibição</vt:lpstr>
      <vt:lpstr>'ETAPA - 04'!Semana_de_exibição</vt:lpstr>
      <vt:lpstr>'ETAPA - 05'!Semana_de_exibição</vt:lpstr>
      <vt:lpstr>'ETAPA - 06'!Semana_de_exibição</vt:lpstr>
      <vt:lpstr>'ETAPA - 07'!Semana_de_exibição</vt:lpstr>
      <vt:lpstr>'ETAPA - 08'!Semana_de_exibição</vt:lpstr>
      <vt:lpstr>'ETAPA - TESTE'!Semana_de_exibição</vt:lpstr>
      <vt:lpstr>'Cronograma MACRO'!Término_da_tarefa</vt:lpstr>
      <vt:lpstr>'ETAPA - 01'!Término_da_tarefa</vt:lpstr>
      <vt:lpstr>'ETAPA - 02'!Término_da_tarefa</vt:lpstr>
      <vt:lpstr>'ETAPA - 03'!Término_da_tarefa</vt:lpstr>
      <vt:lpstr>'ETAPA - 04'!Término_da_tarefa</vt:lpstr>
      <vt:lpstr>'ETAPA - 05'!Término_da_tarefa</vt:lpstr>
      <vt:lpstr>'ETAPA - 06'!Término_da_tarefa</vt:lpstr>
      <vt:lpstr>'ETAPA - 07'!Término_da_tarefa</vt:lpstr>
      <vt:lpstr>'ETAPA - 08'!Término_da_tarefa</vt:lpstr>
      <vt:lpstr>'ETAPA - TESTE'!Término_da_tarefa</vt:lpstr>
      <vt:lpstr>'Cronograma MACRO'!Titulos_de_impressao</vt:lpstr>
      <vt:lpstr>'ETAPA - 01'!Titulos_de_impressao</vt:lpstr>
      <vt:lpstr>'ETAPA - 02'!Titulos_de_impressao</vt:lpstr>
      <vt:lpstr>'ETAPA - 03'!Titulos_de_impressao</vt:lpstr>
      <vt:lpstr>'ETAPA - 04'!Titulos_de_impressao</vt:lpstr>
      <vt:lpstr>'ETAPA - 05'!Titulos_de_impressao</vt:lpstr>
      <vt:lpstr>'ETAPA - 06'!Titulos_de_impressao</vt:lpstr>
      <vt:lpstr>'ETAPA - 07'!Titulos_de_impressao</vt:lpstr>
      <vt:lpstr>'ETAPA - 08'!Titulos_de_impressao</vt:lpstr>
      <vt:lpstr>'ETAPA - TESTE'!Titulos_de_impressao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2021-12-14T20:18:50Z</dcterms:created>
  <dcterms:modified xsi:type="dcterms:W3CDTF">2024-09-02T22:09:35Z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Undo" visible="true"/>
        <mso:control idQ="mso:Redo" visible="true"/>
      </mso:documentControls>
    </mso:qat>
  </mso:ribbon>
</mso:customUI>
</file>