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44dca70bff22e/Desktop/Listão/"/>
    </mc:Choice>
  </mc:AlternateContent>
  <xr:revisionPtr revIDLastSave="78" documentId="8_{18EE6A26-9B2E-4152-BF12-3AC51225E572}" xr6:coauthVersionLast="47" xr6:coauthVersionMax="47" xr10:uidLastSave="{26F68EEC-791E-46E7-A1DE-CA5B93176D99}"/>
  <bookViews>
    <workbookView xWindow="38280" yWindow="5205" windowWidth="29040" windowHeight="15720" activeTab="7" xr2:uid="{B30635DF-42D5-47F4-BBDD-B4297FBF5A8F}"/>
  </bookViews>
  <sheets>
    <sheet name="LISTÃO" sheetId="1" r:id="rId1"/>
    <sheet name="Retirada Prolabore" sheetId="13" r:id="rId2"/>
    <sheet name="Despesas Simples Nacional" sheetId="14" r:id="rId3"/>
    <sheet name="caixa" sheetId="2" r:id="rId4"/>
    <sheet name="Planilha1" sheetId="18" r:id="rId5"/>
    <sheet name="Planilha2" sheetId="19" r:id="rId6"/>
    <sheet name="Detalhes1" sheetId="20" r:id="rId7"/>
    <sheet name="REL COMPETENCIA" sheetId="11" r:id="rId8"/>
    <sheet name="REL FX CAIXA" sheetId="15" state="hidden" r:id="rId9"/>
    <sheet name="REL CAIXA" sheetId="5" state="hidden" r:id="rId10"/>
    <sheet name="Dados Bancários Inter" sheetId="6" state="hidden" r:id="rId11"/>
    <sheet name="Resumo Grafico" sheetId="17" state="hidden" r:id="rId12"/>
    <sheet name="Classe" sheetId="10" r:id="rId13"/>
  </sheets>
  <definedNames>
    <definedName name="_xlnm.Print_Area" localSheetId="3">caixa!$A$1:$G$30</definedName>
    <definedName name="_xlnm.Print_Area" localSheetId="0">LISTÃO!$A$1:$M$248</definedName>
  </definedNames>
  <calcPr calcId="191028"/>
  <pivotCaches>
    <pivotCache cacheId="1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8" i="1" l="1"/>
  <c r="D267" i="1"/>
  <c r="B3" i="1"/>
  <c r="C414" i="1"/>
  <c r="B414" i="1"/>
  <c r="C413" i="1"/>
  <c r="B413" i="1"/>
  <c r="C241" i="1"/>
  <c r="C412" i="1"/>
  <c r="B412" i="1"/>
  <c r="G40" i="13"/>
  <c r="C402" i="1"/>
  <c r="B402" i="1"/>
  <c r="C408" i="1"/>
  <c r="B408" i="1"/>
  <c r="C411" i="1"/>
  <c r="B411" i="1"/>
  <c r="C410" i="1"/>
  <c r="B410" i="1"/>
  <c r="C409" i="1"/>
  <c r="B409" i="1"/>
  <c r="C407" i="1"/>
  <c r="B407" i="1"/>
  <c r="C405" i="1"/>
  <c r="B405" i="1"/>
  <c r="C403" i="1"/>
  <c r="B403" i="1"/>
  <c r="C399" i="1"/>
  <c r="B399" i="1"/>
  <c r="C394" i="1"/>
  <c r="B394" i="1"/>
  <c r="D406" i="1"/>
  <c r="C406" i="1"/>
  <c r="B406" i="1"/>
  <c r="D400" i="1"/>
  <c r="C400" i="1"/>
  <c r="B400" i="1"/>
  <c r="D398" i="1"/>
  <c r="C398" i="1"/>
  <c r="B398" i="1"/>
  <c r="D397" i="1"/>
  <c r="C397" i="1"/>
  <c r="B397" i="1"/>
  <c r="D395" i="1"/>
  <c r="C395" i="1"/>
  <c r="B395" i="1"/>
  <c r="D393" i="1"/>
  <c r="C393" i="1"/>
  <c r="B393" i="1"/>
  <c r="D392" i="1"/>
  <c r="C392" i="1"/>
  <c r="B392" i="1"/>
  <c r="C401" i="1"/>
  <c r="B401" i="1"/>
  <c r="C404" i="1"/>
  <c r="B404" i="1"/>
  <c r="C396" i="1"/>
  <c r="B396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C296" i="1" l="1"/>
  <c r="B296" i="1"/>
  <c r="C260" i="1"/>
  <c r="B260" i="1"/>
  <c r="C234" i="1"/>
  <c r="B234" i="1"/>
  <c r="G39" i="13"/>
  <c r="C374" i="1"/>
  <c r="B374" i="1"/>
  <c r="C375" i="1"/>
  <c r="B375" i="1"/>
  <c r="F33" i="2"/>
  <c r="C391" i="1"/>
  <c r="B391" i="1"/>
  <c r="C355" i="1"/>
  <c r="B355" i="1"/>
  <c r="C390" i="1"/>
  <c r="B390" i="1"/>
  <c r="C389" i="1"/>
  <c r="B389" i="1"/>
  <c r="C388" i="1"/>
  <c r="B388" i="1"/>
  <c r="D380" i="1"/>
  <c r="B380" i="1"/>
  <c r="C380" i="1"/>
  <c r="G38" i="13"/>
  <c r="D370" i="1"/>
  <c r="C370" i="1"/>
  <c r="B370" i="1"/>
  <c r="C379" i="1"/>
  <c r="B379" i="1"/>
  <c r="C372" i="1"/>
  <c r="B372" i="1"/>
  <c r="C371" i="1"/>
  <c r="B371" i="1"/>
  <c r="C369" i="1"/>
  <c r="B369" i="1"/>
  <c r="B367" i="1"/>
  <c r="C367" i="1"/>
  <c r="D367" i="1"/>
  <c r="C377" i="1"/>
  <c r="B377" i="1"/>
  <c r="C366" i="1"/>
  <c r="B366" i="1"/>
  <c r="C364" i="1"/>
  <c r="B364" i="1"/>
  <c r="C363" i="1"/>
  <c r="B363" i="1"/>
  <c r="C362" i="1"/>
  <c r="B362" i="1"/>
  <c r="C360" i="1"/>
  <c r="B360" i="1"/>
  <c r="D365" i="1"/>
  <c r="C365" i="1"/>
  <c r="B365" i="1"/>
  <c r="D361" i="1"/>
  <c r="C361" i="1"/>
  <c r="B361" i="1"/>
  <c r="C359" i="1"/>
  <c r="B359" i="1"/>
  <c r="D358" i="1"/>
  <c r="C358" i="1"/>
  <c r="B358" i="1"/>
  <c r="D357" i="1"/>
  <c r="C357" i="1"/>
  <c r="B357" i="1"/>
  <c r="C354" i="1"/>
  <c r="B354" i="1"/>
  <c r="D353" i="1"/>
  <c r="C353" i="1"/>
  <c r="B353" i="1"/>
  <c r="C352" i="1"/>
  <c r="B352" i="1"/>
  <c r="C351" i="1"/>
  <c r="B351" i="1"/>
  <c r="D350" i="1"/>
  <c r="C350" i="1"/>
  <c r="B350" i="1"/>
  <c r="C349" i="1"/>
  <c r="B349" i="1"/>
  <c r="B373" i="1" l="1"/>
  <c r="C373" i="1"/>
  <c r="D373" i="1"/>
  <c r="B376" i="1"/>
  <c r="C376" i="1"/>
  <c r="B378" i="1"/>
  <c r="C378" i="1"/>
  <c r="D378" i="1"/>
  <c r="B381" i="1"/>
  <c r="C381" i="1"/>
  <c r="D381" i="1"/>
  <c r="B382" i="1"/>
  <c r="C382" i="1"/>
  <c r="D382" i="1"/>
  <c r="B383" i="1"/>
  <c r="C383" i="1"/>
  <c r="D383" i="1"/>
  <c r="B384" i="1"/>
  <c r="C384" i="1"/>
  <c r="B385" i="1"/>
  <c r="C385" i="1"/>
  <c r="D385" i="1"/>
  <c r="B386" i="1"/>
  <c r="C386" i="1"/>
  <c r="B387" i="1"/>
  <c r="C387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C356" i="1"/>
  <c r="B356" i="1"/>
  <c r="C347" i="1"/>
  <c r="B347" i="1"/>
  <c r="C346" i="1"/>
  <c r="B346" i="1"/>
  <c r="C348" i="1"/>
  <c r="B348" i="1"/>
  <c r="G37" i="13"/>
  <c r="C344" i="1"/>
  <c r="B344" i="1"/>
  <c r="I8" i="15"/>
  <c r="F8" i="15"/>
  <c r="E8" i="15"/>
  <c r="C11" i="15"/>
  <c r="C13" i="15"/>
  <c r="C8" i="15"/>
  <c r="H8" i="15"/>
  <c r="C14" i="15"/>
  <c r="D8" i="15"/>
  <c r="J8" i="15"/>
  <c r="G8" i="15"/>
  <c r="C12" i="15"/>
  <c r="C7" i="15" l="1"/>
  <c r="D7" i="15"/>
  <c r="E7" i="15"/>
  <c r="F7" i="15"/>
  <c r="G7" i="15"/>
  <c r="H7" i="15"/>
  <c r="I7" i="15"/>
  <c r="J7" i="15"/>
  <c r="B340" i="1"/>
  <c r="C340" i="1"/>
  <c r="D340" i="1"/>
  <c r="B341" i="1"/>
  <c r="C341" i="1"/>
  <c r="D341" i="1"/>
  <c r="B342" i="1"/>
  <c r="C342" i="1"/>
  <c r="D342" i="1"/>
  <c r="B343" i="1"/>
  <c r="C343" i="1"/>
  <c r="B345" i="1"/>
  <c r="C345" i="1"/>
  <c r="B368" i="1"/>
  <c r="C368" i="1"/>
  <c r="D368" i="1"/>
  <c r="B438" i="1"/>
  <c r="C438" i="1"/>
  <c r="G36" i="13"/>
  <c r="C330" i="1"/>
  <c r="B330" i="1"/>
  <c r="D322" i="1"/>
  <c r="C322" i="1"/>
  <c r="B322" i="1"/>
  <c r="D320" i="1"/>
  <c r="C320" i="1"/>
  <c r="B320" i="1"/>
  <c r="D318" i="1"/>
  <c r="C318" i="1"/>
  <c r="B318" i="1"/>
  <c r="C312" i="1"/>
  <c r="B312" i="1"/>
  <c r="D329" i="1"/>
  <c r="C329" i="1"/>
  <c r="B329" i="1"/>
  <c r="C319" i="1"/>
  <c r="B319" i="1"/>
  <c r="C336" i="1"/>
  <c r="B336" i="1"/>
  <c r="C335" i="1"/>
  <c r="B335" i="1"/>
  <c r="C338" i="1"/>
  <c r="B338" i="1"/>
  <c r="C334" i="1"/>
  <c r="B334" i="1"/>
  <c r="C332" i="1"/>
  <c r="B332" i="1"/>
  <c r="C331" i="1"/>
  <c r="B331" i="1"/>
  <c r="C327" i="1"/>
  <c r="B327" i="1"/>
  <c r="C324" i="1"/>
  <c r="B324" i="1"/>
  <c r="C317" i="1"/>
  <c r="B317" i="1"/>
  <c r="C316" i="1"/>
  <c r="B316" i="1"/>
  <c r="D337" i="1"/>
  <c r="C337" i="1"/>
  <c r="B337" i="1"/>
  <c r="D333" i="1"/>
  <c r="C333" i="1"/>
  <c r="B333" i="1"/>
  <c r="D328" i="1"/>
  <c r="C328" i="1"/>
  <c r="B328" i="1"/>
  <c r="D326" i="1"/>
  <c r="C326" i="1"/>
  <c r="B326" i="1"/>
  <c r="D325" i="1"/>
  <c r="C325" i="1"/>
  <c r="B325" i="1"/>
  <c r="D323" i="1"/>
  <c r="C323" i="1"/>
  <c r="B323" i="1"/>
  <c r="D321" i="1"/>
  <c r="C321" i="1"/>
  <c r="B321" i="1"/>
  <c r="D315" i="1"/>
  <c r="C315" i="1"/>
  <c r="B315" i="1"/>
  <c r="C314" i="1"/>
  <c r="B314" i="1"/>
  <c r="C313" i="1"/>
  <c r="B313" i="1"/>
  <c r="B339" i="1" l="1"/>
  <c r="C339" i="1"/>
  <c r="D339" i="1"/>
  <c r="B311" i="1"/>
  <c r="C311" i="1"/>
  <c r="C290" i="1"/>
  <c r="B290" i="1"/>
  <c r="C292" i="1"/>
  <c r="B292" i="1"/>
  <c r="C251" i="1"/>
  <c r="B251" i="1"/>
  <c r="C287" i="1"/>
  <c r="B287" i="1"/>
  <c r="C288" i="1"/>
  <c r="B288" i="1"/>
  <c r="C305" i="1"/>
  <c r="B305" i="1"/>
  <c r="C309" i="1"/>
  <c r="B309" i="1"/>
  <c r="C303" i="1"/>
  <c r="B303" i="1"/>
  <c r="C301" i="1"/>
  <c r="B301" i="1"/>
  <c r="C300" i="1"/>
  <c r="B300" i="1"/>
  <c r="C299" i="1"/>
  <c r="B299" i="1"/>
  <c r="C297" i="1"/>
  <c r="B297" i="1"/>
  <c r="D310" i="1"/>
  <c r="C310" i="1"/>
  <c r="B310" i="1"/>
  <c r="D308" i="1"/>
  <c r="C308" i="1"/>
  <c r="B308" i="1"/>
  <c r="D307" i="1"/>
  <c r="C307" i="1"/>
  <c r="B307" i="1"/>
  <c r="D306" i="1"/>
  <c r="C306" i="1"/>
  <c r="B306" i="1"/>
  <c r="D304" i="1"/>
  <c r="C304" i="1"/>
  <c r="B304" i="1"/>
  <c r="D298" i="1"/>
  <c r="C298" i="1"/>
  <c r="B298" i="1"/>
  <c r="D295" i="1"/>
  <c r="C295" i="1"/>
  <c r="B295" i="1"/>
  <c r="D294" i="1"/>
  <c r="C294" i="1"/>
  <c r="B294" i="1"/>
  <c r="D293" i="1"/>
  <c r="C293" i="1"/>
  <c r="B293" i="1"/>
  <c r="D291" i="1"/>
  <c r="C291" i="1"/>
  <c r="B291" i="1"/>
  <c r="C289" i="1"/>
  <c r="B289" i="1"/>
  <c r="C285" i="1"/>
  <c r="B285" i="1"/>
  <c r="C284" i="1"/>
  <c r="B284" i="1"/>
  <c r="C302" i="1"/>
  <c r="B302" i="1"/>
  <c r="C286" i="1"/>
  <c r="B286" i="1"/>
  <c r="B283" i="1"/>
  <c r="C283" i="1"/>
  <c r="C282" i="1"/>
  <c r="B282" i="1"/>
  <c r="C281" i="1"/>
  <c r="B281" i="1"/>
  <c r="C249" i="1"/>
  <c r="B249" i="1"/>
  <c r="C256" i="1"/>
  <c r="B256" i="1"/>
  <c r="C255" i="1"/>
  <c r="B255" i="1"/>
  <c r="H256" i="1"/>
  <c r="C267" i="1"/>
  <c r="B267" i="1"/>
  <c r="C250" i="1"/>
  <c r="B250" i="1"/>
  <c r="C244" i="1"/>
  <c r="B244" i="1"/>
  <c r="C243" i="1"/>
  <c r="B243" i="1"/>
  <c r="D276" i="1"/>
  <c r="C276" i="1"/>
  <c r="B276" i="1"/>
  <c r="D262" i="1"/>
  <c r="C262" i="1"/>
  <c r="B262" i="1"/>
  <c r="D268" i="1"/>
  <c r="C268" i="1"/>
  <c r="B268" i="1"/>
  <c r="D270" i="1"/>
  <c r="C270" i="1"/>
  <c r="B270" i="1"/>
  <c r="D277" i="1"/>
  <c r="C277" i="1"/>
  <c r="B277" i="1"/>
  <c r="D272" i="1"/>
  <c r="C272" i="1"/>
  <c r="B272" i="1"/>
  <c r="D261" i="1"/>
  <c r="C261" i="1"/>
  <c r="B261" i="1"/>
  <c r="D259" i="1"/>
  <c r="C259" i="1"/>
  <c r="B259" i="1"/>
  <c r="B258" i="1"/>
  <c r="C258" i="1"/>
  <c r="B252" i="1"/>
  <c r="C252" i="1"/>
  <c r="B253" i="1"/>
  <c r="C253" i="1"/>
  <c r="B254" i="1"/>
  <c r="C254" i="1"/>
  <c r="B257" i="1"/>
  <c r="C257" i="1"/>
  <c r="B266" i="1"/>
  <c r="C266" i="1"/>
  <c r="B263" i="1"/>
  <c r="C263" i="1"/>
  <c r="B264" i="1"/>
  <c r="C264" i="1"/>
  <c r="B265" i="1"/>
  <c r="C265" i="1"/>
  <c r="B269" i="1"/>
  <c r="C269" i="1"/>
  <c r="B271" i="1"/>
  <c r="C271" i="1"/>
  <c r="B273" i="1"/>
  <c r="C273" i="1"/>
  <c r="B274" i="1"/>
  <c r="C274" i="1"/>
  <c r="B275" i="1"/>
  <c r="C275" i="1"/>
  <c r="B278" i="1"/>
  <c r="C278" i="1"/>
  <c r="B279" i="1"/>
  <c r="C279" i="1"/>
  <c r="B280" i="1"/>
  <c r="C280" i="1"/>
  <c r="G35" i="13"/>
  <c r="G34" i="13"/>
  <c r="B241" i="1"/>
  <c r="B238" i="1"/>
  <c r="C238" i="1"/>
  <c r="C228" i="1"/>
  <c r="B228" i="1"/>
  <c r="D247" i="1"/>
  <c r="D245" i="1"/>
  <c r="D242" i="1"/>
  <c r="D235" i="1"/>
  <c r="D232" i="1"/>
  <c r="D227" i="1"/>
  <c r="D225" i="1"/>
  <c r="D224" i="1"/>
  <c r="D223" i="1"/>
  <c r="D218" i="1"/>
  <c r="D217" i="1"/>
  <c r="D208" i="1"/>
  <c r="D205" i="1"/>
  <c r="D203" i="1"/>
  <c r="D200" i="1"/>
  <c r="D198" i="1"/>
  <c r="D196" i="1"/>
  <c r="C236" i="1"/>
  <c r="B236" i="1"/>
  <c r="C233" i="1"/>
  <c r="B233" i="1"/>
  <c r="C231" i="1"/>
  <c r="B231" i="1"/>
  <c r="C240" i="1"/>
  <c r="B240" i="1"/>
  <c r="C248" i="1"/>
  <c r="B248" i="1"/>
  <c r="C246" i="1"/>
  <c r="B246" i="1"/>
  <c r="C239" i="1"/>
  <c r="B239" i="1"/>
  <c r="C237" i="1"/>
  <c r="B237" i="1"/>
  <c r="C229" i="1"/>
  <c r="B229" i="1"/>
  <c r="C226" i="1"/>
  <c r="B226" i="1"/>
  <c r="B215" i="1"/>
  <c r="C215" i="1"/>
  <c r="B211" i="1"/>
  <c r="C211" i="1"/>
  <c r="B210" i="1"/>
  <c r="C210" i="1"/>
  <c r="C218" i="1"/>
  <c r="B218" i="1"/>
  <c r="C217" i="1"/>
  <c r="B217" i="1"/>
  <c r="B245" i="1"/>
  <c r="C245" i="1"/>
  <c r="B247" i="1"/>
  <c r="C247" i="1"/>
  <c r="G33" i="13"/>
  <c r="D21" i="13"/>
  <c r="D20" i="13"/>
  <c r="C214" i="1"/>
  <c r="B214" i="1"/>
  <c r="C213" i="1"/>
  <c r="B213" i="1"/>
  <c r="B222" i="1"/>
  <c r="C222" i="1"/>
  <c r="B223" i="1"/>
  <c r="C223" i="1"/>
  <c r="B224" i="1"/>
  <c r="C224" i="1"/>
  <c r="B225" i="1"/>
  <c r="C225" i="1"/>
  <c r="B227" i="1"/>
  <c r="C227" i="1"/>
  <c r="B230" i="1"/>
  <c r="C230" i="1"/>
  <c r="D230" i="1"/>
  <c r="B232" i="1"/>
  <c r="C232" i="1"/>
  <c r="B235" i="1"/>
  <c r="C235" i="1"/>
  <c r="B242" i="1"/>
  <c r="C242" i="1"/>
  <c r="B216" i="1"/>
  <c r="C216" i="1"/>
  <c r="B219" i="1"/>
  <c r="C219" i="1"/>
  <c r="B220" i="1"/>
  <c r="C220" i="1"/>
  <c r="B221" i="1"/>
  <c r="C221" i="1"/>
  <c r="D221" i="1"/>
  <c r="C25" i="1"/>
  <c r="C194" i="1"/>
  <c r="B194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3" i="1"/>
  <c r="B193" i="1"/>
  <c r="C192" i="1"/>
  <c r="B192" i="1"/>
  <c r="C191" i="1"/>
  <c r="B191" i="1"/>
  <c r="C190" i="1"/>
  <c r="B190" i="1"/>
  <c r="C189" i="1"/>
  <c r="B189" i="1"/>
  <c r="C188" i="1" l="1"/>
  <c r="B188" i="1"/>
  <c r="C185" i="1"/>
  <c r="B185" i="1"/>
  <c r="C187" i="1"/>
  <c r="B187" i="1"/>
  <c r="C186" i="1"/>
  <c r="B186" i="1"/>
  <c r="C184" i="1"/>
  <c r="B184" i="1"/>
  <c r="C183" i="1"/>
  <c r="B183" i="1"/>
  <c r="H30" i="13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E42" i="13"/>
  <c r="F42" i="13"/>
  <c r="D42" i="13"/>
  <c r="G32" i="13"/>
  <c r="G31" i="13"/>
  <c r="G42" i="13"/>
  <c r="G30" i="13"/>
  <c r="C174" i="1"/>
  <c r="B174" i="1"/>
  <c r="C172" i="1"/>
  <c r="B172" i="1"/>
  <c r="C182" i="1"/>
  <c r="B182" i="1"/>
  <c r="C177" i="1"/>
  <c r="B177" i="1"/>
  <c r="C176" i="1"/>
  <c r="B176" i="1"/>
  <c r="C175" i="1"/>
  <c r="B175" i="1"/>
  <c r="C171" i="1"/>
  <c r="B171" i="1"/>
  <c r="C170" i="1"/>
  <c r="B170" i="1"/>
  <c r="C168" i="1"/>
  <c r="B168" i="1"/>
  <c r="C161" i="1"/>
  <c r="B161" i="1"/>
  <c r="D162" i="1"/>
  <c r="C162" i="1"/>
  <c r="B162" i="1"/>
  <c r="D164" i="1"/>
  <c r="C164" i="1"/>
  <c r="B164" i="1"/>
  <c r="D166" i="1"/>
  <c r="C166" i="1"/>
  <c r="B166" i="1"/>
  <c r="D169" i="1"/>
  <c r="C169" i="1"/>
  <c r="B169" i="1"/>
  <c r="D173" i="1"/>
  <c r="C173" i="1"/>
  <c r="B173" i="1"/>
  <c r="D178" i="1"/>
  <c r="C178" i="1"/>
  <c r="B178" i="1"/>
  <c r="D179" i="1"/>
  <c r="C179" i="1"/>
  <c r="B179" i="1"/>
  <c r="D180" i="1"/>
  <c r="C180" i="1"/>
  <c r="B180" i="1"/>
  <c r="D181" i="1"/>
  <c r="C181" i="1"/>
  <c r="B181" i="1"/>
  <c r="D167" i="1"/>
  <c r="C167" i="1"/>
  <c r="B167" i="1"/>
  <c r="D165" i="1"/>
  <c r="C165" i="1"/>
  <c r="B165" i="1"/>
  <c r="D163" i="1"/>
  <c r="C163" i="1"/>
  <c r="B163" i="1"/>
  <c r="D160" i="1"/>
  <c r="C160" i="1"/>
  <c r="B160" i="1"/>
  <c r="C82" i="1"/>
  <c r="B82" i="1"/>
  <c r="I25" i="14"/>
  <c r="I10" i="14"/>
  <c r="C25" i="14"/>
  <c r="C10" i="14"/>
  <c r="F17" i="13"/>
  <c r="E17" i="13"/>
  <c r="D17" i="13"/>
  <c r="G16" i="13"/>
  <c r="G15" i="13"/>
  <c r="F13" i="13"/>
  <c r="E13" i="13"/>
  <c r="D13" i="13"/>
  <c r="G12" i="13"/>
  <c r="G11" i="13"/>
  <c r="F9" i="13"/>
  <c r="E9" i="13"/>
  <c r="D9" i="13"/>
  <c r="G8" i="13"/>
  <c r="G7" i="13"/>
  <c r="E5" i="13"/>
  <c r="F5" i="13"/>
  <c r="G4" i="13"/>
  <c r="G3" i="13"/>
  <c r="D5" i="13"/>
  <c r="H5" i="13" s="1"/>
  <c r="D148" i="1"/>
  <c r="D145" i="1"/>
  <c r="D143" i="1"/>
  <c r="D140" i="1"/>
  <c r="D137" i="1"/>
  <c r="D135" i="1"/>
  <c r="D131" i="1"/>
  <c r="D118" i="1"/>
  <c r="D112" i="1"/>
  <c r="D111" i="1"/>
  <c r="D109" i="1"/>
  <c r="D108" i="1"/>
  <c r="D105" i="1"/>
  <c r="C65" i="1"/>
  <c r="B65" i="1"/>
  <c r="C58" i="1"/>
  <c r="B58" i="1"/>
  <c r="C50" i="1"/>
  <c r="B50" i="1"/>
  <c r="D115" i="1"/>
  <c r="C157" i="1"/>
  <c r="B157" i="1"/>
  <c r="C141" i="1"/>
  <c r="B141" i="1"/>
  <c r="C152" i="1"/>
  <c r="B152" i="1"/>
  <c r="C154" i="1"/>
  <c r="B154" i="1"/>
  <c r="C153" i="1"/>
  <c r="B153" i="1"/>
  <c r="C151" i="1"/>
  <c r="B151" i="1"/>
  <c r="C150" i="1"/>
  <c r="B150" i="1"/>
  <c r="H9" i="13" l="1"/>
  <c r="H13" i="13" s="1"/>
  <c r="H17" i="13" s="1"/>
  <c r="G9" i="13"/>
  <c r="G17" i="13"/>
  <c r="E18" i="13"/>
  <c r="G13" i="13"/>
  <c r="G5" i="13"/>
  <c r="F18" i="13"/>
  <c r="D18" i="13"/>
  <c r="C212" i="1"/>
  <c r="B212" i="1"/>
  <c r="C203" i="1"/>
  <c r="B203" i="1"/>
  <c r="C202" i="1"/>
  <c r="B202" i="1"/>
  <c r="C159" i="1"/>
  <c r="B159" i="1"/>
  <c r="C155" i="1"/>
  <c r="B155" i="1"/>
  <c r="D158" i="1"/>
  <c r="C158" i="1"/>
  <c r="B158" i="1"/>
  <c r="C106" i="1"/>
  <c r="C149" i="1"/>
  <c r="B149" i="1"/>
  <c r="C129" i="1"/>
  <c r="B129" i="1"/>
  <c r="C128" i="1"/>
  <c r="B128" i="1"/>
  <c r="C127" i="1"/>
  <c r="B127" i="1"/>
  <c r="H126" i="1"/>
  <c r="C126" i="1"/>
  <c r="B126" i="1"/>
  <c r="C125" i="1"/>
  <c r="B125" i="1"/>
  <c r="C156" i="1"/>
  <c r="B156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0" i="1"/>
  <c r="B130" i="1"/>
  <c r="C132" i="1"/>
  <c r="B132" i="1"/>
  <c r="C131" i="1"/>
  <c r="B131" i="1"/>
  <c r="H103" i="1"/>
  <c r="C101" i="1"/>
  <c r="B101" i="1"/>
  <c r="C100" i="1"/>
  <c r="B100" i="1"/>
  <c r="C123" i="1"/>
  <c r="B123" i="1"/>
  <c r="C105" i="1"/>
  <c r="B105" i="1"/>
  <c r="C103" i="1"/>
  <c r="B103" i="1"/>
  <c r="B106" i="1"/>
  <c r="C108" i="1"/>
  <c r="B108" i="1"/>
  <c r="C107" i="1"/>
  <c r="B107" i="1"/>
  <c r="C109" i="1"/>
  <c r="B109" i="1"/>
  <c r="C111" i="1"/>
  <c r="B111" i="1"/>
  <c r="C110" i="1"/>
  <c r="B110" i="1"/>
  <c r="C113" i="1"/>
  <c r="B113" i="1"/>
  <c r="C112" i="1"/>
  <c r="B112" i="1"/>
  <c r="C114" i="1"/>
  <c r="B114" i="1"/>
  <c r="C115" i="1"/>
  <c r="B115" i="1"/>
  <c r="C104" i="1"/>
  <c r="B104" i="1"/>
  <c r="C116" i="1"/>
  <c r="B116" i="1"/>
  <c r="C118" i="1"/>
  <c r="B118" i="1"/>
  <c r="C117" i="1"/>
  <c r="B117" i="1"/>
  <c r="C119" i="1"/>
  <c r="B119" i="1"/>
  <c r="C120" i="1"/>
  <c r="B120" i="1"/>
  <c r="D121" i="1"/>
  <c r="C121" i="1"/>
  <c r="B121" i="1"/>
  <c r="D122" i="1"/>
  <c r="C122" i="1"/>
  <c r="B122" i="1"/>
  <c r="C99" i="1"/>
  <c r="B99" i="1"/>
  <c r="C98" i="1"/>
  <c r="B98" i="1"/>
  <c r="C102" i="1"/>
  <c r="B102" i="1"/>
  <c r="C95" i="1"/>
  <c r="B95" i="1"/>
  <c r="C93" i="1"/>
  <c r="B93" i="1"/>
  <c r="C91" i="1"/>
  <c r="B91" i="1"/>
  <c r="C89" i="1"/>
  <c r="B89" i="1"/>
  <c r="C92" i="1"/>
  <c r="B92" i="1"/>
  <c r="C97" i="1"/>
  <c r="B97" i="1"/>
  <c r="D96" i="1"/>
  <c r="C96" i="1"/>
  <c r="B96" i="1"/>
  <c r="D94" i="1"/>
  <c r="C94" i="1"/>
  <c r="B94" i="1"/>
  <c r="D90" i="1"/>
  <c r="C90" i="1"/>
  <c r="B90" i="1"/>
  <c r="D88" i="1"/>
  <c r="C88" i="1"/>
  <c r="B88" i="1"/>
  <c r="D87" i="1"/>
  <c r="C87" i="1"/>
  <c r="B87" i="1"/>
  <c r="D86" i="1"/>
  <c r="C86" i="1"/>
  <c r="B86" i="1"/>
  <c r="C83" i="1"/>
  <c r="B83" i="1"/>
  <c r="D85" i="1"/>
  <c r="C85" i="1"/>
  <c r="B85" i="1"/>
  <c r="D81" i="1"/>
  <c r="C81" i="1"/>
  <c r="B81" i="1"/>
  <c r="D84" i="1"/>
  <c r="C84" i="1"/>
  <c r="B84" i="1"/>
  <c r="C71" i="1"/>
  <c r="B71" i="1"/>
  <c r="C70" i="1"/>
  <c r="B70" i="1"/>
  <c r="C69" i="1"/>
  <c r="B69" i="1"/>
  <c r="C75" i="1"/>
  <c r="B75" i="1"/>
  <c r="C74" i="1"/>
  <c r="B74" i="1"/>
  <c r="C68" i="1"/>
  <c r="B68" i="1"/>
  <c r="C67" i="1"/>
  <c r="B67" i="1"/>
  <c r="C72" i="1"/>
  <c r="B72" i="1"/>
  <c r="D73" i="1"/>
  <c r="C73" i="1"/>
  <c r="B73" i="1"/>
  <c r="C60" i="1"/>
  <c r="C59" i="1"/>
  <c r="C57" i="1"/>
  <c r="C56" i="1"/>
  <c r="C55" i="1"/>
  <c r="C51" i="1"/>
  <c r="C48" i="1"/>
  <c r="C19" i="1"/>
  <c r="C66" i="1"/>
  <c r="B66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B47" i="1"/>
  <c r="C47" i="1"/>
  <c r="B48" i="1"/>
  <c r="B49" i="1"/>
  <c r="C49" i="1"/>
  <c r="D49" i="1"/>
  <c r="B51" i="1"/>
  <c r="B52" i="1"/>
  <c r="C52" i="1"/>
  <c r="D52" i="1"/>
  <c r="B53" i="1"/>
  <c r="C53" i="1"/>
  <c r="D53" i="1"/>
  <c r="B54" i="1"/>
  <c r="C54" i="1"/>
  <c r="D54" i="1"/>
  <c r="B55" i="1"/>
  <c r="B33" i="1"/>
  <c r="C33" i="1"/>
  <c r="B56" i="1"/>
  <c r="B57" i="1"/>
  <c r="B59" i="1"/>
  <c r="B60" i="1"/>
  <c r="B61" i="1"/>
  <c r="C61" i="1"/>
  <c r="D61" i="1"/>
  <c r="B62" i="1"/>
  <c r="C62" i="1"/>
  <c r="D62" i="1"/>
  <c r="B63" i="1"/>
  <c r="C63" i="1"/>
  <c r="D63" i="1"/>
  <c r="B34" i="1"/>
  <c r="C34" i="1"/>
  <c r="B64" i="1"/>
  <c r="C64" i="1"/>
  <c r="B35" i="1"/>
  <c r="C35" i="1"/>
  <c r="D77" i="1"/>
  <c r="D79" i="1"/>
  <c r="D80" i="1"/>
  <c r="D124" i="1"/>
  <c r="D40" i="1"/>
  <c r="B39" i="1"/>
  <c r="C39" i="1"/>
  <c r="B40" i="1"/>
  <c r="C40" i="1"/>
  <c r="B41" i="1"/>
  <c r="C41" i="1"/>
  <c r="B36" i="1"/>
  <c r="C36" i="1"/>
  <c r="B76" i="1"/>
  <c r="C76" i="1"/>
  <c r="B77" i="1"/>
  <c r="C77" i="1"/>
  <c r="B78" i="1"/>
  <c r="C78" i="1"/>
  <c r="B79" i="1"/>
  <c r="C79" i="1"/>
  <c r="B80" i="1"/>
  <c r="C80" i="1"/>
  <c r="B124" i="1"/>
  <c r="C124" i="1"/>
  <c r="C38" i="1"/>
  <c r="B38" i="1"/>
  <c r="C37" i="1"/>
  <c r="B37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B23" i="1"/>
  <c r="C23" i="1"/>
  <c r="B24" i="1"/>
  <c r="C24" i="1"/>
  <c r="B25" i="1"/>
  <c r="B26" i="1"/>
  <c r="C26" i="1"/>
  <c r="D26" i="1"/>
  <c r="C18" i="1"/>
  <c r="B18" i="1"/>
  <c r="B19" i="1"/>
  <c r="C17" i="1"/>
  <c r="B17" i="1"/>
  <c r="C16" i="1"/>
  <c r="B16" i="1"/>
  <c r="C15" i="1"/>
  <c r="B15" i="1"/>
  <c r="F9" i="2"/>
  <c r="F8" i="2"/>
  <c r="F7" i="2"/>
  <c r="D21" i="1"/>
  <c r="C22" i="1"/>
  <c r="B22" i="1"/>
  <c r="C21" i="1"/>
  <c r="B21" i="1"/>
  <c r="C20" i="1"/>
  <c r="B20" i="1"/>
  <c r="C6" i="1"/>
  <c r="B6" i="1"/>
  <c r="F12" i="2"/>
  <c r="F20" i="2"/>
  <c r="F15" i="2"/>
  <c r="H11" i="1"/>
  <c r="H10" i="1"/>
  <c r="C11" i="1"/>
  <c r="B11" i="1"/>
  <c r="C10" i="1"/>
  <c r="B10" i="1"/>
  <c r="C5" i="1"/>
  <c r="B5" i="1"/>
  <c r="C3" i="1"/>
  <c r="C2" i="1"/>
  <c r="B2" i="1"/>
  <c r="C4" i="1"/>
  <c r="B4" i="1"/>
  <c r="C14" i="1"/>
  <c r="B14" i="1"/>
  <c r="C13" i="1"/>
  <c r="B13" i="1"/>
  <c r="C12" i="1"/>
  <c r="B12" i="1"/>
  <c r="C8" i="1"/>
  <c r="B8" i="1"/>
  <c r="C7" i="1"/>
  <c r="B7" i="1"/>
  <c r="C9" i="1"/>
  <c r="H5" i="1"/>
  <c r="H14" i="1"/>
  <c r="H13" i="1"/>
  <c r="H12" i="1"/>
  <c r="F19" i="2"/>
  <c r="F14" i="2"/>
  <c r="F6" i="2"/>
  <c r="F22" i="2" l="1"/>
  <c r="F26" i="2" s="1"/>
  <c r="F30" i="2" s="1"/>
  <c r="G18" i="13"/>
</calcChain>
</file>

<file path=xl/sharedStrings.xml><?xml version="1.0" encoding="utf-8"?>
<sst xmlns="http://schemas.openxmlformats.org/spreadsheetml/2006/main" count="2555" uniqueCount="588">
  <si>
    <t>Classe</t>
  </si>
  <si>
    <t>FC</t>
  </si>
  <si>
    <t>Conta</t>
  </si>
  <si>
    <t>Descrição</t>
  </si>
  <si>
    <t>Fornecedor</t>
  </si>
  <si>
    <t>Dt Pagto</t>
  </si>
  <si>
    <t>Competência</t>
  </si>
  <si>
    <t>Valor</t>
  </si>
  <si>
    <t>Mes</t>
  </si>
  <si>
    <t>Ano</t>
  </si>
  <si>
    <t>conta2</t>
  </si>
  <si>
    <t>Obs</t>
  </si>
  <si>
    <t>Coluna1</t>
  </si>
  <si>
    <t>Coluna2</t>
  </si>
  <si>
    <t>Coluna3</t>
  </si>
  <si>
    <t>Coluna4</t>
  </si>
  <si>
    <t>Coluna5</t>
  </si>
  <si>
    <t>2.01</t>
  </si>
  <si>
    <t>Retirada Sérgio Augusto Braga</t>
  </si>
  <si>
    <t>Sergio Augusto Braga</t>
  </si>
  <si>
    <t>Banco Inter</t>
  </si>
  <si>
    <t>Retirada Ana Paula Syllos Braga</t>
  </si>
  <si>
    <t>Ana Paula de Sylllos Braga</t>
  </si>
  <si>
    <t>1.1</t>
  </si>
  <si>
    <t>Prestação serviço mensal</t>
  </si>
  <si>
    <t xml:space="preserve">Metro BH AS NF </t>
  </si>
  <si>
    <t>IRRF/INSS prolabore</t>
  </si>
  <si>
    <t>imposto IRRF e INSS</t>
  </si>
  <si>
    <t>conta corrente</t>
  </si>
  <si>
    <t>pgto itau</t>
  </si>
  <si>
    <t>2.05</t>
  </si>
  <si>
    <t>SIMPLES NACIONAL</t>
  </si>
  <si>
    <t>Guia Simples nacional -IRPJ,CSLL,ISS,INSS,COFINS</t>
  </si>
  <si>
    <t>Outras taxas e impostos</t>
  </si>
  <si>
    <t>Taxa JUCEMG - DAE - enquadramento ME</t>
  </si>
  <si>
    <t>2.03</t>
  </si>
  <si>
    <t>Honorários abertura de empresa</t>
  </si>
  <si>
    <t>Sucesso Contabilidade</t>
  </si>
  <si>
    <t>1.2</t>
  </si>
  <si>
    <t>A</t>
  </si>
  <si>
    <t>Aporte de Capital</t>
  </si>
  <si>
    <t>aporte não financeiro</t>
  </si>
  <si>
    <t>2.06</t>
  </si>
  <si>
    <t>Passagem avião</t>
  </si>
  <si>
    <t>Azul</t>
  </si>
  <si>
    <t>pgto itau cartão</t>
  </si>
  <si>
    <t>Passagens de Onibus</t>
  </si>
  <si>
    <t>Viação Cometa AS</t>
  </si>
  <si>
    <t>Transporte Viracopos p Jundiaí</t>
  </si>
  <si>
    <t>Associação Royal Camp Transportes Campinas</t>
  </si>
  <si>
    <t>2.07</t>
  </si>
  <si>
    <t>Combustível</t>
  </si>
  <si>
    <t>Auto Posto Acelera</t>
  </si>
  <si>
    <t>2.09</t>
  </si>
  <si>
    <t>Plano de Saúde</t>
  </si>
  <si>
    <t>Sul América</t>
  </si>
  <si>
    <t>2.08</t>
  </si>
  <si>
    <t>Elaine Lopes           Belo Horizont Bra</t>
  </si>
  <si>
    <t>Estacionamento</t>
  </si>
  <si>
    <t>Park Med 99            Belo Horizont Bra</t>
  </si>
  <si>
    <t>Estacionamento Oi Bh   Belo Horizont Bra</t>
  </si>
  <si>
    <t>2.04</t>
  </si>
  <si>
    <t>material de informatica</t>
  </si>
  <si>
    <t>Teclado Computador - Adiqplu*Yawpay Pagamento Barue</t>
  </si>
  <si>
    <t>Oxxo Paris             Jundiai       Bra</t>
  </si>
  <si>
    <t>Rede Fc Spoleto        Belo Horizont Bra</t>
  </si>
  <si>
    <t>Taxa de fiscalizaççao prefeitura</t>
  </si>
  <si>
    <t>Honorários Contábeis 1, 2 e certificado Digital</t>
  </si>
  <si>
    <t>2.50</t>
  </si>
  <si>
    <t>emprestimo sócio Sergio Augusto Braga</t>
  </si>
  <si>
    <t>Rodosnack Oliveira Lan Oliveira      Bra</t>
  </si>
  <si>
    <t>Buser - GTE Locadora Turística</t>
  </si>
  <si>
    <t>Cafe Mapa Rodo         Belo Horizont Bra</t>
  </si>
  <si>
    <t>Restaurante Graal      Ribeirao Verm Bra</t>
  </si>
  <si>
    <t>doc 06-nov23</t>
  </si>
  <si>
    <t>Restaurante E Churras  Itapeva       Bra</t>
  </si>
  <si>
    <t>doc 05-nov23</t>
  </si>
  <si>
    <t>3848 - Grsa Via Mundi  Campinas      Bra</t>
  </si>
  <si>
    <t>doc 07-nov23</t>
  </si>
  <si>
    <t>Posto Quick Ltda       Belo Horizont Bra</t>
  </si>
  <si>
    <t>doc 08-nov23</t>
  </si>
  <si>
    <t>doc 09-nov23</t>
  </si>
  <si>
    <t>doc 10-nov23</t>
  </si>
  <si>
    <t>Bela Vista             Sao Sebastiao Bra</t>
  </si>
  <si>
    <t>doc 11-nov23</t>
  </si>
  <si>
    <t>Reis Iabrudi Comercio  Varginha      Bra</t>
  </si>
  <si>
    <t>Organizacao Papa De An Belo Horizont Bra</t>
  </si>
  <si>
    <t>Comercial Minas Grill  Ribeirao Verm Bra</t>
  </si>
  <si>
    <t>Posto Sao Bento        Jundiai       Bra</t>
  </si>
  <si>
    <t>lavagem de carro</t>
  </si>
  <si>
    <t>Ana Leticia Braga Martins</t>
  </si>
  <si>
    <t>Posto Aguia V          Belo Horizont Bra</t>
  </si>
  <si>
    <t>Meep Pa*me Pay Solucoe Nova Lima     Bra</t>
  </si>
  <si>
    <t xml:space="preserve">Sul América </t>
  </si>
  <si>
    <t>doc 1A-dez23</t>
  </si>
  <si>
    <t>doc 1B-dez23</t>
  </si>
  <si>
    <t>Honorários Contábeis 1, 2 e 13 SALARIO</t>
  </si>
  <si>
    <t>doc 4-dez23</t>
  </si>
  <si>
    <t>doc 2-dez23</t>
  </si>
  <si>
    <t>doc 6-dez23</t>
  </si>
  <si>
    <t>Posto Oceano           Belo Horizont Bra</t>
  </si>
  <si>
    <t>doc 7 - dez23</t>
  </si>
  <si>
    <t>doc 8 - dez23</t>
  </si>
  <si>
    <t>Comercial Moedense Lt  Moeda         Bra</t>
  </si>
  <si>
    <t>doc 3-dez23</t>
  </si>
  <si>
    <t>Manutenção veículo</t>
  </si>
  <si>
    <t>Brasauto Transporte</t>
  </si>
  <si>
    <t>doc 10-dez23</t>
  </si>
  <si>
    <t>doc 11-dez23</t>
  </si>
  <si>
    <t>doc 12-dez23</t>
  </si>
  <si>
    <t>MR Food Lanches LTDA</t>
  </si>
  <si>
    <t>doc 13-dez23</t>
  </si>
  <si>
    <t>doc 16-dez23</t>
  </si>
  <si>
    <t>doc 14-dez23</t>
  </si>
  <si>
    <t>Restaurante Andrade Soares</t>
  </si>
  <si>
    <t>doc15-dez23</t>
  </si>
  <si>
    <t>Delta Burger           Belo Horizont Bra</t>
  </si>
  <si>
    <t>Raja Nobre Loja De Con Belo Horizont Bra</t>
  </si>
  <si>
    <t>Pg *ton Maca Do Amor   Belo Horizont Bra</t>
  </si>
  <si>
    <t>Metro BH AS NF  complemento 13</t>
  </si>
  <si>
    <t>Tia Zarica Comida Case Belo Horizont Bra</t>
  </si>
  <si>
    <t>Fernando Eduardo Braga</t>
  </si>
  <si>
    <t>doc17-dez23</t>
  </si>
  <si>
    <t>doc 1 - jan 24</t>
  </si>
  <si>
    <t>doc 2 - jan 24</t>
  </si>
  <si>
    <t>Honorários Contábeis 1, 2</t>
  </si>
  <si>
    <t>doc 3 - jan 24</t>
  </si>
  <si>
    <t>doc 15- jan 24</t>
  </si>
  <si>
    <t>ISS retido</t>
  </si>
  <si>
    <t>ISS retido nf faturada para Metro Bh S A</t>
  </si>
  <si>
    <t>doc 11- jan 24</t>
  </si>
  <si>
    <t>Pizzaria E Sanduiches  Belo Horizont Bra</t>
  </si>
  <si>
    <t>doc 4- jan 24</t>
  </si>
  <si>
    <t>Macau                  Belo Horizont Bra</t>
  </si>
  <si>
    <t>doc 5- jan 24</t>
  </si>
  <si>
    <t>doc 6- jan 24</t>
  </si>
  <si>
    <t>Graal Bela Vista       Sao Sebastiao Bra</t>
  </si>
  <si>
    <t>doc 8- jan 24</t>
  </si>
  <si>
    <t>doc 7- jan 24</t>
  </si>
  <si>
    <t>material de escritório</t>
  </si>
  <si>
    <t>Lepok</t>
  </si>
  <si>
    <t>doc 9- jan 24</t>
  </si>
  <si>
    <t>Pag*tolentino          Belo Horizont Bra</t>
  </si>
  <si>
    <t>doc 10- jan 24</t>
  </si>
  <si>
    <t>IPVA carro</t>
  </si>
  <si>
    <t>SEF MG IPVA</t>
  </si>
  <si>
    <t>doc 12- jan 24</t>
  </si>
  <si>
    <t>doc 13- jan 24</t>
  </si>
  <si>
    <t>Rogerio Junior Santos Ribeiro</t>
  </si>
  <si>
    <t>doc 14- jan 24</t>
  </si>
  <si>
    <t>Mg Conveniencia        Belo Horizont Bra</t>
  </si>
  <si>
    <t>2.51</t>
  </si>
  <si>
    <t>Plano de Saude Sul América</t>
  </si>
  <si>
    <t>doc 3 - fev 24</t>
  </si>
  <si>
    <t>doc 14- fev 24</t>
  </si>
  <si>
    <t>doc 15- fev 24</t>
  </si>
  <si>
    <t>doc 2 - fev 24</t>
  </si>
  <si>
    <t>doc 1 - fev 24</t>
  </si>
  <si>
    <t>Pneus</t>
  </si>
  <si>
    <t>Savelli Pneus E Servicos</t>
  </si>
  <si>
    <t xml:space="preserve">doc 4 - fev 24 </t>
  </si>
  <si>
    <t>doc 5 - fev 24</t>
  </si>
  <si>
    <t>Auto Posto Padre Liber Belo Horizont Bra</t>
  </si>
  <si>
    <t>doc 6 - fev 24</t>
  </si>
  <si>
    <t>doc 7 - fev 24</t>
  </si>
  <si>
    <t>Posto Maquine          Belo Horizont Bra</t>
  </si>
  <si>
    <t>doc 8 - fev 24</t>
  </si>
  <si>
    <t>estacionamento</t>
  </si>
  <si>
    <t>Mercado Central        Belo Horizont Bra</t>
  </si>
  <si>
    <t>Restaurante Requinte   Belo Horizont Bra</t>
  </si>
  <si>
    <t>doc 9 - fev 24</t>
  </si>
  <si>
    <t>Terr Rodoviaria        Belo Horizont Bra</t>
  </si>
  <si>
    <t>doc 11 - fev 24</t>
  </si>
  <si>
    <t>doc 10 - fev 24</t>
  </si>
  <si>
    <t>doc 12 - fev 24</t>
  </si>
  <si>
    <t>Lanchonete Restaurant  Camanducaia   Bra</t>
  </si>
  <si>
    <t>doc 13 - fev 24</t>
  </si>
  <si>
    <t>Ademir Rosa Goncalves  Belo Horizont Bra</t>
  </si>
  <si>
    <t>RETIDO NF</t>
  </si>
  <si>
    <t>doc 2 - mar 24</t>
  </si>
  <si>
    <t>doc 3- mar 24</t>
  </si>
  <si>
    <t>doc 4- mar 24</t>
  </si>
  <si>
    <t>doc 1- mar 24</t>
  </si>
  <si>
    <t>Posto Chefao           Nova Lima     Bra</t>
  </si>
  <si>
    <t>doc 5- mar 24</t>
  </si>
  <si>
    <t>doc 6- mar 24</t>
  </si>
  <si>
    <t>doc 7- mar 24</t>
  </si>
  <si>
    <t>Buffet Ionaria Barreto Belo Horizont Bra</t>
  </si>
  <si>
    <t>SEM COMPROVANTE</t>
  </si>
  <si>
    <t>doc 8- mar 24</t>
  </si>
  <si>
    <t>doc 9- mar 24</t>
  </si>
  <si>
    <t>Badaue Maresias        Sao Sebastiao Bra</t>
  </si>
  <si>
    <t>doc 10- mar 24</t>
  </si>
  <si>
    <t>Pag*kaloorestaurante   Sao Sebastiao Bra</t>
  </si>
  <si>
    <t>doc 11- mar 24</t>
  </si>
  <si>
    <t>doc 12- mar 24</t>
  </si>
  <si>
    <t>doc 13- mar 24</t>
  </si>
  <si>
    <t>Posto Sao Bento Das Hortencias Ltda</t>
  </si>
  <si>
    <t>doc 14- mar 24</t>
  </si>
  <si>
    <t>doc 15- mar 24</t>
  </si>
  <si>
    <t>doc 16- mar 24</t>
  </si>
  <si>
    <t>doc 17- mar 24</t>
  </si>
  <si>
    <t>Kalunga Sa</t>
  </si>
  <si>
    <t>doc 26- mar 24</t>
  </si>
  <si>
    <t>doc 18- mar 24</t>
  </si>
  <si>
    <t>doc 27- mar 24</t>
  </si>
  <si>
    <t>doc 19- mar 24</t>
  </si>
  <si>
    <t>doc 24- mar 24</t>
  </si>
  <si>
    <t>doc 25- mar 24</t>
  </si>
  <si>
    <t>doc 20- mar 24</t>
  </si>
  <si>
    <t>California Confins     Confins       Bra</t>
  </si>
  <si>
    <t>doc 21- mar 24</t>
  </si>
  <si>
    <t>doc 22- mar 24</t>
  </si>
  <si>
    <t>Cafe Do Vila           Confins       Bra</t>
  </si>
  <si>
    <t>doc 23- mar 24</t>
  </si>
  <si>
    <t>Super Park Estacioname Lagoa Santa   Bra</t>
  </si>
  <si>
    <t>doc 04 - abr</t>
  </si>
  <si>
    <t>doc 02 - abr</t>
  </si>
  <si>
    <t>doc 03 - abr</t>
  </si>
  <si>
    <t>doc 01 - abr</t>
  </si>
  <si>
    <t>2.30</t>
  </si>
  <si>
    <t>Distribuicao Dividendos 2023 - Sérgio Augusto Braga</t>
  </si>
  <si>
    <t>doc 05 - abr</t>
  </si>
  <si>
    <t>doc 06 - abr</t>
  </si>
  <si>
    <t>doc 07 - abr</t>
  </si>
  <si>
    <t>Pag*autopostotrevode   Itatiba       Bra</t>
  </si>
  <si>
    <t>doc 08 - abr</t>
  </si>
  <si>
    <t>Jaime De Oliveira Lima</t>
  </si>
  <si>
    <t>doc 09 - abr</t>
  </si>
  <si>
    <t>doc 10 - abr</t>
  </si>
  <si>
    <t>doc 11 - abr</t>
  </si>
  <si>
    <t>doc 12 - abr</t>
  </si>
  <si>
    <t>doc 14 - abr</t>
  </si>
  <si>
    <t>Assacabrasa            Belo Horizont Bra</t>
  </si>
  <si>
    <t>doc 15 - abr</t>
  </si>
  <si>
    <t>Multiplan Administrado Belo Horizont Bra</t>
  </si>
  <si>
    <t>doc 16 - abr</t>
  </si>
  <si>
    <t>doc 17 - abr</t>
  </si>
  <si>
    <t>doc 18 - abr</t>
  </si>
  <si>
    <t>doc 19 - abr</t>
  </si>
  <si>
    <t>Mg Conveniencia Ltda-m Belo Horizont Bra</t>
  </si>
  <si>
    <t>doc 20 - abr</t>
  </si>
  <si>
    <t>doc 21 - abr</t>
  </si>
  <si>
    <t>Estacionamento Carpark Belo Horizont Bra</t>
  </si>
  <si>
    <t>doc 22 - abr</t>
  </si>
  <si>
    <t>doc 23 - abr</t>
  </si>
  <si>
    <t>doc 24 - abr</t>
  </si>
  <si>
    <t>doc 4 - mai</t>
  </si>
  <si>
    <t>doc 24 - mai</t>
  </si>
  <si>
    <t>doc 25 - mai</t>
  </si>
  <si>
    <t>doc 9 - mai</t>
  </si>
  <si>
    <t>doc 1 - mai</t>
  </si>
  <si>
    <t>doc 2 - mai</t>
  </si>
  <si>
    <t>doc 3 - mai</t>
  </si>
  <si>
    <t>doc 5 - mai</t>
  </si>
  <si>
    <t>doc 6 - mai</t>
  </si>
  <si>
    <t>Livraria Leitura Jundiai Ltda</t>
  </si>
  <si>
    <t>doc 7 - mai</t>
  </si>
  <si>
    <t>Pag*mepayfinancial     Nova Lima     Bra</t>
  </si>
  <si>
    <t>doc 10 - mai</t>
  </si>
  <si>
    <t>Sc Docerias Ltda</t>
  </si>
  <si>
    <t>doc 11 - mai</t>
  </si>
  <si>
    <t>doc 12 - mai</t>
  </si>
  <si>
    <t>doc 13 - mai</t>
  </si>
  <si>
    <t>doc 14 - mai</t>
  </si>
  <si>
    <t>Taxa de fiscalizaçao prefeitura</t>
  </si>
  <si>
    <t>doc 15 - mai</t>
  </si>
  <si>
    <t>doc 16 - mai</t>
  </si>
  <si>
    <t>doc 17 - mai</t>
  </si>
  <si>
    <t>Ariovaldo Marquezini Junior</t>
  </si>
  <si>
    <t>doc 18- mai</t>
  </si>
  <si>
    <t>Acai Imperial          Belo Horizont Bra</t>
  </si>
  <si>
    <t>doc 19 - mai</t>
  </si>
  <si>
    <t>Metro Bh S A</t>
  </si>
  <si>
    <t>PPR</t>
  </si>
  <si>
    <t xml:space="preserve">doc 20 - mai </t>
  </si>
  <si>
    <t>doc 21 - mai</t>
  </si>
  <si>
    <t>doc 22 - mai</t>
  </si>
  <si>
    <t>Pix Marketplace - COMPUTADOR</t>
  </si>
  <si>
    <t>doc 23 - mai</t>
  </si>
  <si>
    <t>imobilizado</t>
  </si>
  <si>
    <t>doc 26 - mai</t>
  </si>
  <si>
    <t>Waz Hardware Store - COMPUTADOR</t>
  </si>
  <si>
    <t>doc 27 - mai</t>
  </si>
  <si>
    <t>A C Sene Pizzaria Eirelli Epp</t>
  </si>
  <si>
    <t>sem doc</t>
  </si>
  <si>
    <t>doc 28 - mai</t>
  </si>
  <si>
    <t>doc 29 - mai</t>
  </si>
  <si>
    <t>Posto Amazonas         Belo Horizont Bra</t>
  </si>
  <si>
    <t>doc 30 - mai</t>
  </si>
  <si>
    <t>Cervejaria Straat      Holambra      Bra</t>
  </si>
  <si>
    <t>doc 31 - mai</t>
  </si>
  <si>
    <t>doc 32 - mai</t>
  </si>
  <si>
    <t>doc 1 - jun</t>
  </si>
  <si>
    <t>doc 2 - jun</t>
  </si>
  <si>
    <t>doc 3 - jun</t>
  </si>
  <si>
    <t>Thiago Pedroso De Moraes</t>
  </si>
  <si>
    <t>doc 4 - jun</t>
  </si>
  <si>
    <t>doc 5 - jun</t>
  </si>
  <si>
    <t>doc 6 - jun</t>
  </si>
  <si>
    <t>doc 7 - jun</t>
  </si>
  <si>
    <t>doc 8 - jun</t>
  </si>
  <si>
    <t>Pg *ton 94020159653    Belo Horizont Bra</t>
  </si>
  <si>
    <t>doc 9 - jun</t>
  </si>
  <si>
    <t>doc 10 - jun</t>
  </si>
  <si>
    <t>doc 11 - jun</t>
  </si>
  <si>
    <t>Waz Hardware Store</t>
  </si>
  <si>
    <t>nf Waz</t>
  </si>
  <si>
    <t>Joao Henrique Syllos Braga</t>
  </si>
  <si>
    <t>reembolso</t>
  </si>
  <si>
    <t>sem nf</t>
  </si>
  <si>
    <t>doc 12 - jun</t>
  </si>
  <si>
    <t>Quiosque Cervejeiro    Indaiatuba    Bra</t>
  </si>
  <si>
    <t>doc 13 - jun</t>
  </si>
  <si>
    <t>doc 14 - jun</t>
  </si>
  <si>
    <t>doc 15 - jun</t>
  </si>
  <si>
    <t>doc 16 - jun</t>
  </si>
  <si>
    <t>doc 17 - jun</t>
  </si>
  <si>
    <t>doc 18 - jun</t>
  </si>
  <si>
    <t>Posto Curva Do Retiro  Nova Lima     Bra</t>
  </si>
  <si>
    <t>doc 19 - jun</t>
  </si>
  <si>
    <t>doc 20 - jun</t>
  </si>
  <si>
    <t>doc 21 - jun</t>
  </si>
  <si>
    <t>Padaria Nova Delta     Belo Horizont Bra</t>
  </si>
  <si>
    <t>doc 22 - jun</t>
  </si>
  <si>
    <t>Hospital Materdei      Belo Horizont Bra</t>
  </si>
  <si>
    <t>doc 23 - jun</t>
  </si>
  <si>
    <t>doc 24 - jun</t>
  </si>
  <si>
    <t>doc 25 - jun</t>
  </si>
  <si>
    <t>Posto São Bento dfas Hortencias</t>
  </si>
  <si>
    <t>CAIXA</t>
  </si>
  <si>
    <t>doc 1  - jul</t>
  </si>
  <si>
    <t>doc 5 - jul</t>
  </si>
  <si>
    <t>doc 17 - jul</t>
  </si>
  <si>
    <t>doc 18 - jul</t>
  </si>
  <si>
    <t>carregador de celular</t>
  </si>
  <si>
    <t>Pag*cdcitaupower       Contagem      Bra</t>
  </si>
  <si>
    <t>doc 2 - jul</t>
  </si>
  <si>
    <t>doc 3 -jul</t>
  </si>
  <si>
    <t>doc 4 - jul</t>
  </si>
  <si>
    <t>doc 6 - jul</t>
  </si>
  <si>
    <t>doc 7 - jul</t>
  </si>
  <si>
    <t>doc 8 - jul</t>
  </si>
  <si>
    <t>doc 9 - jul</t>
  </si>
  <si>
    <t>doc 10 - jul</t>
  </si>
  <si>
    <t>doc 11 - jul</t>
  </si>
  <si>
    <t>doc 12 - jul</t>
  </si>
  <si>
    <t>doc 13 - jul</t>
  </si>
  <si>
    <t>doc 14 - jul</t>
  </si>
  <si>
    <t>doc 15 - jul</t>
  </si>
  <si>
    <t>doc 16 - jul</t>
  </si>
  <si>
    <t>Bar E Re Trem Das 11   Belo Horizont Bra</t>
  </si>
  <si>
    <t>doc 19 - jul</t>
  </si>
  <si>
    <t>Pag*techparkestaciona  Belo Horizont Bra</t>
  </si>
  <si>
    <t>doc 20 - jul</t>
  </si>
  <si>
    <t>Pag*restaurante        Belo Horizont Bra</t>
  </si>
  <si>
    <t>doc 21 - jul</t>
  </si>
  <si>
    <t>doc 22- jul</t>
  </si>
  <si>
    <t>doc 23 - jul</t>
  </si>
  <si>
    <t>Rodoposto Oliveira     Oliveira      Bra</t>
  </si>
  <si>
    <t>doc 24 - jul</t>
  </si>
  <si>
    <t>Pag*restdodivino       Belo Horizont Bra</t>
  </si>
  <si>
    <t>doc 25 - jul</t>
  </si>
  <si>
    <t>Bio Natural            Belo Horizont Bra</t>
  </si>
  <si>
    <t>Boneca De Lili         Belo Horizont Bra</t>
  </si>
  <si>
    <t>Restdodivino           Belo Horizont Bra</t>
  </si>
  <si>
    <t>Rodosnack Minasgrill   Ribeirao Verm Bra</t>
  </si>
  <si>
    <t>Bar E Restau   Belo Horizont Bra</t>
  </si>
  <si>
    <t>Jair Oleos             Belo Horizont Bra</t>
  </si>
  <si>
    <t>Posto Curva Do Retiro Ltda</t>
  </si>
  <si>
    <t>Auto Posto Bate Bola</t>
  </si>
  <si>
    <t>Panificadora Colombina Belo Horizont Bra</t>
  </si>
  <si>
    <t>Rodoporto Crossville   Perdoes       Bra</t>
  </si>
  <si>
    <t>Rodosnack Estiva Lanc  Estiva        Bra</t>
  </si>
  <si>
    <t>Seguro Veículo</t>
  </si>
  <si>
    <t>ALFA SEGURADORA S A</t>
  </si>
  <si>
    <t>doc 01 - set</t>
  </si>
  <si>
    <t>doc 02 - set</t>
  </si>
  <si>
    <t>Terr Rodoviaria        Mg            Bra</t>
  </si>
  <si>
    <t>doc 03 - set</t>
  </si>
  <si>
    <t>doc 04 - set</t>
  </si>
  <si>
    <t>doc 05 - set</t>
  </si>
  <si>
    <t>Manurtenção Veículo</t>
  </si>
  <si>
    <t>W R M R E Veiculos Eireli</t>
  </si>
  <si>
    <t>doc 06 - set</t>
  </si>
  <si>
    <t>doc 07 - set</t>
  </si>
  <si>
    <t>Lourdes Park           Belo Horizont Bra</t>
  </si>
  <si>
    <t>doc 08 - set</t>
  </si>
  <si>
    <t>doc 09 - set</t>
  </si>
  <si>
    <t>doc 10 - set</t>
  </si>
  <si>
    <t>Graal Oliveira         Oliveira      Bra</t>
  </si>
  <si>
    <t>doc 11 - set</t>
  </si>
  <si>
    <t>Graal Oliveira Posto   Oliveira      Bra</t>
  </si>
  <si>
    <t>doc 12 - set</t>
  </si>
  <si>
    <t>doc 13 - set</t>
  </si>
  <si>
    <t>doc 14 - set</t>
  </si>
  <si>
    <t>Autopostotrevode       Itatiba       Bra</t>
  </si>
  <si>
    <t>doc 15 - set</t>
  </si>
  <si>
    <t>doc 16 - set</t>
  </si>
  <si>
    <t>Posto Coelho Ltda      Belo Horizont Bra</t>
  </si>
  <si>
    <t>doc 17 - set</t>
  </si>
  <si>
    <t>Expresso Pizza         Belo Horizont Bra</t>
  </si>
  <si>
    <t>doc 18 - set</t>
  </si>
  <si>
    <t>doc 19 - set</t>
  </si>
  <si>
    <t>doc 20 - set</t>
  </si>
  <si>
    <t>doc 21 - set</t>
  </si>
  <si>
    <t>doc 22 - set</t>
  </si>
  <si>
    <t>doc 23 - set</t>
  </si>
  <si>
    <t>doc 24 - set</t>
  </si>
  <si>
    <t>Ambrozini              Belo Horizont Bra</t>
  </si>
  <si>
    <t>doc 25 - set</t>
  </si>
  <si>
    <t>ENTRADA CAIXA</t>
  </si>
  <si>
    <t>CAIXA - DOC 01</t>
  </si>
  <si>
    <t>doc 26 - set</t>
  </si>
  <si>
    <t>doc 27 - set</t>
  </si>
  <si>
    <t>doc 28 - set</t>
  </si>
  <si>
    <t>Fone ouvido - Agencia Status Ltda    Belo Horizont Bra</t>
  </si>
  <si>
    <t>doc 29 - set</t>
  </si>
  <si>
    <t>Empresa Contijo de Transportes</t>
  </si>
  <si>
    <t>CAIXA - DOC 02</t>
  </si>
  <si>
    <t>doc 30 - set</t>
  </si>
  <si>
    <t>doc 31 - set</t>
  </si>
  <si>
    <t>doc 32 - set</t>
  </si>
  <si>
    <t>Gabriel Martins Silva</t>
  </si>
  <si>
    <t>doc 33 - set</t>
  </si>
  <si>
    <t>doc 34 - set</t>
  </si>
  <si>
    <t>doc 35 - set</t>
  </si>
  <si>
    <t>doc 01- out</t>
  </si>
  <si>
    <t>doc 02- out</t>
  </si>
  <si>
    <t>Choperia Bom Grill     Belo Horizont Bra</t>
  </si>
  <si>
    <t>doc 03- out</t>
  </si>
  <si>
    <t>Rocagrandecomidad      Belo Horizont Bra</t>
  </si>
  <si>
    <t>doc 04- out</t>
  </si>
  <si>
    <t>doc 05-out</t>
  </si>
  <si>
    <t>doc 06 out</t>
  </si>
  <si>
    <t>doc 07-out</t>
  </si>
  <si>
    <t>doc 08- out</t>
  </si>
  <si>
    <t>doc 09-out</t>
  </si>
  <si>
    <t>ALFA SEGURADORA SA</t>
  </si>
  <si>
    <t>doc 10- out</t>
  </si>
  <si>
    <t>doc 11- out</t>
  </si>
  <si>
    <t>doc 12- out</t>
  </si>
  <si>
    <t>doc 13- out</t>
  </si>
  <si>
    <t>doc 14- out</t>
  </si>
  <si>
    <t>doc 15-out</t>
  </si>
  <si>
    <t>Assacabrasa Eireli Epp Belo Horizont Bra</t>
  </si>
  <si>
    <t>doc 16- out</t>
  </si>
  <si>
    <t>doc 17- out</t>
  </si>
  <si>
    <t>B</t>
  </si>
  <si>
    <t>C</t>
  </si>
  <si>
    <t>PROLABORE</t>
  </si>
  <si>
    <t>INSS</t>
  </si>
  <si>
    <t>IRRF</t>
  </si>
  <si>
    <t>LIQUIDO (A-B-C)</t>
  </si>
  <si>
    <t>SOMA PROLABORE BRUTO ACUMULADO</t>
  </si>
  <si>
    <t>Ana P</t>
  </si>
  <si>
    <t>SET</t>
  </si>
  <si>
    <t>Sergio</t>
  </si>
  <si>
    <t>SUBTOTAL</t>
  </si>
  <si>
    <t>OUT</t>
  </si>
  <si>
    <t>NOV</t>
  </si>
  <si>
    <t>DEZ</t>
  </si>
  <si>
    <t>TOTAL</t>
  </si>
  <si>
    <t>Ana Paula</t>
  </si>
  <si>
    <t>JAN</t>
  </si>
  <si>
    <t>FEV</t>
  </si>
  <si>
    <t>MAR</t>
  </si>
  <si>
    <t>ABR</t>
  </si>
  <si>
    <t>MAI</t>
  </si>
  <si>
    <t>JUN</t>
  </si>
  <si>
    <t>JUL</t>
  </si>
  <si>
    <t>AGO</t>
  </si>
  <si>
    <t>IMPOSTOS</t>
  </si>
  <si>
    <t>INSS E IRRF SOBRE PROLABORE -- RECEITA FEDERAL</t>
  </si>
  <si>
    <t>BASE</t>
  </si>
  <si>
    <t>VALOR</t>
  </si>
  <si>
    <t>PGTO</t>
  </si>
  <si>
    <t>ORIGEM PAGAMENTO</t>
  </si>
  <si>
    <t>set</t>
  </si>
  <si>
    <t>caixa</t>
  </si>
  <si>
    <t>out</t>
  </si>
  <si>
    <t>nov</t>
  </si>
  <si>
    <t>banco inter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</si>
  <si>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</si>
  <si>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</si>
  <si>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</si>
  <si>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</si>
  <si>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</si>
  <si>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</si>
  <si>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</si>
  <si>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</si>
  <si>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</si>
  <si>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CONTA CORRENTE SAB X   CAIXA SAB TECH -BANCO ITAÚ</t>
  </si>
  <si>
    <t>E/S</t>
  </si>
  <si>
    <t>DESCRIÇÃO</t>
  </si>
  <si>
    <t>FORNECEDOR</t>
  </si>
  <si>
    <t>DATA PAGAMENTO</t>
  </si>
  <si>
    <t>MÊS COMPETÊNCIA</t>
  </si>
  <si>
    <t>obs</t>
  </si>
  <si>
    <t>SALDO</t>
  </si>
  <si>
    <t>E</t>
  </si>
  <si>
    <t>S</t>
  </si>
  <si>
    <t>Secretaria da  Fazenda do Estado MG</t>
  </si>
  <si>
    <t>Passagens de Onibus de Sp para BH 1/4</t>
  </si>
  <si>
    <t>Passagens de onibus Cometa JD para SP b.29197366</t>
  </si>
  <si>
    <t>Passagens de onibus Cometa JD para SP b.29197371</t>
  </si>
  <si>
    <t>Passagens de onibus Cometa JD para SP b.29197368</t>
  </si>
  <si>
    <t>Autoposto Acelera</t>
  </si>
  <si>
    <t>Taxi</t>
  </si>
  <si>
    <t>DCTF base set-23</t>
  </si>
  <si>
    <t>Passagens de onibus bh-Jundiai B 70.933</t>
  </si>
  <si>
    <t>GTE Locadora Turistica</t>
  </si>
  <si>
    <t>Passagens de Onibus de Sp para BH 2/4</t>
  </si>
  <si>
    <t>Passagens Avião 1/3</t>
  </si>
  <si>
    <t>Azul Aerolinhas</t>
  </si>
  <si>
    <t>Secretaria Municipal da fazenda</t>
  </si>
  <si>
    <t>Imposto</t>
  </si>
  <si>
    <t>imposto SIMPLES NACIONAL</t>
  </si>
  <si>
    <t>Passagens de Onibus de Sp para BH 3/4</t>
  </si>
  <si>
    <t>Passagens Avião 2/3</t>
  </si>
  <si>
    <t>DCTF base nov-23</t>
  </si>
  <si>
    <t>SALDO CONTA CORRENTE</t>
  </si>
  <si>
    <t>Em 31/12/2023</t>
  </si>
  <si>
    <t>Posto São Bento das Hortencias</t>
  </si>
  <si>
    <t>pgto itau conta pessoal</t>
  </si>
  <si>
    <t>pix banco Itau</t>
  </si>
  <si>
    <t>Em 30/06/2024</t>
  </si>
  <si>
    <t>Despesa de Viagem</t>
  </si>
  <si>
    <t>Em 30/09/2024</t>
  </si>
  <si>
    <t>Em 30/10/2024</t>
  </si>
  <si>
    <t>Alimentacao</t>
  </si>
  <si>
    <t>Pg *ton Bar E Restau   Belo Horizont Bra</t>
  </si>
  <si>
    <t>Prolabore</t>
  </si>
  <si>
    <t>RELATÓRIO POR COMPETÊNCIA - caixa e banco</t>
  </si>
  <si>
    <t>Soma de Valor</t>
  </si>
  <si>
    <t>Rótulos de Coluna</t>
  </si>
  <si>
    <t>2023 Total</t>
  </si>
  <si>
    <t>2024 Total</t>
  </si>
  <si>
    <t>(vazio)</t>
  </si>
  <si>
    <t>(vazio) Total</t>
  </si>
  <si>
    <t>Total Geral</t>
  </si>
  <si>
    <t>Rótulos de Linha</t>
  </si>
  <si>
    <t>&lt;01/09/2023</t>
  </si>
  <si>
    <t>Receita</t>
  </si>
  <si>
    <t>Honorários Contabeis</t>
  </si>
  <si>
    <t>Material de escritório</t>
  </si>
  <si>
    <t>Veículos</t>
  </si>
  <si>
    <t>Emprestimo sócios</t>
  </si>
  <si>
    <t>Pagamento Emprestimo Sócio</t>
  </si>
  <si>
    <t>Distribuicao de Dividendos</t>
  </si>
  <si>
    <t>Fluxo de Caixa</t>
  </si>
  <si>
    <t>SALDO INICIAL</t>
  </si>
  <si>
    <t>ENTRADAS</t>
  </si>
  <si>
    <t xml:space="preserve">   Receita</t>
  </si>
  <si>
    <t xml:space="preserve">   Aporte de Capital</t>
  </si>
  <si>
    <t>2.5</t>
  </si>
  <si>
    <t>TRIBUTOS</t>
  </si>
  <si>
    <t>Iss Retido</t>
  </si>
  <si>
    <t>Simples Nacional</t>
  </si>
  <si>
    <t>Taxas</t>
  </si>
  <si>
    <t>DESPESAS</t>
  </si>
  <si>
    <t>INVESTIMENTOS</t>
  </si>
  <si>
    <t xml:space="preserve">EMPRESTIMOS </t>
  </si>
  <si>
    <t>DISTRIBUIÇÃO DE RESULTADO</t>
  </si>
  <si>
    <t>RELATÓRIO CAIXA : CONTA CORRENTE + BANCO INTER</t>
  </si>
  <si>
    <t>jan Total</t>
  </si>
  <si>
    <t>fev Total</t>
  </si>
  <si>
    <t>mar Total</t>
  </si>
  <si>
    <t>01/jan</t>
  </si>
  <si>
    <t>01/fev</t>
  </si>
  <si>
    <t>01/mar</t>
  </si>
  <si>
    <t>#N/D</t>
  </si>
  <si>
    <t>Despesas Tributarias</t>
  </si>
  <si>
    <t>Banco: 077</t>
  </si>
  <si>
    <t>Ag: 0001</t>
  </si>
  <si>
    <t>conta: 315050608</t>
  </si>
  <si>
    <t>2.02</t>
  </si>
  <si>
    <t>Impostos</t>
  </si>
  <si>
    <t>2.10</t>
  </si>
  <si>
    <t>Taxi/Uber</t>
  </si>
  <si>
    <t>2.11</t>
  </si>
  <si>
    <t>2.20</t>
  </si>
  <si>
    <t>Despesa de Informatica</t>
  </si>
  <si>
    <t>D</t>
  </si>
  <si>
    <t>2.60</t>
  </si>
  <si>
    <t>I</t>
  </si>
  <si>
    <t>Imobilizado</t>
  </si>
  <si>
    <t>Detalhes do Soma de Valor - Descrição: material de informatica, Conta: Material de escritório, Classe: 2.04, Meses (Competência): May, Ano: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</si>
</sst>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416]mmm\-yy;@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theme="5" tint="0.399975585192419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3">
    <xf numFmtId="0" fontId="0" fillId="0" borderId="0" xfId="0"/>
    <xf numFmtId="14" fontId="0" fillId="0" borderId="0" xfId="0" applyNumberFormat="1"/>
    <xf numFmtId="43" fontId="0" fillId="0" borderId="0" xfId="1" applyFont="1"/>
    <xf numFmtId="0" fontId="4" fillId="0" borderId="0" xfId="0" applyFont="1"/>
    <xf numFmtId="0" fontId="3" fillId="2" borderId="0" xfId="0" applyFont="1" applyFill="1"/>
    <xf numFmtId="17" fontId="0" fillId="0" borderId="0" xfId="0" applyNumberFormat="1"/>
    <xf numFmtId="0" fontId="2" fillId="2" borderId="0" xfId="0" applyFont="1" applyFill="1"/>
    <xf numFmtId="17" fontId="3" fillId="2" borderId="0" xfId="0" applyNumberFormat="1" applyFont="1" applyFill="1"/>
    <xf numFmtId="43" fontId="2" fillId="2" borderId="0" xfId="0" applyNumberFormat="1" applyFont="1" applyFill="1"/>
    <xf numFmtId="0" fontId="0" fillId="2" borderId="5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17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14" fontId="0" fillId="4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0" fontId="0" fillId="4" borderId="6" xfId="0" applyFill="1" applyBorder="1"/>
    <xf numFmtId="0" fontId="0" fillId="4" borderId="7" xfId="0" applyFill="1" applyBorder="1"/>
    <xf numFmtId="0" fontId="0" fillId="4" borderId="5" xfId="0" applyFill="1" applyBorder="1"/>
    <xf numFmtId="0" fontId="0" fillId="3" borderId="0" xfId="0" applyFill="1"/>
    <xf numFmtId="14" fontId="0" fillId="4" borderId="2" xfId="0" applyNumberFormat="1" applyFill="1" applyBorder="1"/>
    <xf numFmtId="14" fontId="0" fillId="3" borderId="0" xfId="0" applyNumberFormat="1" applyFill="1"/>
    <xf numFmtId="17" fontId="0" fillId="4" borderId="2" xfId="0" applyNumberFormat="1" applyFill="1" applyBorder="1"/>
    <xf numFmtId="17" fontId="0" fillId="3" borderId="0" xfId="0" applyNumberFormat="1" applyFill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17" fontId="0" fillId="4" borderId="0" xfId="0" applyNumberFormat="1" applyFill="1"/>
    <xf numFmtId="43" fontId="0" fillId="4" borderId="0" xfId="1" applyFont="1" applyFill="1" applyBorder="1"/>
    <xf numFmtId="43" fontId="0" fillId="4" borderId="0" xfId="1" applyFont="1" applyFill="1"/>
    <xf numFmtId="0" fontId="7" fillId="4" borderId="0" xfId="0" applyFont="1" applyFill="1"/>
    <xf numFmtId="14" fontId="7" fillId="4" borderId="0" xfId="0" applyNumberFormat="1" applyFont="1" applyFill="1"/>
    <xf numFmtId="17" fontId="7" fillId="4" borderId="2" xfId="0" applyNumberFormat="1" applyFont="1" applyFill="1" applyBorder="1"/>
    <xf numFmtId="0" fontId="7" fillId="4" borderId="2" xfId="0" applyFont="1" applyFill="1" applyBorder="1"/>
    <xf numFmtId="43" fontId="7" fillId="0" borderId="0" xfId="1" applyFont="1"/>
    <xf numFmtId="0" fontId="7" fillId="4" borderId="3" xfId="0" applyFont="1" applyFill="1" applyBorder="1"/>
    <xf numFmtId="17" fontId="7" fillId="4" borderId="0" xfId="0" applyNumberFormat="1" applyFont="1" applyFill="1"/>
    <xf numFmtId="0" fontId="0" fillId="0" borderId="0" xfId="0" applyAlignment="1">
      <alignment horizontal="left" indent="2"/>
    </xf>
    <xf numFmtId="164" fontId="0" fillId="4" borderId="2" xfId="1" applyNumberFormat="1" applyFont="1" applyFill="1" applyBorder="1"/>
    <xf numFmtId="43" fontId="0" fillId="4" borderId="0" xfId="0" applyNumberFormat="1" applyFill="1"/>
    <xf numFmtId="43" fontId="0" fillId="4" borderId="2" xfId="1" applyFont="1" applyFill="1" applyBorder="1"/>
    <xf numFmtId="43" fontId="0" fillId="3" borderId="2" xfId="1" applyFont="1" applyFill="1" applyBorder="1"/>
    <xf numFmtId="43" fontId="7" fillId="4" borderId="0" xfId="1" applyFont="1" applyFill="1"/>
    <xf numFmtId="0" fontId="0" fillId="6" borderId="0" xfId="0" applyFill="1"/>
    <xf numFmtId="0" fontId="7" fillId="4" borderId="1" xfId="0" applyFont="1" applyFill="1" applyBorder="1"/>
    <xf numFmtId="164" fontId="7" fillId="4" borderId="2" xfId="1" applyNumberFormat="1" applyFont="1" applyFill="1" applyBorder="1"/>
    <xf numFmtId="43" fontId="7" fillId="3" borderId="2" xfId="1" applyFont="1" applyFill="1" applyBorder="1"/>
    <xf numFmtId="43" fontId="7" fillId="4" borderId="2" xfId="1" applyFont="1" applyFill="1" applyBorder="1"/>
    <xf numFmtId="0" fontId="0" fillId="4" borderId="8" xfId="0" applyFill="1" applyBorder="1"/>
    <xf numFmtId="0" fontId="0" fillId="4" borderId="9" xfId="0" applyFill="1" applyBorder="1"/>
    <xf numFmtId="4" fontId="0" fillId="4" borderId="0" xfId="0" applyNumberFormat="1" applyFill="1"/>
    <xf numFmtId="43" fontId="7" fillId="4" borderId="0" xfId="1" applyFont="1" applyFill="1" applyBorder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7" fillId="4" borderId="0" xfId="0" applyNumberFormat="1" applyFont="1" applyFill="1"/>
    <xf numFmtId="43" fontId="0" fillId="0" borderId="10" xfId="1" applyFont="1" applyBorder="1"/>
    <xf numFmtId="43" fontId="0" fillId="0" borderId="0" xfId="1" applyFont="1" applyBorder="1"/>
    <xf numFmtId="0" fontId="0" fillId="8" borderId="0" xfId="0" applyFill="1"/>
    <xf numFmtId="43" fontId="0" fillId="8" borderId="0" xfId="1" applyFont="1" applyFill="1" applyBorder="1"/>
    <xf numFmtId="0" fontId="3" fillId="10" borderId="15" xfId="0" applyFont="1" applyFill="1" applyBorder="1"/>
    <xf numFmtId="0" fontId="3" fillId="10" borderId="16" xfId="0" applyFont="1" applyFill="1" applyBorder="1"/>
    <xf numFmtId="43" fontId="3" fillId="10" borderId="16" xfId="1" applyFont="1" applyFill="1" applyBorder="1"/>
    <xf numFmtId="0" fontId="0" fillId="0" borderId="19" xfId="0" applyBorder="1" applyAlignment="1">
      <alignment wrapText="1"/>
    </xf>
    <xf numFmtId="0" fontId="0" fillId="0" borderId="17" xfId="0" applyBorder="1" applyAlignment="1">
      <alignment wrapText="1"/>
    </xf>
    <xf numFmtId="43" fontId="0" fillId="0" borderId="6" xfId="1" applyFont="1" applyBorder="1"/>
    <xf numFmtId="43" fontId="0" fillId="0" borderId="7" xfId="1" applyFont="1" applyBorder="1"/>
    <xf numFmtId="43" fontId="0" fillId="8" borderId="7" xfId="1" applyFont="1" applyFill="1" applyBorder="1"/>
    <xf numFmtId="43" fontId="3" fillId="10" borderId="5" xfId="1" applyFont="1" applyFill="1" applyBorder="1"/>
    <xf numFmtId="14" fontId="0" fillId="0" borderId="10" xfId="0" applyNumberFormat="1" applyBorder="1"/>
    <xf numFmtId="0" fontId="0" fillId="0" borderId="14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43" fontId="0" fillId="0" borderId="19" xfId="1" applyFont="1" applyBorder="1"/>
    <xf numFmtId="0" fontId="0" fillId="0" borderId="19" xfId="0" applyBorder="1"/>
    <xf numFmtId="0" fontId="0" fillId="0" borderId="20" xfId="0" applyBorder="1"/>
    <xf numFmtId="43" fontId="7" fillId="0" borderId="0" xfId="1" applyFont="1" applyFill="1"/>
    <xf numFmtId="0" fontId="0" fillId="0" borderId="7" xfId="0" applyBorder="1" applyAlignment="1">
      <alignment horizontal="center"/>
    </xf>
    <xf numFmtId="43" fontId="0" fillId="0" borderId="7" xfId="0" applyNumberFormat="1" applyBorder="1" applyAlignment="1">
      <alignment horizontal="center"/>
    </xf>
    <xf numFmtId="43" fontId="0" fillId="9" borderId="7" xfId="1" applyFont="1" applyFill="1" applyBorder="1"/>
    <xf numFmtId="43" fontId="0" fillId="4" borderId="10" xfId="1" applyFont="1" applyFill="1" applyBorder="1"/>
    <xf numFmtId="14" fontId="0" fillId="4" borderId="10" xfId="0" applyNumberFormat="1" applyFill="1" applyBorder="1"/>
    <xf numFmtId="0" fontId="0" fillId="4" borderId="14" xfId="0" applyFill="1" applyBorder="1"/>
    <xf numFmtId="0" fontId="0" fillId="4" borderId="12" xfId="0" applyFill="1" applyBorder="1"/>
    <xf numFmtId="0" fontId="0" fillId="5" borderId="0" xfId="0" applyFill="1"/>
    <xf numFmtId="43" fontId="0" fillId="5" borderId="0" xfId="0" applyNumberFormat="1" applyFill="1"/>
    <xf numFmtId="43" fontId="0" fillId="11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left" indent="3"/>
    </xf>
    <xf numFmtId="0" fontId="5" fillId="4" borderId="2" xfId="0" applyFont="1" applyFill="1" applyBorder="1"/>
    <xf numFmtId="0" fontId="0" fillId="4" borderId="16" xfId="0" applyFill="1" applyBorder="1"/>
    <xf numFmtId="43" fontId="1" fillId="4" borderId="0" xfId="1" applyFont="1" applyFill="1"/>
    <xf numFmtId="0" fontId="0" fillId="7" borderId="0" xfId="0" applyFill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3" borderId="28" xfId="0" applyFill="1" applyBorder="1"/>
    <xf numFmtId="0" fontId="7" fillId="4" borderId="28" xfId="0" applyFont="1" applyFill="1" applyBorder="1"/>
    <xf numFmtId="0" fontId="0" fillId="12" borderId="0" xfId="0" applyFill="1" applyAlignment="1">
      <alignment horizontal="left" indent="1"/>
    </xf>
    <xf numFmtId="43" fontId="0" fillId="12" borderId="0" xfId="0" applyNumberFormat="1" applyFill="1"/>
    <xf numFmtId="3" fontId="0" fillId="4" borderId="0" xfId="0" applyNumberFormat="1" applyFill="1"/>
    <xf numFmtId="0" fontId="3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17" fontId="3" fillId="2" borderId="2" xfId="0" applyNumberFormat="1" applyFont="1" applyFill="1" applyBorder="1"/>
    <xf numFmtId="43" fontId="2" fillId="2" borderId="2" xfId="0" applyNumberFormat="1" applyFont="1" applyFill="1" applyBorder="1"/>
    <xf numFmtId="0" fontId="0" fillId="0" borderId="2" xfId="0" applyBorder="1"/>
    <xf numFmtId="0" fontId="7" fillId="3" borderId="2" xfId="0" applyFont="1" applyFill="1" applyBorder="1"/>
    <xf numFmtId="0" fontId="7" fillId="7" borderId="0" xfId="0" applyFont="1" applyFill="1"/>
    <xf numFmtId="0" fontId="7" fillId="7" borderId="8" xfId="0" applyFont="1" applyFill="1" applyBorder="1"/>
    <xf numFmtId="0" fontId="7" fillId="7" borderId="9" xfId="0" applyFont="1" applyFill="1" applyBorder="1"/>
    <xf numFmtId="0" fontId="7" fillId="15" borderId="2" xfId="0" applyFont="1" applyFill="1" applyBorder="1"/>
    <xf numFmtId="14" fontId="7" fillId="7" borderId="0" xfId="0" applyNumberFormat="1" applyFont="1" applyFill="1"/>
    <xf numFmtId="43" fontId="7" fillId="7" borderId="0" xfId="1" applyFont="1" applyFill="1" applyBorder="1"/>
    <xf numFmtId="0" fontId="0" fillId="7" borderId="8" xfId="0" applyFill="1" applyBorder="1"/>
    <xf numFmtId="0" fontId="0" fillId="7" borderId="9" xfId="0" applyFill="1" applyBorder="1"/>
    <xf numFmtId="14" fontId="0" fillId="7" borderId="0" xfId="0" applyNumberFormat="1" applyFill="1"/>
    <xf numFmtId="164" fontId="7" fillId="7" borderId="2" xfId="1" applyNumberFormat="1" applyFont="1" applyFill="1" applyBorder="1"/>
    <xf numFmtId="0" fontId="7" fillId="7" borderId="2" xfId="0" applyFont="1" applyFill="1" applyBorder="1"/>
    <xf numFmtId="166" fontId="0" fillId="4" borderId="2" xfId="1" applyNumberFormat="1" applyFont="1" applyFill="1" applyBorder="1"/>
    <xf numFmtId="0" fontId="0" fillId="17" borderId="0" xfId="0" applyFill="1" applyAlignment="1">
      <alignment horizontal="left" indent="1"/>
    </xf>
    <xf numFmtId="43" fontId="0" fillId="17" borderId="0" xfId="0" applyNumberFormat="1" applyFill="1"/>
    <xf numFmtId="0" fontId="0" fillId="18" borderId="2" xfId="0" applyFill="1" applyBorder="1"/>
    <xf numFmtId="0" fontId="0" fillId="18" borderId="1" xfId="0" applyFill="1" applyBorder="1"/>
    <xf numFmtId="166" fontId="0" fillId="7" borderId="2" xfId="1" applyNumberFormat="1" applyFont="1" applyFill="1" applyBorder="1"/>
    <xf numFmtId="17" fontId="7" fillId="7" borderId="0" xfId="0" applyNumberFormat="1" applyFont="1" applyFill="1"/>
    <xf numFmtId="166" fontId="7" fillId="7" borderId="2" xfId="1" applyNumberFormat="1" applyFont="1" applyFill="1" applyBorder="1"/>
    <xf numFmtId="0" fontId="7" fillId="7" borderId="1" xfId="0" applyFont="1" applyFill="1" applyBorder="1"/>
    <xf numFmtId="43" fontId="7" fillId="7" borderId="0" xfId="1" applyFont="1" applyFill="1"/>
    <xf numFmtId="0" fontId="7" fillId="4" borderId="8" xfId="0" applyFont="1" applyFill="1" applyBorder="1"/>
    <xf numFmtId="0" fontId="7" fillId="4" borderId="9" xfId="0" applyFont="1" applyFill="1" applyBorder="1"/>
    <xf numFmtId="164" fontId="7" fillId="4" borderId="9" xfId="1" applyNumberFormat="1" applyFont="1" applyFill="1" applyBorder="1"/>
    <xf numFmtId="0" fontId="0" fillId="18" borderId="3" xfId="0" applyFill="1" applyBorder="1"/>
    <xf numFmtId="14" fontId="0" fillId="18" borderId="2" xfId="0" applyNumberFormat="1" applyFill="1" applyBorder="1"/>
    <xf numFmtId="17" fontId="0" fillId="18" borderId="2" xfId="0" applyNumberFormat="1" applyFill="1" applyBorder="1"/>
    <xf numFmtId="43" fontId="0" fillId="18" borderId="2" xfId="1" applyFont="1" applyFill="1" applyBorder="1"/>
    <xf numFmtId="0" fontId="7" fillId="0" borderId="2" xfId="0" applyFont="1" applyBorder="1"/>
    <xf numFmtId="14" fontId="7" fillId="0" borderId="2" xfId="0" applyNumberFormat="1" applyFont="1" applyBorder="1"/>
    <xf numFmtId="17" fontId="0" fillId="0" borderId="2" xfId="0" applyNumberFormat="1" applyBorder="1"/>
    <xf numFmtId="43" fontId="7" fillId="0" borderId="2" xfId="1" applyFont="1" applyFill="1" applyBorder="1"/>
    <xf numFmtId="164" fontId="7" fillId="0" borderId="2" xfId="1" applyNumberFormat="1" applyFont="1" applyFill="1" applyBorder="1"/>
    <xf numFmtId="43" fontId="0" fillId="0" borderId="0" xfId="1" applyFont="1" applyFill="1"/>
    <xf numFmtId="43" fontId="0" fillId="18" borderId="2" xfId="0" applyNumberFormat="1" applyFill="1" applyBorder="1"/>
    <xf numFmtId="0" fontId="7" fillId="14" borderId="0" xfId="0" applyFont="1" applyFill="1"/>
    <xf numFmtId="0" fontId="7" fillId="14" borderId="8" xfId="0" applyFont="1" applyFill="1" applyBorder="1"/>
    <xf numFmtId="0" fontId="7" fillId="14" borderId="9" xfId="0" applyFont="1" applyFill="1" applyBorder="1"/>
    <xf numFmtId="14" fontId="7" fillId="14" borderId="0" xfId="0" applyNumberFormat="1" applyFont="1" applyFill="1"/>
    <xf numFmtId="17" fontId="7" fillId="14" borderId="0" xfId="0" applyNumberFormat="1" applyFont="1" applyFill="1"/>
    <xf numFmtId="43" fontId="7" fillId="14" borderId="0" xfId="1" applyFont="1" applyFill="1"/>
    <xf numFmtId="166" fontId="7" fillId="14" borderId="2" xfId="1" applyNumberFormat="1" applyFont="1" applyFill="1" applyBorder="1"/>
    <xf numFmtId="164" fontId="7" fillId="14" borderId="2" xfId="1" applyNumberFormat="1" applyFont="1" applyFill="1" applyBorder="1"/>
    <xf numFmtId="43" fontId="0" fillId="14" borderId="2" xfId="1" applyFont="1" applyFill="1" applyBorder="1"/>
    <xf numFmtId="43" fontId="0" fillId="7" borderId="0" xfId="1" applyFont="1" applyFill="1"/>
    <xf numFmtId="0" fontId="0" fillId="16" borderId="1" xfId="0" applyFill="1" applyBorder="1"/>
    <xf numFmtId="0" fontId="0" fillId="16" borderId="2" xfId="0" applyFill="1" applyBorder="1"/>
    <xf numFmtId="14" fontId="0" fillId="16" borderId="2" xfId="0" applyNumberFormat="1" applyFill="1" applyBorder="1"/>
    <xf numFmtId="17" fontId="0" fillId="16" borderId="2" xfId="0" applyNumberFormat="1" applyFill="1" applyBorder="1"/>
    <xf numFmtId="43" fontId="0" fillId="16" borderId="2" xfId="1" applyFont="1" applyFill="1" applyBorder="1"/>
    <xf numFmtId="165" fontId="0" fillId="19" borderId="0" xfId="0" applyNumberFormat="1" applyFill="1"/>
    <xf numFmtId="0" fontId="0" fillId="19" borderId="0" xfId="0" applyFill="1"/>
    <xf numFmtId="165" fontId="0" fillId="9" borderId="0" xfId="0" applyNumberFormat="1" applyFill="1"/>
    <xf numFmtId="0" fontId="0" fillId="19" borderId="8" xfId="0" applyFill="1" applyBorder="1"/>
    <xf numFmtId="0" fontId="0" fillId="19" borderId="9" xfId="0" applyFill="1" applyBorder="1"/>
    <xf numFmtId="14" fontId="0" fillId="19" borderId="0" xfId="0" applyNumberFormat="1" applyFill="1"/>
    <xf numFmtId="17" fontId="0" fillId="19" borderId="0" xfId="0" applyNumberFormat="1" applyFill="1"/>
    <xf numFmtId="43" fontId="0" fillId="19" borderId="0" xfId="1" applyFont="1" applyFill="1" applyBorder="1"/>
    <xf numFmtId="166" fontId="0" fillId="19" borderId="2" xfId="1" applyNumberFormat="1" applyFont="1" applyFill="1" applyBorder="1"/>
    <xf numFmtId="164" fontId="0" fillId="19" borderId="2" xfId="1" applyNumberFormat="1" applyFont="1" applyFill="1" applyBorder="1"/>
    <xf numFmtId="0" fontId="0" fillId="19" borderId="2" xfId="0" applyFill="1" applyBorder="1"/>
    <xf numFmtId="0" fontId="0" fillId="19" borderId="1" xfId="0" applyFill="1" applyBorder="1"/>
    <xf numFmtId="0" fontId="7" fillId="19" borderId="0" xfId="0" applyFont="1" applyFill="1"/>
    <xf numFmtId="14" fontId="7" fillId="19" borderId="0" xfId="0" applyNumberFormat="1" applyFont="1" applyFill="1"/>
    <xf numFmtId="17" fontId="7" fillId="19" borderId="0" xfId="0" applyNumberFormat="1" applyFont="1" applyFill="1"/>
    <xf numFmtId="43" fontId="7" fillId="19" borderId="0" xfId="1" applyFont="1" applyFill="1"/>
    <xf numFmtId="164" fontId="7" fillId="19" borderId="2" xfId="1" applyNumberFormat="1" applyFont="1" applyFill="1" applyBorder="1"/>
    <xf numFmtId="0" fontId="7" fillId="19" borderId="2" xfId="0" applyFont="1" applyFill="1" applyBorder="1"/>
    <xf numFmtId="0" fontId="0" fillId="14" borderId="0" xfId="0" applyFill="1"/>
    <xf numFmtId="0" fontId="0" fillId="14" borderId="8" xfId="0" applyFill="1" applyBorder="1"/>
    <xf numFmtId="0" fontId="0" fillId="14" borderId="9" xfId="0" applyFill="1" applyBorder="1"/>
    <xf numFmtId="14" fontId="0" fillId="14" borderId="0" xfId="0" applyNumberFormat="1" applyFill="1"/>
    <xf numFmtId="43" fontId="0" fillId="14" borderId="0" xfId="1" applyFont="1" applyFill="1"/>
    <xf numFmtId="166" fontId="0" fillId="14" borderId="2" xfId="1" applyNumberFormat="1" applyFont="1" applyFill="1" applyBorder="1"/>
    <xf numFmtId="0" fontId="7" fillId="14" borderId="2" xfId="0" applyFont="1" applyFill="1" applyBorder="1"/>
    <xf numFmtId="0" fontId="0" fillId="18" borderId="0" xfId="0" applyFill="1"/>
    <xf numFmtId="0" fontId="7" fillId="19" borderId="8" xfId="0" applyFont="1" applyFill="1" applyBorder="1"/>
    <xf numFmtId="0" fontId="7" fillId="19" borderId="9" xfId="0" applyFont="1" applyFill="1" applyBorder="1"/>
    <xf numFmtId="166" fontId="7" fillId="19" borderId="2" xfId="1" applyNumberFormat="1" applyFont="1" applyFill="1" applyBorder="1"/>
    <xf numFmtId="0" fontId="7" fillId="19" borderId="1" xfId="0" applyFont="1" applyFill="1" applyBorder="1"/>
    <xf numFmtId="0" fontId="0" fillId="20" borderId="9" xfId="0" applyFill="1" applyBorder="1"/>
    <xf numFmtId="0" fontId="0" fillId="20" borderId="0" xfId="0" applyFill="1"/>
    <xf numFmtId="0" fontId="0" fillId="20" borderId="8" xfId="0" applyFill="1" applyBorder="1"/>
    <xf numFmtId="0" fontId="7" fillId="9" borderId="0" xfId="0" applyFont="1" applyFill="1"/>
    <xf numFmtId="0" fontId="7" fillId="9" borderId="8" xfId="0" applyFont="1" applyFill="1" applyBorder="1"/>
    <xf numFmtId="0" fontId="7" fillId="9" borderId="9" xfId="0" applyFont="1" applyFill="1" applyBorder="1"/>
    <xf numFmtId="0" fontId="7" fillId="21" borderId="2" xfId="0" applyFont="1" applyFill="1" applyBorder="1"/>
    <xf numFmtId="14" fontId="7" fillId="9" borderId="0" xfId="0" applyNumberFormat="1" applyFont="1" applyFill="1"/>
    <xf numFmtId="17" fontId="7" fillId="9" borderId="0" xfId="0" applyNumberFormat="1" applyFont="1" applyFill="1"/>
    <xf numFmtId="43" fontId="7" fillId="9" borderId="0" xfId="1" applyFont="1" applyFill="1"/>
    <xf numFmtId="166" fontId="7" fillId="9" borderId="2" xfId="1" applyNumberFormat="1" applyFont="1" applyFill="1" applyBorder="1"/>
    <xf numFmtId="164" fontId="7" fillId="9" borderId="2" xfId="1" applyNumberFormat="1" applyFont="1" applyFill="1" applyBorder="1"/>
    <xf numFmtId="0" fontId="7" fillId="9" borderId="2" xfId="0" applyFont="1" applyFill="1" applyBorder="1"/>
    <xf numFmtId="0" fontId="7" fillId="9" borderId="1" xfId="0" applyFont="1" applyFill="1" applyBorder="1"/>
    <xf numFmtId="43" fontId="7" fillId="9" borderId="0" xfId="1" applyFont="1" applyFill="1" applyBorder="1"/>
    <xf numFmtId="164" fontId="0" fillId="9" borderId="2" xfId="1" applyNumberFormat="1" applyFont="1" applyFill="1" applyBorder="1"/>
    <xf numFmtId="0" fontId="0" fillId="9" borderId="2" xfId="0" applyFill="1" applyBorder="1"/>
    <xf numFmtId="164" fontId="0" fillId="0" borderId="0" xfId="0" applyNumberFormat="1"/>
    <xf numFmtId="1" fontId="0" fillId="0" borderId="0" xfId="0" applyNumberFormat="1"/>
    <xf numFmtId="43" fontId="0" fillId="9" borderId="0" xfId="0" applyNumberFormat="1" applyFill="1"/>
    <xf numFmtId="43" fontId="0" fillId="13" borderId="0" xfId="0" applyNumberFormat="1" applyFill="1"/>
    <xf numFmtId="43" fontId="0" fillId="22" borderId="0" xfId="0" applyNumberFormat="1" applyFill="1"/>
    <xf numFmtId="0" fontId="0" fillId="13" borderId="0" xfId="0" applyFill="1"/>
    <xf numFmtId="14" fontId="0" fillId="9" borderId="0" xfId="0" applyNumberFormat="1" applyFill="1"/>
    <xf numFmtId="0" fontId="0" fillId="0" borderId="0" xfId="0" applyAlignment="1">
      <alignment horizontal="center"/>
    </xf>
    <xf numFmtId="43" fontId="0" fillId="14" borderId="0" xfId="0" applyNumberFormat="1" applyFill="1"/>
    <xf numFmtId="0" fontId="9" fillId="0" borderId="0" xfId="0" applyFont="1"/>
    <xf numFmtId="43" fontId="7" fillId="14" borderId="0" xfId="0" applyNumberFormat="1" applyFont="1" applyFill="1"/>
    <xf numFmtId="43" fontId="7" fillId="0" borderId="0" xfId="0" applyNumberFormat="1" applyFont="1"/>
    <xf numFmtId="0" fontId="7" fillId="0" borderId="0" xfId="0" applyFont="1" applyAlignment="1">
      <alignment horizontal="left" indent="2"/>
    </xf>
    <xf numFmtId="0" fontId="0" fillId="0" borderId="6" xfId="0" applyBorder="1" applyAlignment="1">
      <alignment horizontal="center" vertical="center" textRotation="89"/>
    </xf>
    <xf numFmtId="0" fontId="0" fillId="0" borderId="7" xfId="0" applyBorder="1" applyAlignment="1">
      <alignment horizontal="center" vertical="center" textRotation="89"/>
    </xf>
    <xf numFmtId="0" fontId="0" fillId="0" borderId="5" xfId="0" applyBorder="1" applyAlignment="1">
      <alignment horizontal="center" vertical="center" textRotation="89"/>
    </xf>
    <xf numFmtId="0" fontId="0" fillId="0" borderId="0" xfId="0" applyAlignment="1">
      <alignment horizontal="center"/>
    </xf>
    <xf numFmtId="0" fontId="0" fillId="0" borderId="6" xfId="0" applyBorder="1" applyAlignment="1">
      <alignment vertical="center" textRotation="90"/>
    </xf>
    <xf numFmtId="0" fontId="0" fillId="0" borderId="7" xfId="0" applyBorder="1" applyAlignment="1">
      <alignment vertical="center" textRotation="90"/>
    </xf>
    <xf numFmtId="0" fontId="0" fillId="0" borderId="5" xfId="0" applyBorder="1" applyAlignment="1">
      <alignment vertical="center" textRotation="90"/>
    </xf>
    <xf numFmtId="0" fontId="8" fillId="5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1491"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[$-416]mmm\-yy;@"/>
    </dxf>
    <dxf>
      <numFmt numFmtId="165" formatCode="[$-416]mmm\-yy;@"/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5" formatCode="_-* #,##0.00_-;\-* #,##0.00_-;_-* &quot;-&quot;??_-;_-@_-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39997558519241921"/>
        </patternFill>
      </fill>
    </dxf>
    <dxf>
      <fill>
        <patternFill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theme="0"/>
        </patternFill>
      </fill>
    </dxf>
    <dxf>
      <font>
        <color auto="1"/>
      </font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numFmt numFmtId="165" formatCode="[$-416]mmm\-yy;@"/>
      <fill>
        <patternFill patternType="solid">
          <fgColor indexed="64"/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39997558519241921"/>
        </patternFill>
      </fill>
    </dxf>
    <dxf>
      <font>
        <color auto="1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[$-416]mmm\-yy;@"/>
    </dxf>
    <dxf>
      <numFmt numFmtId="165" formatCode="[$-416]mmm\-yy;@"/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5" formatCode="_-* #,##0.00_-;\-* #,##0.00_-;_-* &quot;-&quot;??_-;_-@_-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39997558519241921"/>
        </patternFill>
      </fill>
    </dxf>
    <dxf>
      <fill>
        <patternFill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theme="0"/>
        </patternFill>
      </fill>
    </dxf>
    <dxf>
      <font>
        <color auto="1"/>
      </font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numFmt numFmtId="165" formatCode="[$-416]mmm\-yy;@"/>
      <fill>
        <patternFill patternType="solid">
          <fgColor indexed="64"/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39997558519241921"/>
        </patternFill>
      </fill>
    </dxf>
    <dxf>
      <font>
        <color auto="1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auto="1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5" tint="-0.249977111117893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[$-416]mmm\-yy;@"/>
      <fill>
        <patternFill patternType="solid">
          <fgColor indexed="64"/>
          <bgColor theme="0" tint="-0.149998474074526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>
          <bgColor rgb="FFFF66CC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rgb="FFFF0000"/>
      </font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165" formatCode="[$-416]mmm\-yy;@"/>
    </dxf>
    <dxf>
      <numFmt numFmtId="165" formatCode="[$-416]mmm\-yy;@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-* #,##0.00_-;\-* #,##0.00_-;_-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2" formatCode="mmm/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 outline="0">
        <top style="medium">
          <color indexed="64"/>
        </top>
      </border>
    </dxf>
    <dxf>
      <fill>
        <patternFill>
          <bgColor theme="0"/>
        </patternFill>
      </fill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ão" refreshedDate="45639.992140162038" createdVersion="8" refreshedVersion="8" minRefreshableVersion="3" recordCount="437" xr:uid="{F74476BC-55FC-4341-AF7A-4C21BDF60070}">
  <cacheSource type="worksheet">
    <worksheetSource name="Tabela2"/>
  </cacheSource>
  <cacheFields count="19">
    <cacheField name="Classe" numFmtId="0">
      <sharedItems containsBlank="1" count="27">
        <s v="2.01"/>
        <s v="1.1"/>
        <s v="2.05"/>
        <s v="2.03"/>
        <s v="1.2"/>
        <s v="2.06"/>
        <s v="2.07"/>
        <s v="2.09"/>
        <s v="2.08"/>
        <s v="2.04"/>
        <s v="2.50"/>
        <s v="2.51"/>
        <s v="2.30"/>
        <m/>
        <s v="2.60" u="1"/>
        <s v="2.20" u="1"/>
        <s v="2.02" u="1"/>
        <s v="2.11" u="1"/>
        <s v="2.10" u="1"/>
        <s v="2.1" u="1"/>
        <s v="2.2" u="1"/>
        <s v="2.4" u="1"/>
        <s v="2.3" u="1"/>
        <s v="2.6" u="1"/>
        <s v="2.9" u="1"/>
        <s v="2.5" u="1"/>
        <s v="2.8" u="1"/>
      </sharedItems>
    </cacheField>
    <cacheField name="FC" numFmtId="0">
      <sharedItems count="5">
        <s v="S"/>
        <s v="E"/>
        <s v="A"/>
        <s v="D"/>
        <e v="#N/A"/>
      </sharedItems>
    </cacheField>
    <cacheField name="Conta" numFmtId="0">
      <sharedItems containsBlank="1" count="31">
        <s v="Prolabore"/>
        <s v="Receita"/>
        <s v="Despesas Tributarias"/>
        <s v="Honorários Contabeis"/>
        <s v="Aporte de Capital"/>
        <s v="Despesa de Viagem"/>
        <s v="Veículos"/>
        <s v="Plano de Saúde"/>
        <s v="Alimentacao"/>
        <s v="Material de escritório"/>
        <s v="Emprestimo sócios"/>
        <s v="Pagamento Emprestimo Sócio"/>
        <s v="Distribuicao de Dividendos"/>
        <e v="#N/A"/>
        <s v="Imobilizado" u="1"/>
        <s v="Despesa de Informatica" u="1"/>
        <m u="1"/>
        <s v="Prolabore liquido" u="1"/>
        <s v="Impostos" u="1"/>
        <s v="Taxas" u="1"/>
        <s v="Refeição" u="1"/>
        <s v="Bens de pequeno valor" u="1"/>
        <s v="Estacionamento" u="1"/>
        <s v="Taxi/Uber" u="1"/>
        <s v="Combustíveis" u="1"/>
        <s v="lavagem carro" u="1"/>
        <s v="Taxi" u="1"/>
        <s v="Impostos Federais" u="1"/>
        <s v="Prolabore Impostos" u="1"/>
        <s v="Simples Nacional Imposto" u="1"/>
        <s v="Prolabore líquido" u="1"/>
      </sharedItems>
    </cacheField>
    <cacheField name="Descrição" numFmtId="0">
      <sharedItems containsBlank="1" count="83">
        <s v="Retirada Sérgio Augusto Braga"/>
        <s v="Retirada Ana Paula Syllos Braga"/>
        <s v="Prestação serviço mensal"/>
        <s v="IRRF/INSS prolabore"/>
        <s v="SIMPLES NACIONAL"/>
        <s v="Outras taxas e impostos"/>
        <s v="Honorários abertura de empresa"/>
        <s v="Aporte de Capital"/>
        <s v="Passagem avião"/>
        <s v="Passagens de Onibus"/>
        <s v="Transporte Viracopos p Jundiaí"/>
        <s v="Combustível"/>
        <s v="Plano de Saúde"/>
        <s v="Alimentacao"/>
        <s v="Estacionamento"/>
        <s v="material de informatica"/>
        <s v="Honorários Contábeis 1, 2 e certificado Digital"/>
        <s v="emprestimo sócio Sergio Augusto Braga"/>
        <s v="lavagem de carro"/>
        <s v="Honorários Contábeis 1, 2 e 13 SALARIO"/>
        <s v="Manutenção veículo"/>
        <s v="Honorários Contábeis 1, 2"/>
        <s v="ISS retido"/>
        <s v="material de escritório"/>
        <s v="IPVA carro"/>
        <s v="Pneus"/>
        <s v="Distribuicao Dividendos 2023 - Sérgio Augusto Braga"/>
        <s v="carregador de celular"/>
        <s v="Seguro Veículo"/>
        <s v="Manurtenção Veículo"/>
        <s v="Despesa de Viagem"/>
        <e v="#N/A"/>
        <s v="Computador 1" u="1"/>
        <s v="material de informatica - fone ouvido" u="1"/>
        <s v="Teclado computador" u="1"/>
        <s v="Veículos" u="1"/>
        <s v="Pagamento Empestimo do sócio" u="1"/>
        <s v="emprestimo ao socio" u="1"/>
        <s v="imposto SIMPLES NACIONAL" u="1"/>
        <m u="1"/>
        <s v="reembolso material informatica nf WAZ" u="1"/>
        <s v="recebimento pro labore" u="1"/>
        <s v="Alimentaçao" u="1"/>
        <s v="Pagamento Emprestimo Sócio" u="1"/>
        <s v="Prolabore - Sergio" u="1"/>
        <s v="Recebimento NF" u="1"/>
        <s v="Guia Simples nacional -IRPJ,CSLL,ISS,INSS,COFINS" u="1"/>
        <s v="Taxa JUCEMG - DAE - enquadramento ME" u="1"/>
        <s v="Taxa de fiscalizaççao prefeitura" u="1"/>
        <s v="Refeição" u="1"/>
        <s v="compra de pneus para o carro" u="1"/>
        <s v="Passagem avião BH para SP" u="1"/>
        <s v="imposto  (IRRF e CP segurados)" u="1"/>
        <s v="Prolabore socios" u="1"/>
        <s v="Passagens de Onibus de Sp para BH " u="1"/>
        <s v="Passagem onibus bilhete JD para SP" u="1"/>
        <s v="Sergio Augusto Braga" u="1"/>
        <s v="Passagem onibus Sergio - BH-Jundiaí" u="1"/>
        <s v="Refeiçao" u="1"/>
        <s v="IPVA carro colocado a disposição da empresa" u="1"/>
        <s v="combustivel" u="1"/>
        <s v="Prestação serviço mensal liquido" u="1"/>
        <s v="emprestimo sócio Sergio" u="1"/>
        <s v="Sucesso Contabilidade" u="1"/>
        <s v="Manutenção Ranger" u="1"/>
        <s v="Prestação serviço mensal NF 001" u="1"/>
        <s v="Prestação serviço mensal NF 002" u="1"/>
        <s v="Prestação serviço mensal NF 003" u="1"/>
        <s v="Prestação serviço mensal NF 004" u="1"/>
        <s v="Passagens de Onibus de Sp para BH 1/4" u="1"/>
        <s v="Passagens de Onibus de Sp para BH 2/4" u="1"/>
        <s v="Passagens de Onibus de Sp para BH 3/4" u="1"/>
        <s v="Passagens de Onibus de Sp para BH 4/4" u="1"/>
        <s v="Passagem onibus bilhete 29197366" u="1"/>
        <s v="Passagem onibus bilhete 29197371" u="1"/>
        <s v="Passagem onibus bilhete 29197368" u="1"/>
        <s v="Combustíveis" u="1"/>
        <s v="lavagem carro" u="1"/>
        <s v="Implantação Súl América" u="1"/>
        <s v="diesel 33.890 lt" u="1"/>
        <s v="onibus Sergio - BH-Jundiaí" u="1"/>
        <s v=" NF 01/2023" u="1"/>
        <s v="Receita" u="1"/>
      </sharedItems>
    </cacheField>
    <cacheField name="Fornecedor" numFmtId="0">
      <sharedItems containsBlank="1" count="156">
        <s v="Sergio Augusto Braga"/>
        <s v="Ana Paula de Sylllos Braga"/>
        <s v="Metro BH AS NF "/>
        <s v="imposto IRRF e INSS"/>
        <s v="Guia Simples nacional -IRPJ,CSLL,ISS,INSS,COFINS"/>
        <s v="Taxa JUCEMG - DAE - enquadramento ME"/>
        <s v="Sucesso Contabilidade"/>
        <m/>
        <s v="Azul"/>
        <s v="Viação Cometa AS"/>
        <s v="Associação Royal Camp Transportes Campinas"/>
        <s v="Auto Posto Acelera"/>
        <s v="Sul América"/>
        <s v="Elaine Lopes           Belo Horizont Bra"/>
        <s v="Park Med 99            Belo Horizont Bra"/>
        <s v="Estacionamento Oi Bh   Belo Horizont Bra"/>
        <s v="Teclado Computador - Adiqplu*Yawpay Pagamento Barue"/>
        <s v="Oxxo Paris             Jundiai       Bra"/>
        <s v="Rede Fc Spoleto        Belo Horizont Bra"/>
        <s v="Taxa de fiscalizaççao prefeitura"/>
        <s v="Rodosnack Oliveira Lan Oliveira      Bra"/>
        <s v="Buser - GTE Locadora Turística"/>
        <s v="Cafe Mapa Rodo         Belo Horizont Bra"/>
        <s v="Restaurante Graal      Ribeirao Verm Bra"/>
        <s v="Restaurante E Churras  Itapeva       Bra"/>
        <s v="3848 - Grsa Via Mundi  Campinas      Bra"/>
        <s v="Posto Quick Ltda       Belo Horizont Bra"/>
        <s v="Bela Vista             Sao Sebastiao Bra"/>
        <s v="Reis Iabrudi Comercio  Varginha      Bra"/>
        <s v="Organizacao Papa De An Belo Horizont Bra"/>
        <s v="Comercial Minas Grill  Ribeirao Verm Bra"/>
        <s v="Posto Sao Bento        Jundiai       Bra"/>
        <s v="Ana Leticia Braga Martins"/>
        <s v="Posto Aguia V          Belo Horizont Bra"/>
        <s v="Meep Pa*me Pay Solucoe Nova Lima     Bra"/>
        <s v="Sul América "/>
        <s v="Posto Oceano           Belo Horizont Bra"/>
        <s v="Comercial Moedense Lt  Moeda         Bra"/>
        <s v="Brasauto Transporte"/>
        <s v="MR Food Lanches LTDA"/>
        <s v="Restaurante Andrade Soares"/>
        <s v="Delta Burger           Belo Horizont Bra"/>
        <s v="Raja Nobre Loja De Con Belo Horizont Bra"/>
        <s v="Pg *ton Maca Do Amor   Belo Horizont Bra"/>
        <s v="Metro BH AS NF  complemento 13"/>
        <s v="Tia Zarica Comida Case Belo Horizont Bra"/>
        <s v="Fernando Eduardo Braga"/>
        <s v="ISS retido nf faturada para Metro Bh S A"/>
        <s v="Pizzaria E Sanduiches  Belo Horizont Bra"/>
        <s v="Macau                  Belo Horizont Bra"/>
        <s v="Graal Bela Vista       Sao Sebastiao Bra"/>
        <s v="Lepok"/>
        <s v="Pag*tolentino          Belo Horizont Bra"/>
        <s v="SEF MG IPVA"/>
        <s v="Rogerio Junior Santos Ribeiro"/>
        <s v="Mg Conveniencia        Belo Horizont Bra"/>
        <s v="Plano de Saude Sul América"/>
        <s v="Savelli Pneus E Servicos"/>
        <s v="Auto Posto Padre Liber Belo Horizont Bra"/>
        <s v="Posto Maquine          Belo Horizont Bra"/>
        <s v="Mercado Central        Belo Horizont Bra"/>
        <s v="Restaurante Requinte   Belo Horizont Bra"/>
        <s v="Terr Rodoviaria        Belo Horizont Bra"/>
        <s v="Lanchonete Restaurant  Camanducaia   Bra"/>
        <s v="Ademir Rosa Goncalves  Belo Horizont Bra"/>
        <s v="Posto Chefao           Nova Lima     Bra"/>
        <s v="Buffet Ionaria Barreto Belo Horizont Bra"/>
        <s v="Badaue Maresias        Sao Sebastiao Bra"/>
        <s v="Pag*kaloorestaurante   Sao Sebastiao Bra"/>
        <s v="Posto Sao Bento Das Hortencias Ltda"/>
        <s v="Kalunga Sa"/>
        <s v="California Confins     Confins       Bra"/>
        <s v="Cafe Do Vila           Confins       Bra"/>
        <s v="Super Park Estacioname Lagoa Santa   Bra"/>
        <s v="Pag*autopostotrevode   Itatiba       Bra"/>
        <s v="Jaime De Oliveira Lima"/>
        <s v="Assacabrasa            Belo Horizont Bra"/>
        <s v="Multiplan Administrado Belo Horizont Bra"/>
        <s v="Mg Conveniencia Ltda-m Belo Horizont Bra"/>
        <s v="Estacionamento Carpark Belo Horizont Bra"/>
        <s v="Livraria Leitura Jundiai Ltda"/>
        <s v="Pag*mepayfinancial     Nova Lima     Bra"/>
        <s v="Sc Docerias Ltda"/>
        <s v="Taxa de fiscalizaçao prefeitura"/>
        <s v="Ariovaldo Marquezini Junior"/>
        <s v="Acai Imperial          Belo Horizont Bra"/>
        <s v="Metro Bh S A"/>
        <s v="Pix Marketplace - COMPUTADOR"/>
        <s v="Waz Hardware Store - COMPUTADOR"/>
        <s v="A C Sene Pizzaria Eirelli Epp"/>
        <s v="Posto Amazonas         Belo Horizont Bra"/>
        <s v="Cervejaria Straat      Holambra      Bra"/>
        <s v="Thiago Pedroso De Moraes"/>
        <s v="Pg *ton 94020159653    Belo Horizont Bra"/>
        <s v="Waz Hardware Store"/>
        <s v="Joao Henrique Syllos Braga"/>
        <s v="Quiosque Cervejeiro    Indaiatuba    Bra"/>
        <s v="Posto Curva Do Retiro  Nova Lima     Bra"/>
        <s v="Padaria Nova Delta     Belo Horizont Bra"/>
        <s v="Hospital Materdei      Belo Horizont Bra"/>
        <s v="Posto São Bento dfas Hortencias"/>
        <s v="Pag*cdcitaupower       Contagem      Bra"/>
        <s v="Bar E Re Trem Das 11   Belo Horizont Bra"/>
        <s v="Pag*techparkestaciona  Belo Horizont Bra"/>
        <s v="Pag*restaurante        Belo Horizont Bra"/>
        <s v="Rodoposto Oliveira     Oliveira      Bra"/>
        <s v="Pag*restdodivino       Belo Horizont Bra"/>
        <s v="Bio Natural            Belo Horizont Bra"/>
        <s v="Boneca De Lili         Belo Horizont Bra"/>
        <s v="Restdodivino           Belo Horizont Bra"/>
        <s v="Rodosnack Minasgrill   Ribeirao Verm Bra"/>
        <s v="Bar E Restau   Belo Horizont Bra"/>
        <s v="Jair Oleos             Belo Horizont Bra"/>
        <s v="Posto Curva Do Retiro Ltda"/>
        <s v="Auto Posto Bate Bola"/>
        <s v="Panificadora Colombina Belo Horizont Bra"/>
        <s v="Rodoporto Crossville   Perdoes       Bra"/>
        <s v="Rodosnack Estiva Lanc  Estiva        Bra"/>
        <s v="ALFA SEGURADORA S A"/>
        <s v="Terr Rodoviaria        Mg            Bra"/>
        <s v="W R M R E Veiculos Eireli"/>
        <s v="Lourdes Park           Belo Horizont Bra"/>
        <s v="Graal Oliveira         Oliveira      Bra"/>
        <s v="Graal Oliveira Posto   Oliveira      Bra"/>
        <s v="Autopostotrevode       Itatiba       Bra"/>
        <s v="Posto Coelho Ltda      Belo Horizont Bra"/>
        <s v="Expresso Pizza         Belo Horizont Bra"/>
        <s v="Ambrozini              Belo Horizont Bra"/>
        <s v="Fone ouvido - Agencia Status Ltda    Belo Horizont Bra"/>
        <s v="Empresa Contijo de Transportes"/>
        <s v="Gabriel Martins Silva"/>
        <s v="Choperia Bom Grill     Belo Horizont Bra"/>
        <s v="Rocagrandecomidad      Belo Horizont Bra"/>
        <s v="ALFA SEGURADORA SA"/>
        <s v="Assacabrasa Eireli Epp Belo Horizont Bra"/>
        <s v="Pg *ton Bar E Restau   Belo Horizont Bra" u="1"/>
        <s v="Pix Marketplace" u="1"/>
        <s v="Agencia Status Ltda    Belo Horizont Bra" u="1"/>
        <s v="Adiqplu*Yawpay Pagamento Barue" u="1"/>
        <s v="SIMPLES NACIONAL" u="1"/>
        <s v="Sócio Sérgio Augusto Braga" u="1"/>
        <s v="Itaú Personallite" u="1"/>
        <s v="imposto SIMPLES NACIONAL" u="1"/>
        <s v="Secretaria da  Fazenda do Estado MG" u="1"/>
        <s v="Secretaria Municipal da fazenda" u="1"/>
        <s v="Pagamento" u="1"/>
        <s v="Metro BH AS NF 1" u="1"/>
        <s v="Metro BH AS NF 2" u="1"/>
        <s v="Metro BH AS NF 3" u="1"/>
        <s v="Metro BH AS NF 4" u="1"/>
        <s v="Metro BH AS NF 6" u="1"/>
        <s v="Metro BH AS NF 7" u="1"/>
        <s v="Sergio Braga e Ana Paula Braga" u="1"/>
        <s v="Ana Paula De Syllos Braga" u="1"/>
        <s v="ISS retido nf faturada para Metro Bh S A aliq 2,32" u="1"/>
        <s v="ISS retido nf faturada para Metro Bh S A aliq 2,62" u="1"/>
      </sharedItems>
    </cacheField>
    <cacheField name="Dt Pagto" numFmtId="0">
      <sharedItems containsNonDate="0" containsDate="1" containsString="0" containsBlank="1" minDate="2023-01-05T00:00:00" maxDate="2024-11-22T00:00:00" count="224">
        <d v="2023-10-06T00:00:00"/>
        <d v="2023-10-20T00:00:00"/>
        <d v="2023-10-27T00:00:00"/>
        <d v="2023-09-25T00:00:00"/>
        <d v="2023-11-06T00:00:00"/>
        <d v="2023-12-06T00:00:00"/>
        <d v="2023-10-10T00:00:00"/>
        <d v="2023-10-15T00:00:00"/>
        <d v="2023-10-11T00:00:00"/>
        <d v="2023-10-24T00:00:00"/>
        <d v="2023-10-25T00:00:00"/>
        <d v="2023-10-31T00:00:00"/>
        <d v="2023-10-30T00:00:00"/>
        <d v="2023-10-28T00:00:00"/>
        <d v="2023-11-20T00:00:00"/>
        <d v="2023-11-17T00:00:00"/>
        <d v="2023-11-24T00:00:00"/>
        <d v="2023-11-07T00:00:00"/>
        <d v="2023-11-01T00:00:00"/>
        <d v="2023-11-03T00:00:00"/>
        <d v="2023-11-02T00:00:00"/>
        <d v="2023-11-05T00:00:00"/>
        <d v="2023-11-10T00:00:00"/>
        <d v="2023-11-13T00:00:00"/>
        <d v="2023-11-19T00:00:00"/>
        <d v="2023-11-21T00:00:00"/>
        <d v="2023-11-26T00:00:00"/>
        <d v="2023-11-27T00:00:00"/>
        <d v="2023-11-29T00:00:00"/>
        <d v="2023-12-01T00:00:00"/>
        <d v="2023-12-20T00:00:00"/>
        <d v="2023-12-02T00:00:00"/>
        <d v="2023-12-04T00:00:00"/>
        <d v="2023-12-05T00:00:00"/>
        <d v="2023-12-07T00:00:00"/>
        <d v="2023-12-08T00:00:00"/>
        <d v="2023-12-09T00:00:00"/>
        <d v="2023-12-13T00:00:00"/>
        <d v="2023-12-14T00:00:00"/>
        <d v="2023-12-15T00:00:00"/>
        <d v="2023-12-18T00:00:00"/>
        <d v="2023-12-21T00:00:00"/>
        <d v="2023-12-22T00:00:00"/>
        <d v="2023-12-26T00:00:00"/>
        <d v="2023-12-27T00:00:00"/>
        <d v="2023-12-29T00:00:00"/>
        <d v="2024-01-05T00:00:00"/>
        <d v="2024-01-22T00:00:00"/>
        <d v="2024-01-19T00:00:00"/>
        <d v="2024-01-02T00:00:00"/>
        <d v="2024-01-10T00:00:00"/>
        <d v="2024-01-12T00:00:00"/>
        <d v="2024-01-13T00:00:00"/>
        <d v="2024-01-15T00:00:00"/>
        <d v="2024-01-17T00:00:00"/>
        <d v="2024-01-26T00:00:00"/>
        <d v="2024-01-29T00:00:00"/>
        <d v="2024-01-30T00:00:00"/>
        <d v="2024-01-31T00:00:00"/>
        <d v="2024-02-05T00:00:00"/>
        <d v="2024-02-07T00:00:00"/>
        <d v="2024-02-20T00:00:00"/>
        <d v="2024-02-02T00:00:00"/>
        <d v="2024-02-08T00:00:00"/>
        <d v="2024-02-09T00:00:00"/>
        <d v="2024-02-10T00:00:00"/>
        <d v="2024-02-15T00:00:00"/>
        <d v="2024-02-16T00:00:00"/>
        <d v="2024-02-17T00:00:00"/>
        <d v="2024-02-19T00:00:00"/>
        <d v="2024-02-23T00:00:00"/>
        <d v="2024-02-26T00:00:00"/>
        <d v="2024-03-01T00:00:00"/>
        <d v="2024-03-07T00:00:00"/>
        <d v="2024-03-20T00:00:00"/>
        <d v="2024-03-05T00:00:00"/>
        <d v="2024-03-04T00:00:00"/>
        <d v="2024-03-08T00:00:00"/>
        <d v="2024-03-09T00:00:00"/>
        <d v="2024-03-10T00:00:00"/>
        <d v="2024-03-11T00:00:00"/>
        <d v="2024-03-15T00:00:00"/>
        <d v="2024-03-18T00:00:00"/>
        <d v="2024-03-21T00:00:00"/>
        <d v="2024-03-22T00:00:00"/>
        <d v="2024-03-25T00:00:00"/>
        <d v="2024-03-26T00:00:00"/>
        <d v="2024-03-28T00:00:00"/>
        <d v="2024-03-29T00:00:00"/>
        <d v="2024-03-31T00:00:00"/>
        <d v="2024-04-01T00:00:00"/>
        <d v="2024-04-05T00:00:00"/>
        <d v="2024-04-19T00:00:00"/>
        <d v="2024-04-22T00:00:00"/>
        <d v="2024-04-02T00:00:00"/>
        <d v="2024-04-12T00:00:00"/>
        <d v="2024-04-04T00:00:00"/>
        <d v="2024-04-07T00:00:00"/>
        <d v="2024-04-08T00:00:00"/>
        <d v="2024-04-09T00:00:00"/>
        <d v="2024-04-14T00:00:00"/>
        <d v="2024-04-18T00:00:00"/>
        <d v="2024-04-21T00:00:00"/>
        <d v="2024-04-23T00:00:00"/>
        <d v="2024-04-25T00:00:00"/>
        <d v="2024-04-26T00:00:00"/>
        <d v="2024-05-02T00:00:00"/>
        <d v="2024-05-03T00:00:00"/>
        <d v="2024-05-20T00:00:00"/>
        <d v="2024-05-06T00:00:00"/>
        <d v="2024-05-01T00:00:00"/>
        <d v="2024-05-05T00:00:00"/>
        <d v="2024-05-07T00:00:00"/>
        <d v="2024-05-08T00:00:00"/>
        <d v="2024-05-09T00:00:00"/>
        <d v="2024-05-10T00:00:00"/>
        <d v="2024-05-13T00:00:00"/>
        <d v="2024-05-15T00:00:00"/>
        <d v="2024-05-16T00:00:00"/>
        <d v="2024-05-17T00:00:00"/>
        <d v="2024-05-19T00:00:00"/>
        <d v="2024-05-22T00:00:00"/>
        <d v="2024-05-23T00:00:00"/>
        <d v="2024-05-25T00:00:00"/>
        <d v="2024-05-27T00:00:00"/>
        <d v="2024-05-28T00:00:00"/>
        <d v="2024-05-31T00:00:00"/>
        <d v="2024-06-04T00:00:00"/>
        <d v="2024-06-20T00:00:00"/>
        <d v="2024-06-01T00:00:00"/>
        <d v="2024-06-02T00:00:00"/>
        <d v="2024-06-03T00:00:00"/>
        <d v="2024-06-07T00:00:00"/>
        <d v="2024-06-10T00:00:00"/>
        <d v="2024-06-11T00:00:00"/>
        <d v="2024-06-14T00:00:00"/>
        <d v="2024-06-15T00:00:00"/>
        <d v="2024-06-16T00:00:00"/>
        <d v="2024-06-17T00:00:00"/>
        <d v="2024-06-18T00:00:00"/>
        <d v="2024-06-19T00:00:00"/>
        <d v="2024-06-21T00:00:00"/>
        <d v="2024-06-22T00:00:00"/>
        <d v="2024-06-26T00:00:00"/>
        <d v="2024-06-28T00:00:00"/>
        <d v="2024-06-29T00:00:00"/>
        <d v="2024-06-08T00:00:00"/>
        <d v="2024-07-01T00:00:00"/>
        <d v="2024-07-05T00:00:00"/>
        <d v="2024-07-19T00:00:00"/>
        <d v="2024-07-22T00:00:00"/>
        <d v="2024-07-02T00:00:00"/>
        <d v="2024-07-04T00:00:00"/>
        <d v="2024-07-06T00:00:00"/>
        <d v="2024-07-09T00:00:00"/>
        <d v="2024-07-12T00:00:00"/>
        <d v="2024-07-13T00:00:00"/>
        <d v="2024-07-16T00:00:00"/>
        <d v="2024-07-18T00:00:00"/>
        <d v="2024-07-23T00:00:00"/>
        <d v="2024-07-25T00:00:00"/>
        <d v="2024-07-26T00:00:00"/>
        <d v="2024-07-31T00:00:00"/>
        <d v="2024-08-01T00:00:00"/>
        <d v="2024-08-02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9T00:00:00"/>
        <d v="2024-08-20T00:00:00"/>
        <d v="2024-08-22T00:00:00"/>
        <d v="2024-08-23T00:00:00"/>
        <d v="2024-08-24T00:00:00"/>
        <d v="2024-08-25T00:00:00"/>
        <d v="2024-08-26T00:00:00"/>
        <d v="2024-08-27T00:00:00"/>
        <d v="2024-09-02T00:00:00"/>
        <d v="2024-09-03T00:00:00"/>
        <d v="2024-09-04T00:00:00"/>
        <d v="2024-09-05T00:00:00"/>
        <d v="2024-09-06T00:00:00"/>
        <d v="2024-09-08T00:00:00"/>
        <d v="2024-09-09T00:00:00"/>
        <d v="2024-09-11T00:00:00"/>
        <d v="2024-09-12T00:00:00"/>
        <d v="2024-09-13T00:00:00"/>
        <d v="2024-09-14T00:00:00"/>
        <d v="2024-09-18T00:00:00"/>
        <d v="2024-09-19T00:00:00"/>
        <d v="2024-09-20T00:00:00"/>
        <d v="2024-09-22T00:00:00"/>
        <d v="2024-09-23T00:00:00"/>
        <d v="2024-09-24T00:00:00"/>
        <d v="2024-09-27T00:00:00"/>
        <d v="2024-09-30T00:00:00"/>
        <d v="2024-10-01T00:00:00"/>
        <d v="2024-10-02T00:00:00"/>
        <d v="2024-10-05T00:00:00"/>
        <d v="2024-10-07T00:00:00"/>
        <d v="2024-10-11T00:00:00"/>
        <d v="2024-10-13T00:00:00"/>
        <d v="2024-10-15T00:00:00"/>
        <d v="2024-10-16T00:00:00"/>
        <d v="2024-10-21T00:00:00"/>
        <d v="2024-10-18T00:00:00"/>
        <d v="2024-10-22T00:00:00"/>
        <d v="2024-10-24T00:00:00"/>
        <d v="2024-10-25T00:00:00"/>
        <d v="2024-11-01T00:00:00"/>
        <d v="2024-11-07T00:00:00"/>
        <d v="2024-11-19T00:00:00"/>
        <d v="2024-11-21T00:00:00"/>
        <m/>
        <d v="2024-10-20T00:00:00" u="1"/>
        <d v="2024-09-01T00:00:00" u="1"/>
        <d v="2023-01-05T00:00:00" u="1"/>
        <d v="2024-01-06T00:00:00" u="1"/>
        <d v="2023-12-24T00:00:00" u="1"/>
        <d v="2023-11-30T00:00:00" u="1"/>
        <d v="2024-10-06T00:00:00" u="1"/>
      </sharedItems>
    </cacheField>
    <cacheField name="Competência" numFmtId="0">
      <sharedItems containsNonDate="0" containsDate="1" containsString="0" containsBlank="1" minDate="2023-09-01T00:00:00" maxDate="2024-11-02T00:00:00" count="16"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m/>
      </sharedItems>
      <fieldGroup par="18"/>
    </cacheField>
    <cacheField name="Valor" numFmtId="0">
      <sharedItems containsString="0" containsBlank="1" containsNumber="1" minValue="-17800" maxValue="27500"/>
    </cacheField>
    <cacheField name="Mes" numFmtId="0">
      <sharedItems containsString="0" containsBlank="1" containsNumber="1" containsInteger="1" minValue="1" maxValue="13" count="14">
        <n v="10"/>
        <n v="9"/>
        <n v="11"/>
        <n v="12"/>
        <n v="1"/>
        <n v="2"/>
        <n v="3"/>
        <n v="4"/>
        <n v="5"/>
        <n v="6"/>
        <n v="7"/>
        <n v="8"/>
        <m/>
        <n v="13" u="1"/>
      </sharedItems>
    </cacheField>
    <cacheField name="Ano" numFmtId="0">
      <sharedItems containsString="0" containsBlank="1" containsNumber="1" containsInteger="1" minValue="2023" maxValue="2026" count="5">
        <n v="2023"/>
        <n v="2024"/>
        <m/>
        <n v="2025" u="1"/>
        <n v="2026" u="1"/>
      </sharedItems>
    </cacheField>
    <cacheField name="conta2" numFmtId="0">
      <sharedItems containsBlank="1"/>
    </cacheField>
    <cacheField name="Obs" numFmtId="0">
      <sharedItems containsBlank="1"/>
    </cacheField>
    <cacheField name="Coluna1" numFmtId="0">
      <sharedItems containsBlank="1"/>
    </cacheField>
    <cacheField name="Coluna2" numFmtId="0">
      <sharedItems containsNonDate="0" containsString="0" containsBlank="1"/>
    </cacheField>
    <cacheField name="Coluna3" numFmtId="0">
      <sharedItems containsNonDate="0" containsString="0" containsBlank="1"/>
    </cacheField>
    <cacheField name="Coluna4" numFmtId="0">
      <sharedItems containsNonDate="0" containsString="0" containsBlank="1"/>
    </cacheField>
    <cacheField name="Coluna5" numFmtId="0">
      <sharedItems containsNonDate="0" containsString="0" containsBlank="1"/>
    </cacheField>
    <cacheField name="Dias (Competência)" numFmtId="0" databaseField="0">
      <fieldGroup base="6">
        <rangePr groupBy="days" startDate="2023-09-01T00:00:00" endDate="2024-11-02T00:00:00"/>
        <groupItems count="368">
          <s v="&lt;01/09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1/2024"/>
        </groupItems>
      </fieldGroup>
    </cacheField>
    <cacheField name="Meses (Competência)" numFmtId="0" databaseField="0">
      <fieldGroup base="6">
        <rangePr groupBy="months" startDate="2023-09-01T00:00:00" endDate="2024-11-02T00:00:00"/>
        <groupItems count="14">
          <s v="&lt;01/09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  <x v="0"/>
    <x v="0"/>
    <x v="0"/>
    <x v="0"/>
    <x v="0"/>
    <x v="0"/>
    <n v="-3335.6"/>
    <x v="0"/>
    <x v="0"/>
    <s v="Banco Inter"/>
    <m/>
    <m/>
    <m/>
    <m/>
    <m/>
    <m/>
  </r>
  <r>
    <x v="0"/>
    <x v="0"/>
    <x v="0"/>
    <x v="1"/>
    <x v="1"/>
    <x v="0"/>
    <x v="0"/>
    <n v="-3335.6"/>
    <x v="0"/>
    <x v="0"/>
    <s v="Banco Inter"/>
    <m/>
    <m/>
    <m/>
    <m/>
    <m/>
    <m/>
  </r>
  <r>
    <x v="1"/>
    <x v="1"/>
    <x v="1"/>
    <x v="2"/>
    <x v="2"/>
    <x v="0"/>
    <x v="0"/>
    <n v="11916.66"/>
    <x v="0"/>
    <x v="0"/>
    <s v="Banco Inter"/>
    <m/>
    <m/>
    <m/>
    <m/>
    <m/>
    <m/>
  </r>
  <r>
    <x v="0"/>
    <x v="0"/>
    <x v="0"/>
    <x v="3"/>
    <x v="3"/>
    <x v="1"/>
    <x v="0"/>
    <n v="-1128.8"/>
    <x v="0"/>
    <x v="0"/>
    <s v="conta corrente"/>
    <s v="pgto itau"/>
    <m/>
    <m/>
    <m/>
    <m/>
    <m/>
  </r>
  <r>
    <x v="2"/>
    <x v="0"/>
    <x v="2"/>
    <x v="4"/>
    <x v="4"/>
    <x v="2"/>
    <x v="0"/>
    <n v="-726.79"/>
    <x v="0"/>
    <x v="0"/>
    <s v="Banco Inter"/>
    <m/>
    <m/>
    <m/>
    <m/>
    <m/>
    <m/>
  </r>
  <r>
    <x v="2"/>
    <x v="0"/>
    <x v="2"/>
    <x v="5"/>
    <x v="5"/>
    <x v="3"/>
    <x v="0"/>
    <n v="-256.31"/>
    <x v="1"/>
    <x v="0"/>
    <s v="conta corrente"/>
    <s v="pgto itau"/>
    <m/>
    <m/>
    <m/>
    <m/>
    <m/>
  </r>
  <r>
    <x v="3"/>
    <x v="0"/>
    <x v="3"/>
    <x v="6"/>
    <x v="6"/>
    <x v="0"/>
    <x v="0"/>
    <n v="-810"/>
    <x v="0"/>
    <x v="0"/>
    <s v="conta corrente"/>
    <s v="pgto itau"/>
    <m/>
    <m/>
    <m/>
    <m/>
    <m/>
  </r>
  <r>
    <x v="4"/>
    <x v="2"/>
    <x v="4"/>
    <x v="7"/>
    <x v="7"/>
    <x v="3"/>
    <x v="0"/>
    <n v="10000"/>
    <x v="1"/>
    <x v="0"/>
    <s v="conta corrente"/>
    <s v="aporte não financeiro"/>
    <m/>
    <m/>
    <m/>
    <m/>
    <m/>
  </r>
  <r>
    <x v="5"/>
    <x v="0"/>
    <x v="5"/>
    <x v="8"/>
    <x v="8"/>
    <x v="4"/>
    <x v="1"/>
    <n v="-501.40000000000003"/>
    <x v="2"/>
    <x v="0"/>
    <s v="conta corrente"/>
    <s v="pgto itau cartão"/>
    <m/>
    <m/>
    <m/>
    <m/>
    <m/>
  </r>
  <r>
    <x v="5"/>
    <x v="0"/>
    <x v="5"/>
    <x v="8"/>
    <x v="8"/>
    <x v="5"/>
    <x v="1"/>
    <n v="-501.40000000000003"/>
    <x v="3"/>
    <x v="0"/>
    <s v="conta corrente"/>
    <s v="pgto itau cartão"/>
    <m/>
    <m/>
    <m/>
    <m/>
    <m/>
  </r>
  <r>
    <x v="5"/>
    <x v="0"/>
    <x v="5"/>
    <x v="9"/>
    <x v="9"/>
    <x v="0"/>
    <x v="1"/>
    <n v="-269.36750000000001"/>
    <x v="0"/>
    <x v="0"/>
    <s v="conta corrente"/>
    <s v="pgto itau cartão"/>
    <m/>
    <m/>
    <m/>
    <m/>
    <m/>
  </r>
  <r>
    <x v="5"/>
    <x v="0"/>
    <x v="5"/>
    <x v="9"/>
    <x v="9"/>
    <x v="4"/>
    <x v="1"/>
    <n v="-269.36750000000001"/>
    <x v="2"/>
    <x v="0"/>
    <s v="conta corrente"/>
    <s v="pgto itau cartão"/>
    <m/>
    <m/>
    <m/>
    <m/>
    <m/>
  </r>
  <r>
    <x v="5"/>
    <x v="0"/>
    <x v="5"/>
    <x v="9"/>
    <x v="9"/>
    <x v="5"/>
    <x v="1"/>
    <n v="-269.36750000000001"/>
    <x v="3"/>
    <x v="0"/>
    <s v="conta corrente"/>
    <s v="pgto itau cartão"/>
    <m/>
    <m/>
    <m/>
    <m/>
    <m/>
  </r>
  <r>
    <x v="5"/>
    <x v="0"/>
    <x v="5"/>
    <x v="9"/>
    <x v="9"/>
    <x v="6"/>
    <x v="1"/>
    <n v="-23.3"/>
    <x v="0"/>
    <x v="0"/>
    <s v="conta corrente"/>
    <s v="pgto itau cartão"/>
    <m/>
    <m/>
    <m/>
    <m/>
    <m/>
  </r>
  <r>
    <x v="5"/>
    <x v="0"/>
    <x v="5"/>
    <x v="9"/>
    <x v="9"/>
    <x v="6"/>
    <x v="1"/>
    <n v="-23.3"/>
    <x v="0"/>
    <x v="0"/>
    <s v="conta corrente"/>
    <s v="pgto itau cartão"/>
    <m/>
    <m/>
    <m/>
    <m/>
    <m/>
  </r>
  <r>
    <x v="5"/>
    <x v="0"/>
    <x v="5"/>
    <x v="9"/>
    <x v="9"/>
    <x v="6"/>
    <x v="1"/>
    <n v="-23.3"/>
    <x v="0"/>
    <x v="0"/>
    <s v="conta corrente"/>
    <s v="pgto itau cartão"/>
    <m/>
    <m/>
    <m/>
    <m/>
    <m/>
  </r>
  <r>
    <x v="5"/>
    <x v="0"/>
    <x v="5"/>
    <x v="10"/>
    <x v="10"/>
    <x v="7"/>
    <x v="1"/>
    <n v="-150"/>
    <x v="0"/>
    <x v="0"/>
    <s v="conta corrente"/>
    <s v="pgto itau cartão"/>
    <m/>
    <m/>
    <m/>
    <m/>
    <m/>
  </r>
  <r>
    <x v="6"/>
    <x v="0"/>
    <x v="6"/>
    <x v="11"/>
    <x v="11"/>
    <x v="8"/>
    <x v="1"/>
    <n v="-203"/>
    <x v="0"/>
    <x v="0"/>
    <s v="conta corrente"/>
    <s v="pgto itau cartão"/>
    <m/>
    <m/>
    <m/>
    <m/>
    <m/>
  </r>
  <r>
    <x v="7"/>
    <x v="0"/>
    <x v="7"/>
    <x v="12"/>
    <x v="12"/>
    <x v="9"/>
    <x v="1"/>
    <n v="-2452.25"/>
    <x v="0"/>
    <x v="0"/>
    <s v="Banco Inter"/>
    <m/>
    <m/>
    <m/>
    <m/>
    <m/>
    <m/>
  </r>
  <r>
    <x v="8"/>
    <x v="0"/>
    <x v="8"/>
    <x v="13"/>
    <x v="13"/>
    <x v="9"/>
    <x v="1"/>
    <n v="-18"/>
    <x v="0"/>
    <x v="0"/>
    <s v="Banco Inter"/>
    <m/>
    <m/>
    <m/>
    <m/>
    <m/>
    <m/>
  </r>
  <r>
    <x v="6"/>
    <x v="0"/>
    <x v="6"/>
    <x v="14"/>
    <x v="14"/>
    <x v="10"/>
    <x v="1"/>
    <n v="-24"/>
    <x v="0"/>
    <x v="0"/>
    <s v="Banco Inter"/>
    <m/>
    <m/>
    <m/>
    <m/>
    <m/>
    <m/>
  </r>
  <r>
    <x v="1"/>
    <x v="1"/>
    <x v="1"/>
    <x v="2"/>
    <x v="2"/>
    <x v="11"/>
    <x v="1"/>
    <n v="27500"/>
    <x v="0"/>
    <x v="0"/>
    <s v="Banco Inter"/>
    <m/>
    <m/>
    <m/>
    <m/>
    <m/>
    <m/>
  </r>
  <r>
    <x v="6"/>
    <x v="0"/>
    <x v="6"/>
    <x v="14"/>
    <x v="15"/>
    <x v="11"/>
    <x v="1"/>
    <n v="-9"/>
    <x v="0"/>
    <x v="0"/>
    <s v="Banco Inter"/>
    <m/>
    <m/>
    <m/>
    <m/>
    <m/>
    <m/>
  </r>
  <r>
    <x v="9"/>
    <x v="0"/>
    <x v="9"/>
    <x v="15"/>
    <x v="16"/>
    <x v="11"/>
    <x v="1"/>
    <n v="-100"/>
    <x v="0"/>
    <x v="0"/>
    <s v="Banco Inter"/>
    <m/>
    <m/>
    <m/>
    <m/>
    <m/>
    <m/>
  </r>
  <r>
    <x v="8"/>
    <x v="0"/>
    <x v="8"/>
    <x v="13"/>
    <x v="13"/>
    <x v="11"/>
    <x v="1"/>
    <n v="-36.5"/>
    <x v="0"/>
    <x v="0"/>
    <s v="Banco Inter"/>
    <m/>
    <m/>
    <m/>
    <m/>
    <m/>
    <m/>
  </r>
  <r>
    <x v="8"/>
    <x v="0"/>
    <x v="8"/>
    <x v="13"/>
    <x v="13"/>
    <x v="12"/>
    <x v="1"/>
    <n v="-18.5"/>
    <x v="0"/>
    <x v="0"/>
    <s v="Banco Inter"/>
    <m/>
    <m/>
    <m/>
    <m/>
    <m/>
    <m/>
  </r>
  <r>
    <x v="8"/>
    <x v="0"/>
    <x v="8"/>
    <x v="13"/>
    <x v="13"/>
    <x v="12"/>
    <x v="1"/>
    <n v="-8.5"/>
    <x v="0"/>
    <x v="0"/>
    <s v="Banco Inter"/>
    <m/>
    <m/>
    <m/>
    <m/>
    <m/>
    <m/>
  </r>
  <r>
    <x v="8"/>
    <x v="0"/>
    <x v="8"/>
    <x v="13"/>
    <x v="17"/>
    <x v="13"/>
    <x v="1"/>
    <n v="-4.46"/>
    <x v="0"/>
    <x v="0"/>
    <s v="Banco Inter"/>
    <m/>
    <m/>
    <m/>
    <m/>
    <m/>
    <m/>
  </r>
  <r>
    <x v="8"/>
    <x v="0"/>
    <x v="8"/>
    <x v="13"/>
    <x v="18"/>
    <x v="2"/>
    <x v="1"/>
    <n v="-43.4"/>
    <x v="0"/>
    <x v="0"/>
    <s v="Banco Inter"/>
    <m/>
    <m/>
    <m/>
    <m/>
    <m/>
    <m/>
  </r>
  <r>
    <x v="8"/>
    <x v="0"/>
    <x v="8"/>
    <x v="13"/>
    <x v="13"/>
    <x v="2"/>
    <x v="1"/>
    <n v="-6.5"/>
    <x v="0"/>
    <x v="0"/>
    <s v="Banco Inter"/>
    <m/>
    <m/>
    <m/>
    <m/>
    <m/>
    <m/>
  </r>
  <r>
    <x v="8"/>
    <x v="0"/>
    <x v="8"/>
    <x v="13"/>
    <x v="13"/>
    <x v="2"/>
    <x v="1"/>
    <n v="-23.5"/>
    <x v="0"/>
    <x v="0"/>
    <s v="Banco Inter"/>
    <m/>
    <m/>
    <m/>
    <m/>
    <m/>
    <m/>
  </r>
  <r>
    <x v="0"/>
    <x v="0"/>
    <x v="0"/>
    <x v="3"/>
    <x v="3"/>
    <x v="14"/>
    <x v="1"/>
    <n v="-1128.8"/>
    <x v="2"/>
    <x v="0"/>
    <s v="Banco Inter"/>
    <m/>
    <m/>
    <m/>
    <m/>
    <m/>
    <m/>
  </r>
  <r>
    <x v="2"/>
    <x v="0"/>
    <x v="2"/>
    <x v="5"/>
    <x v="19"/>
    <x v="15"/>
    <x v="1"/>
    <n v="-147.15"/>
    <x v="2"/>
    <x v="0"/>
    <s v="conta corrente"/>
    <s v="pgto itau cartão"/>
    <m/>
    <m/>
    <m/>
    <m/>
    <m/>
  </r>
  <r>
    <x v="2"/>
    <x v="0"/>
    <x v="2"/>
    <x v="4"/>
    <x v="4"/>
    <x v="16"/>
    <x v="1"/>
    <n v="-1671.78"/>
    <x v="2"/>
    <x v="0"/>
    <s v="conta corrente"/>
    <s v="pgto itau cartão"/>
    <m/>
    <m/>
    <m/>
    <m/>
    <m/>
  </r>
  <r>
    <x v="3"/>
    <x v="0"/>
    <x v="3"/>
    <x v="16"/>
    <x v="6"/>
    <x v="17"/>
    <x v="1"/>
    <n v="-983"/>
    <x v="2"/>
    <x v="0"/>
    <s v="Banco Inter"/>
    <m/>
    <m/>
    <m/>
    <m/>
    <m/>
    <m/>
  </r>
  <r>
    <x v="0"/>
    <x v="0"/>
    <x v="0"/>
    <x v="0"/>
    <x v="0"/>
    <x v="18"/>
    <x v="1"/>
    <n v="-3335.6"/>
    <x v="2"/>
    <x v="0"/>
    <s v="Banco Inter"/>
    <m/>
    <m/>
    <m/>
    <m/>
    <m/>
    <m/>
  </r>
  <r>
    <x v="0"/>
    <x v="0"/>
    <x v="0"/>
    <x v="1"/>
    <x v="1"/>
    <x v="18"/>
    <x v="1"/>
    <n v="-3335.6"/>
    <x v="2"/>
    <x v="0"/>
    <s v="Banco Inter"/>
    <m/>
    <m/>
    <m/>
    <m/>
    <m/>
    <m/>
  </r>
  <r>
    <x v="10"/>
    <x v="3"/>
    <x v="10"/>
    <x v="17"/>
    <x v="0"/>
    <x v="19"/>
    <x v="2"/>
    <n v="-17800"/>
    <x v="2"/>
    <x v="0"/>
    <s v="Banco Inter"/>
    <m/>
    <m/>
    <m/>
    <m/>
    <m/>
    <m/>
  </r>
  <r>
    <x v="8"/>
    <x v="0"/>
    <x v="8"/>
    <x v="13"/>
    <x v="20"/>
    <x v="20"/>
    <x v="2"/>
    <n v="-9.5"/>
    <x v="2"/>
    <x v="0"/>
    <s v="Banco Inter"/>
    <m/>
    <m/>
    <m/>
    <m/>
    <m/>
    <m/>
  </r>
  <r>
    <x v="5"/>
    <x v="0"/>
    <x v="5"/>
    <x v="9"/>
    <x v="21"/>
    <x v="18"/>
    <x v="2"/>
    <n v="-150"/>
    <x v="2"/>
    <x v="0"/>
    <s v="conta corrente"/>
    <s v="pgto itau cartão"/>
    <m/>
    <m/>
    <m/>
    <m/>
    <m/>
  </r>
  <r>
    <x v="8"/>
    <x v="0"/>
    <x v="8"/>
    <x v="13"/>
    <x v="22"/>
    <x v="21"/>
    <x v="2"/>
    <n v="-20.5"/>
    <x v="2"/>
    <x v="0"/>
    <s v="Banco Inter"/>
    <m/>
    <m/>
    <m/>
    <m/>
    <m/>
    <m/>
  </r>
  <r>
    <x v="8"/>
    <x v="0"/>
    <x v="8"/>
    <x v="13"/>
    <x v="23"/>
    <x v="21"/>
    <x v="2"/>
    <n v="-17.5"/>
    <x v="2"/>
    <x v="0"/>
    <s v="Banco Inter"/>
    <s v="doc 06-nov23"/>
    <m/>
    <m/>
    <m/>
    <m/>
    <m/>
  </r>
  <r>
    <x v="8"/>
    <x v="0"/>
    <x v="8"/>
    <x v="13"/>
    <x v="24"/>
    <x v="21"/>
    <x v="2"/>
    <n v="-35.700000000000003"/>
    <x v="2"/>
    <x v="0"/>
    <s v="Banco Inter"/>
    <s v="doc 05-nov23"/>
    <m/>
    <m/>
    <m/>
    <m/>
    <m/>
  </r>
  <r>
    <x v="8"/>
    <x v="0"/>
    <x v="8"/>
    <x v="13"/>
    <x v="25"/>
    <x v="21"/>
    <x v="2"/>
    <n v="-8"/>
    <x v="2"/>
    <x v="0"/>
    <s v="Banco Inter"/>
    <m/>
    <m/>
    <m/>
    <m/>
    <m/>
    <m/>
  </r>
  <r>
    <x v="6"/>
    <x v="0"/>
    <x v="6"/>
    <x v="14"/>
    <x v="15"/>
    <x v="17"/>
    <x v="2"/>
    <n v="-6"/>
    <x v="2"/>
    <x v="0"/>
    <s v="Banco Inter"/>
    <m/>
    <m/>
    <m/>
    <m/>
    <m/>
    <m/>
  </r>
  <r>
    <x v="6"/>
    <x v="0"/>
    <x v="6"/>
    <x v="14"/>
    <x v="14"/>
    <x v="17"/>
    <x v="2"/>
    <n v="-26"/>
    <x v="2"/>
    <x v="0"/>
    <s v="Banco Inter"/>
    <s v="doc 07-nov23"/>
    <m/>
    <m/>
    <m/>
    <m/>
    <m/>
  </r>
  <r>
    <x v="6"/>
    <x v="0"/>
    <x v="6"/>
    <x v="11"/>
    <x v="26"/>
    <x v="22"/>
    <x v="2"/>
    <n v="-346.66"/>
    <x v="2"/>
    <x v="0"/>
    <s v="Banco Inter"/>
    <s v="doc 08-nov23"/>
    <m/>
    <m/>
    <m/>
    <m/>
    <m/>
  </r>
  <r>
    <x v="8"/>
    <x v="0"/>
    <x v="8"/>
    <x v="13"/>
    <x v="13"/>
    <x v="22"/>
    <x v="2"/>
    <n v="-96.61"/>
    <x v="2"/>
    <x v="0"/>
    <s v="Banco Inter"/>
    <s v="doc 09-nov23"/>
    <m/>
    <m/>
    <m/>
    <m/>
    <m/>
  </r>
  <r>
    <x v="6"/>
    <x v="0"/>
    <x v="6"/>
    <x v="14"/>
    <x v="14"/>
    <x v="23"/>
    <x v="2"/>
    <n v="-24"/>
    <x v="2"/>
    <x v="0"/>
    <s v="Banco Inter"/>
    <s v="doc 10-nov23"/>
    <m/>
    <m/>
    <m/>
    <m/>
    <m/>
  </r>
  <r>
    <x v="6"/>
    <x v="0"/>
    <x v="6"/>
    <x v="11"/>
    <x v="27"/>
    <x v="15"/>
    <x v="2"/>
    <n v="-121.95"/>
    <x v="2"/>
    <x v="0"/>
    <s v="Banco Inter"/>
    <s v="doc 11-nov23"/>
    <m/>
    <m/>
    <m/>
    <m/>
    <m/>
  </r>
  <r>
    <x v="8"/>
    <x v="0"/>
    <x v="8"/>
    <x v="13"/>
    <x v="28"/>
    <x v="15"/>
    <x v="2"/>
    <n v="-27"/>
    <x v="2"/>
    <x v="0"/>
    <s v="Banco Inter"/>
    <m/>
    <m/>
    <m/>
    <m/>
    <m/>
    <m/>
  </r>
  <r>
    <x v="8"/>
    <x v="0"/>
    <x v="8"/>
    <x v="13"/>
    <x v="29"/>
    <x v="15"/>
    <x v="2"/>
    <n v="-33.65"/>
    <x v="2"/>
    <x v="0"/>
    <s v="Banco Inter"/>
    <m/>
    <m/>
    <m/>
    <m/>
    <m/>
    <m/>
  </r>
  <r>
    <x v="8"/>
    <x v="0"/>
    <x v="8"/>
    <x v="13"/>
    <x v="30"/>
    <x v="24"/>
    <x v="2"/>
    <n v="-105.96"/>
    <x v="2"/>
    <x v="0"/>
    <s v="Banco Inter"/>
    <m/>
    <m/>
    <m/>
    <m/>
    <m/>
    <m/>
  </r>
  <r>
    <x v="6"/>
    <x v="0"/>
    <x v="6"/>
    <x v="11"/>
    <x v="31"/>
    <x v="24"/>
    <x v="2"/>
    <n v="-66.239999999999995"/>
    <x v="2"/>
    <x v="0"/>
    <s v="Banco Inter"/>
    <m/>
    <m/>
    <m/>
    <m/>
    <m/>
    <m/>
  </r>
  <r>
    <x v="6"/>
    <x v="0"/>
    <x v="6"/>
    <x v="18"/>
    <x v="32"/>
    <x v="14"/>
    <x v="2"/>
    <n v="-105"/>
    <x v="2"/>
    <x v="0"/>
    <s v="Banco Inter"/>
    <m/>
    <m/>
    <m/>
    <m/>
    <m/>
    <m/>
  </r>
  <r>
    <x v="6"/>
    <x v="0"/>
    <x v="6"/>
    <x v="11"/>
    <x v="33"/>
    <x v="14"/>
    <x v="2"/>
    <n v="-57.77"/>
    <x v="2"/>
    <x v="0"/>
    <s v="Banco Inter"/>
    <m/>
    <m/>
    <m/>
    <m/>
    <m/>
    <m/>
  </r>
  <r>
    <x v="6"/>
    <x v="0"/>
    <x v="6"/>
    <x v="14"/>
    <x v="14"/>
    <x v="25"/>
    <x v="2"/>
    <n v="-10"/>
    <x v="2"/>
    <x v="0"/>
    <s v="Banco Inter"/>
    <m/>
    <m/>
    <m/>
    <m/>
    <m/>
    <m/>
  </r>
  <r>
    <x v="6"/>
    <x v="0"/>
    <x v="6"/>
    <x v="11"/>
    <x v="33"/>
    <x v="16"/>
    <x v="2"/>
    <n v="-27.51"/>
    <x v="2"/>
    <x v="0"/>
    <s v="Banco Inter"/>
    <m/>
    <m/>
    <m/>
    <m/>
    <m/>
    <m/>
  </r>
  <r>
    <x v="6"/>
    <x v="0"/>
    <x v="6"/>
    <x v="11"/>
    <x v="26"/>
    <x v="16"/>
    <x v="2"/>
    <n v="-276.56"/>
    <x v="2"/>
    <x v="0"/>
    <s v="Banco Inter"/>
    <m/>
    <m/>
    <m/>
    <m/>
    <m/>
    <m/>
  </r>
  <r>
    <x v="8"/>
    <x v="0"/>
    <x v="8"/>
    <x v="13"/>
    <x v="13"/>
    <x v="16"/>
    <x v="2"/>
    <n v="-183.3"/>
    <x v="2"/>
    <x v="0"/>
    <s v="Banco Inter"/>
    <m/>
    <m/>
    <m/>
    <m/>
    <m/>
    <m/>
  </r>
  <r>
    <x v="8"/>
    <x v="0"/>
    <x v="8"/>
    <x v="13"/>
    <x v="34"/>
    <x v="26"/>
    <x v="2"/>
    <n v="-24"/>
    <x v="2"/>
    <x v="0"/>
    <s v="Banco Inter"/>
    <m/>
    <m/>
    <m/>
    <m/>
    <m/>
    <m/>
  </r>
  <r>
    <x v="8"/>
    <x v="0"/>
    <x v="8"/>
    <x v="13"/>
    <x v="34"/>
    <x v="26"/>
    <x v="2"/>
    <n v="-24"/>
    <x v="2"/>
    <x v="0"/>
    <s v="Banco Inter"/>
    <m/>
    <m/>
    <m/>
    <m/>
    <m/>
    <m/>
  </r>
  <r>
    <x v="7"/>
    <x v="0"/>
    <x v="7"/>
    <x v="12"/>
    <x v="35"/>
    <x v="27"/>
    <x v="2"/>
    <n v="-2452.25"/>
    <x v="2"/>
    <x v="0"/>
    <s v="conta corrente"/>
    <s v="pgto itau cartão"/>
    <m/>
    <m/>
    <m/>
    <m/>
    <m/>
  </r>
  <r>
    <x v="6"/>
    <x v="0"/>
    <x v="6"/>
    <x v="14"/>
    <x v="14"/>
    <x v="28"/>
    <x v="2"/>
    <n v="-20"/>
    <x v="2"/>
    <x v="0"/>
    <s v="Banco Inter"/>
    <m/>
    <m/>
    <m/>
    <m/>
    <m/>
    <m/>
  </r>
  <r>
    <x v="1"/>
    <x v="1"/>
    <x v="1"/>
    <x v="2"/>
    <x v="2"/>
    <x v="29"/>
    <x v="2"/>
    <n v="27500"/>
    <x v="3"/>
    <x v="0"/>
    <s v="Banco Inter"/>
    <m/>
    <m/>
    <m/>
    <m/>
    <m/>
    <m/>
  </r>
  <r>
    <x v="0"/>
    <x v="0"/>
    <x v="0"/>
    <x v="0"/>
    <x v="0"/>
    <x v="29"/>
    <x v="2"/>
    <n v="-3335.6"/>
    <x v="3"/>
    <x v="0"/>
    <s v="Banco Inter"/>
    <s v="doc 1A-dez23"/>
    <m/>
    <m/>
    <m/>
    <m/>
    <m/>
  </r>
  <r>
    <x v="0"/>
    <x v="0"/>
    <x v="0"/>
    <x v="1"/>
    <x v="1"/>
    <x v="29"/>
    <x v="2"/>
    <n v="-3335.6"/>
    <x v="3"/>
    <x v="0"/>
    <s v="Banco Inter"/>
    <s v="doc 1B-dez23"/>
    <m/>
    <m/>
    <m/>
    <m/>
    <m/>
  </r>
  <r>
    <x v="3"/>
    <x v="0"/>
    <x v="3"/>
    <x v="19"/>
    <x v="6"/>
    <x v="29"/>
    <x v="2"/>
    <n v="-1271"/>
    <x v="3"/>
    <x v="0"/>
    <s v="Banco Inter"/>
    <s v="doc 4-dez23"/>
    <m/>
    <m/>
    <m/>
    <m/>
    <m/>
  </r>
  <r>
    <x v="0"/>
    <x v="0"/>
    <x v="0"/>
    <x v="3"/>
    <x v="3"/>
    <x v="30"/>
    <x v="2"/>
    <n v="-1128.8"/>
    <x v="3"/>
    <x v="0"/>
    <s v="conta corrente"/>
    <s v="doc 2-dez23"/>
    <m/>
    <m/>
    <m/>
    <m/>
    <m/>
  </r>
  <r>
    <x v="2"/>
    <x v="0"/>
    <x v="2"/>
    <x v="4"/>
    <x v="4"/>
    <x v="30"/>
    <x v="2"/>
    <n v="-1991.63"/>
    <x v="3"/>
    <x v="0"/>
    <s v="Banco Inter"/>
    <s v="doc 6-dez23"/>
    <m/>
    <m/>
    <m/>
    <m/>
    <m/>
  </r>
  <r>
    <x v="6"/>
    <x v="0"/>
    <x v="6"/>
    <x v="11"/>
    <x v="36"/>
    <x v="29"/>
    <x v="3"/>
    <n v="-189.23"/>
    <x v="3"/>
    <x v="0"/>
    <s v="Banco Inter"/>
    <s v="doc 7 - dez23"/>
    <m/>
    <m/>
    <m/>
    <m/>
    <m/>
  </r>
  <r>
    <x v="8"/>
    <x v="0"/>
    <x v="8"/>
    <x v="13"/>
    <x v="13"/>
    <x v="29"/>
    <x v="3"/>
    <n v="-100.5"/>
    <x v="3"/>
    <x v="0"/>
    <s v="Banco Inter"/>
    <s v="doc 8 - dez23"/>
    <m/>
    <m/>
    <m/>
    <m/>
    <m/>
  </r>
  <r>
    <x v="6"/>
    <x v="0"/>
    <x v="6"/>
    <x v="11"/>
    <x v="37"/>
    <x v="31"/>
    <x v="3"/>
    <n v="-2"/>
    <x v="3"/>
    <x v="0"/>
    <s v="Banco Inter"/>
    <m/>
    <m/>
    <m/>
    <m/>
    <m/>
    <m/>
  </r>
  <r>
    <x v="10"/>
    <x v="3"/>
    <x v="10"/>
    <x v="17"/>
    <x v="0"/>
    <x v="32"/>
    <x v="3"/>
    <n v="-10000"/>
    <x v="3"/>
    <x v="0"/>
    <s v="Banco Inter"/>
    <s v="doc 3-dez23"/>
    <m/>
    <m/>
    <m/>
    <m/>
    <m/>
  </r>
  <r>
    <x v="6"/>
    <x v="0"/>
    <x v="6"/>
    <x v="20"/>
    <x v="38"/>
    <x v="33"/>
    <x v="3"/>
    <n v="-2608.59"/>
    <x v="3"/>
    <x v="0"/>
    <s v="Banco Inter"/>
    <m/>
    <m/>
    <m/>
    <m/>
    <m/>
    <m/>
  </r>
  <r>
    <x v="8"/>
    <x v="0"/>
    <x v="8"/>
    <x v="13"/>
    <x v="13"/>
    <x v="34"/>
    <x v="3"/>
    <n v="-73"/>
    <x v="3"/>
    <x v="0"/>
    <s v="Banco Inter"/>
    <s v="doc 10-dez23"/>
    <m/>
    <m/>
    <m/>
    <m/>
    <m/>
  </r>
  <r>
    <x v="6"/>
    <x v="0"/>
    <x v="6"/>
    <x v="11"/>
    <x v="26"/>
    <x v="34"/>
    <x v="3"/>
    <n v="-180.76"/>
    <x v="3"/>
    <x v="0"/>
    <s v="Banco Inter"/>
    <s v="doc 11-dez23"/>
    <m/>
    <m/>
    <m/>
    <m/>
    <m/>
  </r>
  <r>
    <x v="8"/>
    <x v="0"/>
    <x v="8"/>
    <x v="13"/>
    <x v="18"/>
    <x v="35"/>
    <x v="3"/>
    <n v="-39.4"/>
    <x v="3"/>
    <x v="0"/>
    <s v="Banco Inter"/>
    <s v="doc 12-dez23"/>
    <m/>
    <m/>
    <m/>
    <m/>
    <m/>
  </r>
  <r>
    <x v="8"/>
    <x v="0"/>
    <x v="8"/>
    <x v="13"/>
    <x v="30"/>
    <x v="36"/>
    <x v="3"/>
    <n v="-99.92"/>
    <x v="3"/>
    <x v="0"/>
    <s v="Banco Inter"/>
    <m/>
    <m/>
    <m/>
    <m/>
    <m/>
    <m/>
  </r>
  <r>
    <x v="8"/>
    <x v="0"/>
    <x v="8"/>
    <x v="13"/>
    <x v="39"/>
    <x v="37"/>
    <x v="3"/>
    <n v="-611"/>
    <x v="3"/>
    <x v="0"/>
    <s v="Banco Inter"/>
    <s v="doc 13-dez23"/>
    <m/>
    <m/>
    <m/>
    <m/>
    <m/>
  </r>
  <r>
    <x v="6"/>
    <x v="0"/>
    <x v="6"/>
    <x v="18"/>
    <x v="32"/>
    <x v="37"/>
    <x v="3"/>
    <n v="-300"/>
    <x v="3"/>
    <x v="0"/>
    <s v="Banco Inter"/>
    <m/>
    <m/>
    <m/>
    <m/>
    <m/>
    <m/>
  </r>
  <r>
    <x v="6"/>
    <x v="0"/>
    <x v="6"/>
    <x v="11"/>
    <x v="36"/>
    <x v="38"/>
    <x v="3"/>
    <n v="-187.89"/>
    <x v="3"/>
    <x v="0"/>
    <s v="Banco Inter"/>
    <s v="doc 16-dez23"/>
    <m/>
    <m/>
    <m/>
    <m/>
    <m/>
  </r>
  <r>
    <x v="8"/>
    <x v="0"/>
    <x v="8"/>
    <x v="13"/>
    <x v="13"/>
    <x v="39"/>
    <x v="3"/>
    <n v="-79.5"/>
    <x v="3"/>
    <x v="0"/>
    <s v="Banco Inter"/>
    <s v="doc 14-dez23"/>
    <m/>
    <m/>
    <m/>
    <m/>
    <m/>
  </r>
  <r>
    <x v="8"/>
    <x v="0"/>
    <x v="8"/>
    <x v="13"/>
    <x v="40"/>
    <x v="39"/>
    <x v="3"/>
    <n v="-37.99"/>
    <x v="3"/>
    <x v="0"/>
    <s v="Banco Inter"/>
    <s v="doc15-dez23"/>
    <m/>
    <m/>
    <m/>
    <m/>
    <m/>
  </r>
  <r>
    <x v="8"/>
    <x v="0"/>
    <x v="8"/>
    <x v="13"/>
    <x v="41"/>
    <x v="40"/>
    <x v="3"/>
    <n v="-186.12"/>
    <x v="3"/>
    <x v="0"/>
    <s v="Banco Inter"/>
    <m/>
    <m/>
    <m/>
    <m/>
    <m/>
    <m/>
  </r>
  <r>
    <x v="8"/>
    <x v="0"/>
    <x v="8"/>
    <x v="13"/>
    <x v="42"/>
    <x v="40"/>
    <x v="3"/>
    <n v="-6"/>
    <x v="3"/>
    <x v="0"/>
    <s v="Banco Inter"/>
    <m/>
    <m/>
    <m/>
    <m/>
    <m/>
    <m/>
  </r>
  <r>
    <x v="8"/>
    <x v="0"/>
    <x v="8"/>
    <x v="13"/>
    <x v="43"/>
    <x v="41"/>
    <x v="3"/>
    <n v="-12"/>
    <x v="3"/>
    <x v="0"/>
    <s v="Banco Inter"/>
    <m/>
    <m/>
    <m/>
    <m/>
    <m/>
    <m/>
  </r>
  <r>
    <x v="1"/>
    <x v="1"/>
    <x v="1"/>
    <x v="2"/>
    <x v="44"/>
    <x v="42"/>
    <x v="3"/>
    <n v="7868.06"/>
    <x v="3"/>
    <x v="0"/>
    <s v="Banco Inter"/>
    <m/>
    <m/>
    <m/>
    <m/>
    <m/>
    <m/>
  </r>
  <r>
    <x v="8"/>
    <x v="0"/>
    <x v="8"/>
    <x v="13"/>
    <x v="13"/>
    <x v="42"/>
    <x v="3"/>
    <n v="-98.84"/>
    <x v="3"/>
    <x v="0"/>
    <s v="Banco Inter"/>
    <m/>
    <m/>
    <m/>
    <m/>
    <m/>
    <m/>
  </r>
  <r>
    <x v="10"/>
    <x v="3"/>
    <x v="10"/>
    <x v="17"/>
    <x v="0"/>
    <x v="42"/>
    <x v="3"/>
    <n v="-7000"/>
    <x v="3"/>
    <x v="0"/>
    <s v="Banco Inter"/>
    <m/>
    <m/>
    <m/>
    <m/>
    <m/>
    <m/>
  </r>
  <r>
    <x v="6"/>
    <x v="0"/>
    <x v="6"/>
    <x v="11"/>
    <x v="36"/>
    <x v="42"/>
    <x v="3"/>
    <n v="-151.19999999999999"/>
    <x v="3"/>
    <x v="0"/>
    <s v="Banco Inter"/>
    <m/>
    <m/>
    <m/>
    <m/>
    <m/>
    <m/>
  </r>
  <r>
    <x v="7"/>
    <x v="0"/>
    <x v="7"/>
    <x v="12"/>
    <x v="35"/>
    <x v="43"/>
    <x v="3"/>
    <n v="-2452.25"/>
    <x v="3"/>
    <x v="0"/>
    <s v="Banco Inter"/>
    <m/>
    <m/>
    <m/>
    <m/>
    <m/>
    <m/>
  </r>
  <r>
    <x v="8"/>
    <x v="0"/>
    <x v="8"/>
    <x v="13"/>
    <x v="45"/>
    <x v="44"/>
    <x v="3"/>
    <n v="-31.4"/>
    <x v="3"/>
    <x v="0"/>
    <s v="Banco Inter"/>
    <m/>
    <m/>
    <m/>
    <m/>
    <m/>
    <m/>
  </r>
  <r>
    <x v="6"/>
    <x v="0"/>
    <x v="6"/>
    <x v="20"/>
    <x v="46"/>
    <x v="45"/>
    <x v="3"/>
    <n v="-500"/>
    <x v="3"/>
    <x v="0"/>
    <s v="Banco Inter"/>
    <m/>
    <m/>
    <m/>
    <m/>
    <m/>
    <m/>
  </r>
  <r>
    <x v="8"/>
    <x v="0"/>
    <x v="8"/>
    <x v="13"/>
    <x v="13"/>
    <x v="45"/>
    <x v="3"/>
    <n v="-75.3"/>
    <x v="3"/>
    <x v="0"/>
    <s v="Banco Inter"/>
    <m/>
    <m/>
    <m/>
    <m/>
    <m/>
    <m/>
  </r>
  <r>
    <x v="6"/>
    <x v="0"/>
    <x v="6"/>
    <x v="11"/>
    <x v="26"/>
    <x v="45"/>
    <x v="3"/>
    <n v="-228.57"/>
    <x v="3"/>
    <x v="0"/>
    <s v="Banco Inter"/>
    <s v="doc17-dez23"/>
    <m/>
    <m/>
    <m/>
    <m/>
    <m/>
  </r>
  <r>
    <x v="0"/>
    <x v="0"/>
    <x v="0"/>
    <x v="0"/>
    <x v="0"/>
    <x v="46"/>
    <x v="3"/>
    <n v="-3335.6"/>
    <x v="4"/>
    <x v="1"/>
    <s v="Banco Inter"/>
    <s v="doc 1 - jan 24"/>
    <m/>
    <m/>
    <m/>
    <m/>
    <m/>
  </r>
  <r>
    <x v="0"/>
    <x v="0"/>
    <x v="0"/>
    <x v="1"/>
    <x v="1"/>
    <x v="46"/>
    <x v="3"/>
    <n v="-3335.6"/>
    <x v="4"/>
    <x v="1"/>
    <s v="Banco Inter"/>
    <s v="doc 2 - jan 24"/>
    <m/>
    <m/>
    <m/>
    <m/>
    <m/>
  </r>
  <r>
    <x v="3"/>
    <x v="0"/>
    <x v="3"/>
    <x v="21"/>
    <x v="6"/>
    <x v="46"/>
    <x v="3"/>
    <n v="-883"/>
    <x v="4"/>
    <x v="1"/>
    <s v="Banco Inter"/>
    <s v="doc 3 - jan 24"/>
    <m/>
    <m/>
    <m/>
    <m/>
    <m/>
  </r>
  <r>
    <x v="2"/>
    <x v="0"/>
    <x v="2"/>
    <x v="4"/>
    <x v="4"/>
    <x v="47"/>
    <x v="3"/>
    <n v="-2046.57"/>
    <x v="4"/>
    <x v="1"/>
    <s v="Banco Inter"/>
    <s v="doc 15- jan 24"/>
    <m/>
    <m/>
    <m/>
    <m/>
    <m/>
  </r>
  <r>
    <x v="1"/>
    <x v="1"/>
    <x v="1"/>
    <x v="2"/>
    <x v="2"/>
    <x v="46"/>
    <x v="3"/>
    <n v="27500"/>
    <x v="4"/>
    <x v="1"/>
    <s v="Banco Inter"/>
    <m/>
    <m/>
    <m/>
    <m/>
    <m/>
    <m/>
  </r>
  <r>
    <x v="2"/>
    <x v="0"/>
    <x v="2"/>
    <x v="22"/>
    <x v="47"/>
    <x v="46"/>
    <x v="3"/>
    <n v="-638"/>
    <x v="4"/>
    <x v="1"/>
    <s v="Banco Inter"/>
    <m/>
    <m/>
    <m/>
    <m/>
    <m/>
    <m/>
  </r>
  <r>
    <x v="0"/>
    <x v="0"/>
    <x v="0"/>
    <x v="3"/>
    <x v="3"/>
    <x v="48"/>
    <x v="3"/>
    <n v="-1128.8"/>
    <x v="4"/>
    <x v="1"/>
    <s v="Banco Inter"/>
    <s v="doc 11- jan 24"/>
    <m/>
    <m/>
    <m/>
    <m/>
    <m/>
  </r>
  <r>
    <x v="8"/>
    <x v="0"/>
    <x v="8"/>
    <x v="13"/>
    <x v="48"/>
    <x v="49"/>
    <x v="4"/>
    <n v="-68.900000000000006"/>
    <x v="4"/>
    <x v="1"/>
    <s v="Banco Inter"/>
    <m/>
    <m/>
    <m/>
    <m/>
    <m/>
    <m/>
  </r>
  <r>
    <x v="10"/>
    <x v="3"/>
    <x v="10"/>
    <x v="17"/>
    <x v="0"/>
    <x v="46"/>
    <x v="4"/>
    <n v="-10000"/>
    <x v="4"/>
    <x v="1"/>
    <s v="Banco Inter"/>
    <m/>
    <m/>
    <m/>
    <m/>
    <m/>
    <m/>
  </r>
  <r>
    <x v="6"/>
    <x v="0"/>
    <x v="6"/>
    <x v="11"/>
    <x v="36"/>
    <x v="46"/>
    <x v="4"/>
    <n v="-205.83"/>
    <x v="4"/>
    <x v="1"/>
    <s v="Banco Inter"/>
    <s v="doc 4- jan 24"/>
    <m/>
    <m/>
    <m/>
    <m/>
    <m/>
  </r>
  <r>
    <x v="8"/>
    <x v="0"/>
    <x v="8"/>
    <x v="13"/>
    <x v="13"/>
    <x v="46"/>
    <x v="4"/>
    <n v="-108.5"/>
    <x v="4"/>
    <x v="1"/>
    <s v="Banco Inter"/>
    <s v="doc 4- jan 24"/>
    <m/>
    <m/>
    <m/>
    <m/>
    <m/>
  </r>
  <r>
    <x v="8"/>
    <x v="0"/>
    <x v="8"/>
    <x v="13"/>
    <x v="49"/>
    <x v="50"/>
    <x v="4"/>
    <n v="-177"/>
    <x v="4"/>
    <x v="1"/>
    <s v="Banco Inter"/>
    <s v="doc 5- jan 24"/>
    <m/>
    <m/>
    <m/>
    <m/>
    <m/>
  </r>
  <r>
    <x v="6"/>
    <x v="0"/>
    <x v="6"/>
    <x v="11"/>
    <x v="33"/>
    <x v="51"/>
    <x v="4"/>
    <n v="-327.3"/>
    <x v="4"/>
    <x v="1"/>
    <s v="Banco Inter"/>
    <s v="doc 6- jan 24"/>
    <m/>
    <m/>
    <m/>
    <m/>
    <m/>
  </r>
  <r>
    <x v="8"/>
    <x v="0"/>
    <x v="8"/>
    <x v="13"/>
    <x v="13"/>
    <x v="51"/>
    <x v="4"/>
    <n v="-111.78"/>
    <x v="4"/>
    <x v="1"/>
    <s v="Banco Inter"/>
    <s v="doc 4- jan 24"/>
    <m/>
    <m/>
    <m/>
    <m/>
    <m/>
  </r>
  <r>
    <x v="8"/>
    <x v="0"/>
    <x v="8"/>
    <x v="13"/>
    <x v="50"/>
    <x v="52"/>
    <x v="4"/>
    <n v="-38"/>
    <x v="4"/>
    <x v="1"/>
    <s v="Banco Inter"/>
    <s v="doc 8- jan 24"/>
    <m/>
    <m/>
    <m/>
    <m/>
    <m/>
  </r>
  <r>
    <x v="6"/>
    <x v="0"/>
    <x v="6"/>
    <x v="11"/>
    <x v="27"/>
    <x v="52"/>
    <x v="4"/>
    <n v="-144.5"/>
    <x v="4"/>
    <x v="1"/>
    <s v="Banco Inter"/>
    <s v="doc 7- jan 24"/>
    <m/>
    <m/>
    <m/>
    <m/>
    <m/>
  </r>
  <r>
    <x v="9"/>
    <x v="0"/>
    <x v="9"/>
    <x v="23"/>
    <x v="51"/>
    <x v="53"/>
    <x v="4"/>
    <n v="-468.46"/>
    <x v="4"/>
    <x v="1"/>
    <s v="Banco Inter"/>
    <s v="doc 9- jan 24"/>
    <m/>
    <m/>
    <m/>
    <m/>
    <m/>
  </r>
  <r>
    <x v="8"/>
    <x v="0"/>
    <x v="8"/>
    <x v="13"/>
    <x v="52"/>
    <x v="54"/>
    <x v="4"/>
    <n v="-331.1"/>
    <x v="4"/>
    <x v="1"/>
    <s v="Banco Inter"/>
    <s v="doc 10- jan 24"/>
    <m/>
    <m/>
    <m/>
    <m/>
    <m/>
  </r>
  <r>
    <x v="6"/>
    <x v="0"/>
    <x v="6"/>
    <x v="24"/>
    <x v="53"/>
    <x v="48"/>
    <x v="4"/>
    <n v="-2231.6"/>
    <x v="4"/>
    <x v="1"/>
    <s v="Banco Inter"/>
    <s v="doc 12- jan 24"/>
    <m/>
    <m/>
    <m/>
    <m/>
    <m/>
  </r>
  <r>
    <x v="6"/>
    <x v="0"/>
    <x v="6"/>
    <x v="11"/>
    <x v="36"/>
    <x v="48"/>
    <x v="4"/>
    <n v="-254.21"/>
    <x v="4"/>
    <x v="1"/>
    <s v="Banco Inter"/>
    <s v="doc 13- jan 24"/>
    <m/>
    <m/>
    <m/>
    <m/>
    <m/>
  </r>
  <r>
    <x v="8"/>
    <x v="0"/>
    <x v="8"/>
    <x v="13"/>
    <x v="13"/>
    <x v="48"/>
    <x v="4"/>
    <n v="-125"/>
    <x v="4"/>
    <x v="1"/>
    <s v="Banco Inter"/>
    <s v="doc 13- jan 24"/>
    <m/>
    <m/>
    <m/>
    <m/>
    <m/>
  </r>
  <r>
    <x v="6"/>
    <x v="0"/>
    <x v="6"/>
    <x v="18"/>
    <x v="54"/>
    <x v="47"/>
    <x v="4"/>
    <n v="-80"/>
    <x v="4"/>
    <x v="1"/>
    <s v="Banco Inter"/>
    <s v="doc 14- jan 24"/>
    <m/>
    <m/>
    <m/>
    <m/>
    <m/>
  </r>
  <r>
    <x v="6"/>
    <x v="0"/>
    <x v="6"/>
    <x v="11"/>
    <x v="36"/>
    <x v="55"/>
    <x v="4"/>
    <n v="-216.15"/>
    <x v="4"/>
    <x v="1"/>
    <s v="Banco Inter"/>
    <m/>
    <m/>
    <m/>
    <m/>
    <m/>
    <m/>
  </r>
  <r>
    <x v="8"/>
    <x v="0"/>
    <x v="8"/>
    <x v="13"/>
    <x v="55"/>
    <x v="56"/>
    <x v="4"/>
    <n v="-17.98"/>
    <x v="4"/>
    <x v="1"/>
    <s v="Banco Inter"/>
    <s v="doc 13- jan 24"/>
    <m/>
    <m/>
    <m/>
    <m/>
    <m/>
  </r>
  <r>
    <x v="8"/>
    <x v="0"/>
    <x v="8"/>
    <x v="13"/>
    <x v="13"/>
    <x v="57"/>
    <x v="4"/>
    <n v="-99.46"/>
    <x v="4"/>
    <x v="1"/>
    <s v="Banco Inter"/>
    <s v="doc 14- jan 24"/>
    <m/>
    <m/>
    <m/>
    <m/>
    <m/>
  </r>
  <r>
    <x v="11"/>
    <x v="3"/>
    <x v="11"/>
    <x v="17"/>
    <x v="0"/>
    <x v="58"/>
    <x v="4"/>
    <n v="500"/>
    <x v="4"/>
    <x v="1"/>
    <s v="Banco Inter"/>
    <m/>
    <m/>
    <m/>
    <m/>
    <m/>
    <m/>
  </r>
  <r>
    <x v="7"/>
    <x v="0"/>
    <x v="7"/>
    <x v="12"/>
    <x v="56"/>
    <x v="58"/>
    <x v="4"/>
    <n v="-2518.4499999999998"/>
    <x v="4"/>
    <x v="1"/>
    <s v="Banco Inter"/>
    <m/>
    <m/>
    <m/>
    <m/>
    <m/>
    <m/>
  </r>
  <r>
    <x v="1"/>
    <x v="1"/>
    <x v="1"/>
    <x v="2"/>
    <x v="2"/>
    <x v="59"/>
    <x v="4"/>
    <n v="27500"/>
    <x v="5"/>
    <x v="1"/>
    <s v="Banco Inter"/>
    <m/>
    <m/>
    <m/>
    <m/>
    <m/>
    <m/>
  </r>
  <r>
    <x v="2"/>
    <x v="0"/>
    <x v="2"/>
    <x v="22"/>
    <x v="47"/>
    <x v="59"/>
    <x v="4"/>
    <n v="-638"/>
    <x v="5"/>
    <x v="1"/>
    <s v="Banco Inter"/>
    <m/>
    <m/>
    <m/>
    <m/>
    <m/>
    <m/>
  </r>
  <r>
    <x v="3"/>
    <x v="0"/>
    <x v="3"/>
    <x v="21"/>
    <x v="6"/>
    <x v="60"/>
    <x v="4"/>
    <n v="-945"/>
    <x v="5"/>
    <x v="1"/>
    <s v="Banco Inter"/>
    <s v="doc 3 - fev 24"/>
    <m/>
    <m/>
    <m/>
    <m/>
    <m/>
  </r>
  <r>
    <x v="0"/>
    <x v="0"/>
    <x v="0"/>
    <x v="3"/>
    <x v="3"/>
    <x v="61"/>
    <x v="4"/>
    <n v="-1772.85"/>
    <x v="5"/>
    <x v="1"/>
    <s v="Banco Inter"/>
    <s v="doc 14- fev 24"/>
    <m/>
    <m/>
    <m/>
    <m/>
    <m/>
  </r>
  <r>
    <x v="2"/>
    <x v="0"/>
    <x v="2"/>
    <x v="4"/>
    <x v="4"/>
    <x v="61"/>
    <x v="4"/>
    <n v="-1524"/>
    <x v="5"/>
    <x v="1"/>
    <s v="Banco Inter"/>
    <s v="doc 15- fev 24"/>
    <m/>
    <m/>
    <m/>
    <m/>
    <m/>
  </r>
  <r>
    <x v="0"/>
    <x v="0"/>
    <x v="0"/>
    <x v="0"/>
    <x v="0"/>
    <x v="59"/>
    <x v="4"/>
    <n v="-6013.17"/>
    <x v="5"/>
    <x v="1"/>
    <s v="Banco Inter"/>
    <s v="doc 2 - fev 24"/>
    <m/>
    <m/>
    <m/>
    <m/>
    <m/>
  </r>
  <r>
    <x v="8"/>
    <x v="0"/>
    <x v="8"/>
    <x v="13"/>
    <x v="13"/>
    <x v="62"/>
    <x v="5"/>
    <n v="-102.7"/>
    <x v="5"/>
    <x v="1"/>
    <s v="Banco Inter"/>
    <s v="doc 1 - fev 24"/>
    <m/>
    <m/>
    <m/>
    <m/>
    <m/>
  </r>
  <r>
    <x v="10"/>
    <x v="3"/>
    <x v="10"/>
    <x v="17"/>
    <x v="0"/>
    <x v="59"/>
    <x v="5"/>
    <n v="-10000"/>
    <x v="5"/>
    <x v="1"/>
    <s v="Banco Inter"/>
    <m/>
    <m/>
    <m/>
    <m/>
    <m/>
    <m/>
  </r>
  <r>
    <x v="6"/>
    <x v="0"/>
    <x v="6"/>
    <x v="25"/>
    <x v="57"/>
    <x v="63"/>
    <x v="5"/>
    <n v="-2560"/>
    <x v="5"/>
    <x v="1"/>
    <s v="Banco Inter"/>
    <s v="doc 4 - fev 24 "/>
    <m/>
    <m/>
    <m/>
    <m/>
    <m/>
  </r>
  <r>
    <x v="6"/>
    <x v="0"/>
    <x v="6"/>
    <x v="25"/>
    <x v="57"/>
    <x v="63"/>
    <x v="5"/>
    <n v="-100"/>
    <x v="5"/>
    <x v="1"/>
    <s v="Banco Inter"/>
    <m/>
    <m/>
    <m/>
    <m/>
    <m/>
    <m/>
  </r>
  <r>
    <x v="8"/>
    <x v="0"/>
    <x v="8"/>
    <x v="13"/>
    <x v="13"/>
    <x v="64"/>
    <x v="5"/>
    <n v="-116.1"/>
    <x v="5"/>
    <x v="1"/>
    <s v="Banco Inter"/>
    <s v="doc 5 - fev 24"/>
    <m/>
    <m/>
    <m/>
    <m/>
    <m/>
  </r>
  <r>
    <x v="6"/>
    <x v="0"/>
    <x v="6"/>
    <x v="11"/>
    <x v="58"/>
    <x v="65"/>
    <x v="5"/>
    <n v="-76.930000000000007"/>
    <x v="5"/>
    <x v="1"/>
    <s v="Banco Inter"/>
    <s v="doc 6 - fev 24"/>
    <m/>
    <m/>
    <m/>
    <m/>
    <m/>
  </r>
  <r>
    <x v="8"/>
    <x v="0"/>
    <x v="8"/>
    <x v="13"/>
    <x v="30"/>
    <x v="65"/>
    <x v="5"/>
    <n v="-143.91"/>
    <x v="5"/>
    <x v="1"/>
    <s v="Banco Inter"/>
    <s v="doc 7 - fev 24"/>
    <m/>
    <m/>
    <m/>
    <m/>
    <m/>
  </r>
  <r>
    <x v="6"/>
    <x v="0"/>
    <x v="6"/>
    <x v="11"/>
    <x v="59"/>
    <x v="66"/>
    <x v="5"/>
    <n v="-201.71"/>
    <x v="5"/>
    <x v="1"/>
    <s v="Banco Inter"/>
    <s v="doc 8 - fev 24"/>
    <m/>
    <m/>
    <m/>
    <m/>
    <m/>
  </r>
  <r>
    <x v="6"/>
    <x v="0"/>
    <x v="6"/>
    <x v="14"/>
    <x v="60"/>
    <x v="66"/>
    <x v="5"/>
    <n v="-10.5"/>
    <x v="5"/>
    <x v="1"/>
    <s v="Banco Inter"/>
    <m/>
    <m/>
    <m/>
    <m/>
    <m/>
    <m/>
  </r>
  <r>
    <x v="8"/>
    <x v="0"/>
    <x v="8"/>
    <x v="13"/>
    <x v="61"/>
    <x v="66"/>
    <x v="5"/>
    <n v="-59.18"/>
    <x v="5"/>
    <x v="1"/>
    <s v="Banco Inter"/>
    <s v="doc 9 - fev 24"/>
    <m/>
    <m/>
    <m/>
    <m/>
    <m/>
  </r>
  <r>
    <x v="6"/>
    <x v="0"/>
    <x v="6"/>
    <x v="14"/>
    <x v="62"/>
    <x v="66"/>
    <x v="5"/>
    <n v="-7"/>
    <x v="5"/>
    <x v="1"/>
    <s v="Banco Inter"/>
    <m/>
    <m/>
    <m/>
    <m/>
    <m/>
    <m/>
  </r>
  <r>
    <x v="6"/>
    <x v="0"/>
    <x v="6"/>
    <x v="11"/>
    <x v="36"/>
    <x v="67"/>
    <x v="5"/>
    <n v="-87.73"/>
    <x v="5"/>
    <x v="1"/>
    <s v="Banco Inter"/>
    <s v="doc 11 - fev 24"/>
    <m/>
    <m/>
    <m/>
    <m/>
    <m/>
  </r>
  <r>
    <x v="8"/>
    <x v="0"/>
    <x v="8"/>
    <x v="13"/>
    <x v="13"/>
    <x v="67"/>
    <x v="5"/>
    <n v="-89.9"/>
    <x v="5"/>
    <x v="1"/>
    <s v="Banco Inter"/>
    <s v="doc 10 - fev 24"/>
    <m/>
    <m/>
    <m/>
    <m/>
    <m/>
  </r>
  <r>
    <x v="6"/>
    <x v="0"/>
    <x v="6"/>
    <x v="11"/>
    <x v="27"/>
    <x v="68"/>
    <x v="5"/>
    <n v="-199.97"/>
    <x v="5"/>
    <x v="1"/>
    <s v="Banco Inter"/>
    <s v="doc 12 - fev 24"/>
    <m/>
    <m/>
    <m/>
    <m/>
    <m/>
  </r>
  <r>
    <x v="8"/>
    <x v="0"/>
    <x v="8"/>
    <x v="13"/>
    <x v="63"/>
    <x v="69"/>
    <x v="5"/>
    <n v="-11.5"/>
    <x v="5"/>
    <x v="1"/>
    <s v="Banco Inter"/>
    <m/>
    <m/>
    <m/>
    <m/>
    <m/>
    <m/>
  </r>
  <r>
    <x v="6"/>
    <x v="0"/>
    <x v="6"/>
    <x v="11"/>
    <x v="26"/>
    <x v="70"/>
    <x v="5"/>
    <n v="-249.2"/>
    <x v="5"/>
    <x v="1"/>
    <s v="Banco Inter"/>
    <m/>
    <m/>
    <m/>
    <m/>
    <m/>
    <m/>
  </r>
  <r>
    <x v="6"/>
    <x v="0"/>
    <x v="6"/>
    <x v="24"/>
    <x v="53"/>
    <x v="70"/>
    <x v="5"/>
    <n v="-2231.6"/>
    <x v="5"/>
    <x v="1"/>
    <s v="Banco Inter"/>
    <s v="doc 13 - fev 24"/>
    <m/>
    <m/>
    <m/>
    <m/>
    <m/>
  </r>
  <r>
    <x v="8"/>
    <x v="0"/>
    <x v="8"/>
    <x v="13"/>
    <x v="13"/>
    <x v="71"/>
    <x v="5"/>
    <n v="-145.13"/>
    <x v="5"/>
    <x v="1"/>
    <s v="Banco Inter"/>
    <m/>
    <m/>
    <m/>
    <m/>
    <m/>
    <m/>
  </r>
  <r>
    <x v="6"/>
    <x v="0"/>
    <x v="6"/>
    <x v="18"/>
    <x v="64"/>
    <x v="71"/>
    <x v="5"/>
    <n v="-80"/>
    <x v="5"/>
    <x v="1"/>
    <s v="Banco Inter"/>
    <m/>
    <m/>
    <m/>
    <m/>
    <m/>
    <m/>
  </r>
  <r>
    <x v="1"/>
    <x v="1"/>
    <x v="1"/>
    <x v="2"/>
    <x v="2"/>
    <x v="72"/>
    <x v="5"/>
    <n v="27500"/>
    <x v="6"/>
    <x v="1"/>
    <s v="Banco Inter"/>
    <m/>
    <m/>
    <m/>
    <m/>
    <m/>
    <m/>
  </r>
  <r>
    <x v="2"/>
    <x v="0"/>
    <x v="2"/>
    <x v="22"/>
    <x v="47"/>
    <x v="72"/>
    <x v="5"/>
    <n v="-720.5"/>
    <x v="6"/>
    <x v="1"/>
    <s v="RETIDO NF"/>
    <m/>
    <m/>
    <m/>
    <m/>
    <m/>
    <m/>
  </r>
  <r>
    <x v="3"/>
    <x v="0"/>
    <x v="3"/>
    <x v="21"/>
    <x v="6"/>
    <x v="73"/>
    <x v="5"/>
    <n v="-945"/>
    <x v="6"/>
    <x v="1"/>
    <s v="Banco Inter"/>
    <s v="doc 2 - mar 24"/>
    <m/>
    <m/>
    <m/>
    <m/>
    <m/>
  </r>
  <r>
    <x v="0"/>
    <x v="0"/>
    <x v="0"/>
    <x v="3"/>
    <x v="3"/>
    <x v="74"/>
    <x v="5"/>
    <n v="-1761.81"/>
    <x v="6"/>
    <x v="1"/>
    <s v="Banco Inter"/>
    <s v="doc 3- mar 24"/>
    <m/>
    <m/>
    <m/>
    <m/>
    <m/>
  </r>
  <r>
    <x v="2"/>
    <x v="0"/>
    <x v="2"/>
    <x v="4"/>
    <x v="4"/>
    <x v="74"/>
    <x v="5"/>
    <n v="-1532.49"/>
    <x v="6"/>
    <x v="1"/>
    <s v="Banco Inter"/>
    <s v="doc 4- mar 24"/>
    <m/>
    <m/>
    <m/>
    <m/>
    <m/>
  </r>
  <r>
    <x v="0"/>
    <x v="0"/>
    <x v="0"/>
    <x v="0"/>
    <x v="0"/>
    <x v="75"/>
    <x v="5"/>
    <n v="-6013.17"/>
    <x v="6"/>
    <x v="1"/>
    <s v="Banco Inter"/>
    <s v="doc 1- mar 24"/>
    <m/>
    <m/>
    <m/>
    <m/>
    <m/>
  </r>
  <r>
    <x v="6"/>
    <x v="0"/>
    <x v="6"/>
    <x v="11"/>
    <x v="65"/>
    <x v="72"/>
    <x v="6"/>
    <n v="-300.14999999999998"/>
    <x v="6"/>
    <x v="1"/>
    <s v="Banco Inter"/>
    <s v="doc 5- mar 24"/>
    <m/>
    <m/>
    <m/>
    <m/>
    <m/>
  </r>
  <r>
    <x v="6"/>
    <x v="0"/>
    <x v="6"/>
    <x v="11"/>
    <x v="36"/>
    <x v="72"/>
    <x v="6"/>
    <n v="-172.57"/>
    <x v="6"/>
    <x v="1"/>
    <s v="Banco Inter"/>
    <s v="doc 6- mar 24"/>
    <m/>
    <m/>
    <m/>
    <m/>
    <m/>
  </r>
  <r>
    <x v="8"/>
    <x v="0"/>
    <x v="8"/>
    <x v="13"/>
    <x v="13"/>
    <x v="72"/>
    <x v="6"/>
    <n v="-136.69999999999999"/>
    <x v="6"/>
    <x v="1"/>
    <s v="Banco Inter"/>
    <s v="doc 7- mar 24"/>
    <m/>
    <m/>
    <m/>
    <m/>
    <m/>
  </r>
  <r>
    <x v="10"/>
    <x v="3"/>
    <x v="10"/>
    <x v="17"/>
    <x v="0"/>
    <x v="75"/>
    <x v="6"/>
    <n v="-11000"/>
    <x v="6"/>
    <x v="1"/>
    <s v="Banco Inter"/>
    <m/>
    <m/>
    <m/>
    <m/>
    <m/>
    <m/>
  </r>
  <r>
    <x v="8"/>
    <x v="0"/>
    <x v="8"/>
    <x v="13"/>
    <x v="66"/>
    <x v="76"/>
    <x v="6"/>
    <n v="-33.9"/>
    <x v="6"/>
    <x v="1"/>
    <s v="Banco Inter"/>
    <s v="SEM COMPROVANTE"/>
    <m/>
    <m/>
    <m/>
    <m/>
    <m/>
  </r>
  <r>
    <x v="6"/>
    <x v="0"/>
    <x v="6"/>
    <x v="11"/>
    <x v="27"/>
    <x v="77"/>
    <x v="6"/>
    <n v="-115.74"/>
    <x v="6"/>
    <x v="1"/>
    <s v="Banco Inter"/>
    <s v="doc 8- mar 24"/>
    <m/>
    <m/>
    <m/>
    <m/>
    <m/>
  </r>
  <r>
    <x v="8"/>
    <x v="0"/>
    <x v="8"/>
    <x v="13"/>
    <x v="20"/>
    <x v="77"/>
    <x v="6"/>
    <n v="-33"/>
    <x v="6"/>
    <x v="1"/>
    <s v="Banco Inter"/>
    <s v="doc 9- mar 24"/>
    <m/>
    <m/>
    <m/>
    <m/>
    <m/>
  </r>
  <r>
    <x v="8"/>
    <x v="0"/>
    <x v="8"/>
    <x v="13"/>
    <x v="13"/>
    <x v="77"/>
    <x v="6"/>
    <n v="-97.2"/>
    <x v="6"/>
    <x v="1"/>
    <s v="Banco Inter"/>
    <s v="SEM COMPROVANTE"/>
    <m/>
    <m/>
    <m/>
    <m/>
    <m/>
  </r>
  <r>
    <x v="8"/>
    <x v="0"/>
    <x v="8"/>
    <x v="13"/>
    <x v="67"/>
    <x v="78"/>
    <x v="6"/>
    <n v="-392"/>
    <x v="6"/>
    <x v="1"/>
    <s v="Banco Inter"/>
    <s v="doc 10- mar 24"/>
    <m/>
    <m/>
    <m/>
    <m/>
    <m/>
  </r>
  <r>
    <x v="8"/>
    <x v="0"/>
    <x v="8"/>
    <x v="13"/>
    <x v="68"/>
    <x v="79"/>
    <x v="6"/>
    <n v="-146.22999999999999"/>
    <x v="6"/>
    <x v="1"/>
    <s v="Banco Inter"/>
    <s v="doc 11- mar 24"/>
    <m/>
    <m/>
    <m/>
    <m/>
    <m/>
  </r>
  <r>
    <x v="8"/>
    <x v="0"/>
    <x v="8"/>
    <x v="13"/>
    <x v="23"/>
    <x v="80"/>
    <x v="6"/>
    <n v="-29.28"/>
    <x v="6"/>
    <x v="1"/>
    <s v="Banco Inter"/>
    <s v="doc 12- mar 24"/>
    <m/>
    <m/>
    <m/>
    <m/>
    <m/>
  </r>
  <r>
    <x v="8"/>
    <x v="0"/>
    <x v="8"/>
    <x v="13"/>
    <x v="30"/>
    <x v="80"/>
    <x v="6"/>
    <n v="-121.07"/>
    <x v="6"/>
    <x v="1"/>
    <s v="Banco Inter"/>
    <s v="doc 13- mar 24"/>
    <m/>
    <m/>
    <m/>
    <m/>
    <m/>
  </r>
  <r>
    <x v="6"/>
    <x v="0"/>
    <x v="6"/>
    <x v="11"/>
    <x v="69"/>
    <x v="81"/>
    <x v="6"/>
    <n v="-291.85000000000002"/>
    <x v="6"/>
    <x v="1"/>
    <s v="Banco Inter"/>
    <s v="doc 14- mar 24"/>
    <m/>
    <m/>
    <m/>
    <m/>
    <m/>
  </r>
  <r>
    <x v="8"/>
    <x v="0"/>
    <x v="8"/>
    <x v="13"/>
    <x v="13"/>
    <x v="81"/>
    <x v="6"/>
    <n v="-107.7"/>
    <x v="6"/>
    <x v="1"/>
    <s v="Banco Inter"/>
    <s v="doc 15- mar 24"/>
    <m/>
    <m/>
    <m/>
    <m/>
    <m/>
  </r>
  <r>
    <x v="6"/>
    <x v="0"/>
    <x v="6"/>
    <x v="11"/>
    <x v="59"/>
    <x v="81"/>
    <x v="6"/>
    <n v="-111.6"/>
    <x v="6"/>
    <x v="1"/>
    <s v="Banco Inter"/>
    <s v="doc 16- mar 24"/>
    <m/>
    <m/>
    <m/>
    <m/>
    <m/>
  </r>
  <r>
    <x v="6"/>
    <x v="0"/>
    <x v="6"/>
    <x v="11"/>
    <x v="36"/>
    <x v="81"/>
    <x v="6"/>
    <n v="-221.66"/>
    <x v="6"/>
    <x v="1"/>
    <s v="Banco Inter"/>
    <s v="doc 17- mar 24"/>
    <m/>
    <m/>
    <m/>
    <m/>
    <m/>
  </r>
  <r>
    <x v="9"/>
    <x v="0"/>
    <x v="9"/>
    <x v="23"/>
    <x v="70"/>
    <x v="82"/>
    <x v="6"/>
    <n v="-284.5"/>
    <x v="6"/>
    <x v="1"/>
    <s v="Banco Inter"/>
    <s v="doc 26- mar 24"/>
    <m/>
    <m/>
    <m/>
    <m/>
    <m/>
  </r>
  <r>
    <x v="8"/>
    <x v="0"/>
    <x v="8"/>
    <x v="13"/>
    <x v="55"/>
    <x v="74"/>
    <x v="6"/>
    <n v="-27.97"/>
    <x v="6"/>
    <x v="1"/>
    <s v="Banco Inter"/>
    <s v="doc 18- mar 24"/>
    <m/>
    <m/>
    <m/>
    <m/>
    <m/>
  </r>
  <r>
    <x v="9"/>
    <x v="0"/>
    <x v="9"/>
    <x v="23"/>
    <x v="70"/>
    <x v="83"/>
    <x v="6"/>
    <n v="-126.3"/>
    <x v="6"/>
    <x v="1"/>
    <s v="Banco Inter"/>
    <s v="doc 27- mar 24"/>
    <m/>
    <m/>
    <m/>
    <m/>
    <m/>
  </r>
  <r>
    <x v="6"/>
    <x v="0"/>
    <x v="6"/>
    <x v="11"/>
    <x v="36"/>
    <x v="84"/>
    <x v="6"/>
    <n v="-184.34"/>
    <x v="6"/>
    <x v="1"/>
    <s v="Banco Inter"/>
    <s v="doc 19- mar 24"/>
    <m/>
    <m/>
    <m/>
    <m/>
    <m/>
  </r>
  <r>
    <x v="6"/>
    <x v="0"/>
    <x v="6"/>
    <x v="24"/>
    <x v="53"/>
    <x v="84"/>
    <x v="6"/>
    <n v="-39.36"/>
    <x v="6"/>
    <x v="1"/>
    <s v="Banco Inter"/>
    <s v="doc 24- mar 24"/>
    <m/>
    <m/>
    <m/>
    <m/>
    <m/>
  </r>
  <r>
    <x v="6"/>
    <x v="0"/>
    <x v="6"/>
    <x v="24"/>
    <x v="53"/>
    <x v="84"/>
    <x v="6"/>
    <n v="-2231.6"/>
    <x v="6"/>
    <x v="1"/>
    <s v="Banco Inter"/>
    <s v="doc 25- mar 24"/>
    <m/>
    <m/>
    <m/>
    <m/>
    <m/>
  </r>
  <r>
    <x v="8"/>
    <x v="0"/>
    <x v="8"/>
    <x v="13"/>
    <x v="13"/>
    <x v="85"/>
    <x v="6"/>
    <n v="-105.76"/>
    <x v="6"/>
    <x v="1"/>
    <s v="Banco Inter"/>
    <s v="doc 20- mar 24"/>
    <m/>
    <m/>
    <m/>
    <m/>
    <m/>
  </r>
  <r>
    <x v="8"/>
    <x v="0"/>
    <x v="8"/>
    <x v="13"/>
    <x v="71"/>
    <x v="86"/>
    <x v="6"/>
    <n v="-26"/>
    <x v="6"/>
    <x v="1"/>
    <s v="Banco Inter"/>
    <s v="doc 21- mar 24"/>
    <m/>
    <m/>
    <m/>
    <m/>
    <m/>
  </r>
  <r>
    <x v="8"/>
    <x v="0"/>
    <x v="8"/>
    <x v="13"/>
    <x v="13"/>
    <x v="87"/>
    <x v="6"/>
    <n v="-80.400000000000006"/>
    <x v="6"/>
    <x v="1"/>
    <s v="Banco Inter"/>
    <s v="doc 22- mar 24"/>
    <m/>
    <m/>
    <m/>
    <m/>
    <m/>
  </r>
  <r>
    <x v="8"/>
    <x v="0"/>
    <x v="8"/>
    <x v="13"/>
    <x v="72"/>
    <x v="88"/>
    <x v="6"/>
    <n v="-77.650000000000006"/>
    <x v="6"/>
    <x v="1"/>
    <s v="Banco Inter"/>
    <s v="doc 23- mar 24"/>
    <m/>
    <m/>
    <m/>
    <m/>
    <m/>
  </r>
  <r>
    <x v="6"/>
    <x v="0"/>
    <x v="6"/>
    <x v="14"/>
    <x v="73"/>
    <x v="89"/>
    <x v="6"/>
    <n v="-88"/>
    <x v="6"/>
    <x v="1"/>
    <s v="Banco Inter"/>
    <m/>
    <m/>
    <m/>
    <m/>
    <m/>
    <m/>
  </r>
  <r>
    <x v="1"/>
    <x v="1"/>
    <x v="1"/>
    <x v="2"/>
    <x v="2"/>
    <x v="90"/>
    <x v="6"/>
    <n v="27500"/>
    <x v="7"/>
    <x v="1"/>
    <s v="Banco Inter"/>
    <m/>
    <m/>
    <m/>
    <m/>
    <m/>
    <m/>
  </r>
  <r>
    <x v="2"/>
    <x v="0"/>
    <x v="2"/>
    <x v="22"/>
    <x v="47"/>
    <x v="90"/>
    <x v="6"/>
    <n v="-720.5"/>
    <x v="7"/>
    <x v="1"/>
    <s v="RETIDO NF"/>
    <m/>
    <m/>
    <m/>
    <m/>
    <m/>
    <m/>
  </r>
  <r>
    <x v="3"/>
    <x v="0"/>
    <x v="3"/>
    <x v="21"/>
    <x v="6"/>
    <x v="91"/>
    <x v="6"/>
    <n v="-945"/>
    <x v="7"/>
    <x v="1"/>
    <s v="Banco Inter"/>
    <s v="doc 04 - abr"/>
    <m/>
    <m/>
    <m/>
    <m/>
    <m/>
  </r>
  <r>
    <x v="0"/>
    <x v="0"/>
    <x v="0"/>
    <x v="3"/>
    <x v="3"/>
    <x v="92"/>
    <x v="6"/>
    <n v="-1761.81"/>
    <x v="7"/>
    <x v="1"/>
    <s v="Banco Inter"/>
    <s v="doc 02 - abr"/>
    <m/>
    <m/>
    <m/>
    <m/>
    <m/>
  </r>
  <r>
    <x v="2"/>
    <x v="0"/>
    <x v="2"/>
    <x v="4"/>
    <x v="4"/>
    <x v="93"/>
    <x v="6"/>
    <n v="-1537.97"/>
    <x v="7"/>
    <x v="1"/>
    <s v="Banco Inter"/>
    <s v="doc 03 - abr"/>
    <m/>
    <m/>
    <m/>
    <m/>
    <m/>
  </r>
  <r>
    <x v="0"/>
    <x v="0"/>
    <x v="0"/>
    <x v="0"/>
    <x v="0"/>
    <x v="94"/>
    <x v="6"/>
    <n v="-6013.17"/>
    <x v="7"/>
    <x v="1"/>
    <s v="Banco Inter"/>
    <s v="doc 01 - abr"/>
    <m/>
    <m/>
    <m/>
    <m/>
    <m/>
  </r>
  <r>
    <x v="0"/>
    <x v="0"/>
    <x v="0"/>
    <x v="0"/>
    <x v="0"/>
    <x v="95"/>
    <x v="6"/>
    <n v="-11.04"/>
    <x v="7"/>
    <x v="1"/>
    <s v="Banco Inter"/>
    <s v="doc 01 - abr"/>
    <m/>
    <m/>
    <m/>
    <m/>
    <m/>
  </r>
  <r>
    <x v="12"/>
    <x v="3"/>
    <x v="12"/>
    <x v="26"/>
    <x v="0"/>
    <x v="94"/>
    <x v="6"/>
    <n v="-7353.95"/>
    <x v="7"/>
    <x v="1"/>
    <s v="Banco Inter"/>
    <s v="doc 05 - abr"/>
    <m/>
    <m/>
    <m/>
    <m/>
    <m/>
  </r>
  <r>
    <x v="6"/>
    <x v="0"/>
    <x v="6"/>
    <x v="11"/>
    <x v="36"/>
    <x v="96"/>
    <x v="7"/>
    <n v="-230.24"/>
    <x v="7"/>
    <x v="1"/>
    <s v="Banco Inter"/>
    <s v="doc 06 - abr"/>
    <m/>
    <m/>
    <m/>
    <m/>
    <m/>
  </r>
  <r>
    <x v="6"/>
    <x v="0"/>
    <x v="6"/>
    <x v="11"/>
    <x v="31"/>
    <x v="97"/>
    <x v="7"/>
    <n v="-100"/>
    <x v="7"/>
    <x v="1"/>
    <s v="Banco Inter"/>
    <s v="doc 07 - abr"/>
    <m/>
    <m/>
    <m/>
    <m/>
    <m/>
  </r>
  <r>
    <x v="6"/>
    <x v="0"/>
    <x v="6"/>
    <x v="11"/>
    <x v="74"/>
    <x v="97"/>
    <x v="7"/>
    <n v="-215.07"/>
    <x v="7"/>
    <x v="1"/>
    <s v="Banco Inter"/>
    <s v="doc 08 - abr"/>
    <m/>
    <m/>
    <m/>
    <m/>
    <m/>
  </r>
  <r>
    <x v="10"/>
    <x v="3"/>
    <x v="10"/>
    <x v="17"/>
    <x v="0"/>
    <x v="98"/>
    <x v="7"/>
    <n v="-3000"/>
    <x v="7"/>
    <x v="1"/>
    <s v="Banco Inter"/>
    <m/>
    <m/>
    <m/>
    <m/>
    <m/>
    <m/>
  </r>
  <r>
    <x v="6"/>
    <x v="0"/>
    <x v="6"/>
    <x v="18"/>
    <x v="75"/>
    <x v="98"/>
    <x v="7"/>
    <n v="-80"/>
    <x v="7"/>
    <x v="1"/>
    <s v="Banco Inter"/>
    <s v="doc 09 - abr"/>
    <m/>
    <m/>
    <m/>
    <m/>
    <m/>
  </r>
  <r>
    <x v="8"/>
    <x v="0"/>
    <x v="8"/>
    <x v="13"/>
    <x v="13"/>
    <x v="99"/>
    <x v="7"/>
    <n v="-93.4"/>
    <x v="7"/>
    <x v="1"/>
    <s v="Banco Inter"/>
    <s v="doc 10 - abr"/>
    <m/>
    <m/>
    <m/>
    <m/>
    <m/>
  </r>
  <r>
    <x v="6"/>
    <x v="0"/>
    <x v="6"/>
    <x v="11"/>
    <x v="36"/>
    <x v="99"/>
    <x v="7"/>
    <n v="-331.48"/>
    <x v="7"/>
    <x v="1"/>
    <s v="Banco Inter"/>
    <s v="doc 11 - abr"/>
    <m/>
    <m/>
    <m/>
    <m/>
    <m/>
  </r>
  <r>
    <x v="8"/>
    <x v="0"/>
    <x v="8"/>
    <x v="13"/>
    <x v="13"/>
    <x v="95"/>
    <x v="7"/>
    <n v="-115.2"/>
    <x v="7"/>
    <x v="1"/>
    <s v="Banco Inter"/>
    <s v="doc 12 - abr"/>
    <m/>
    <m/>
    <m/>
    <m/>
    <m/>
  </r>
  <r>
    <x v="6"/>
    <x v="0"/>
    <x v="6"/>
    <x v="14"/>
    <x v="73"/>
    <x v="100"/>
    <x v="7"/>
    <n v="-74"/>
    <x v="7"/>
    <x v="1"/>
    <s v="Banco Inter"/>
    <s v="doc 14 - abr"/>
    <m/>
    <m/>
    <m/>
    <m/>
    <m/>
  </r>
  <r>
    <x v="8"/>
    <x v="0"/>
    <x v="8"/>
    <x v="13"/>
    <x v="76"/>
    <x v="101"/>
    <x v="7"/>
    <n v="-39.659999999999997"/>
    <x v="7"/>
    <x v="1"/>
    <s v="Banco Inter"/>
    <s v="doc 15 - abr"/>
    <m/>
    <m/>
    <m/>
    <m/>
    <m/>
  </r>
  <r>
    <x v="6"/>
    <x v="0"/>
    <x v="6"/>
    <x v="14"/>
    <x v="77"/>
    <x v="101"/>
    <x v="7"/>
    <n v="-17"/>
    <x v="7"/>
    <x v="1"/>
    <s v="Banco Inter"/>
    <s v="doc 16 - abr"/>
    <m/>
    <m/>
    <m/>
    <m/>
    <m/>
  </r>
  <r>
    <x v="6"/>
    <x v="0"/>
    <x v="6"/>
    <x v="11"/>
    <x v="69"/>
    <x v="92"/>
    <x v="7"/>
    <n v="-176.07"/>
    <x v="7"/>
    <x v="1"/>
    <s v="Banco Inter"/>
    <s v="doc 17 - abr"/>
    <m/>
    <m/>
    <m/>
    <m/>
    <m/>
  </r>
  <r>
    <x v="8"/>
    <x v="0"/>
    <x v="8"/>
    <x v="13"/>
    <x v="13"/>
    <x v="92"/>
    <x v="7"/>
    <n v="-94.2"/>
    <x v="7"/>
    <x v="1"/>
    <s v="Banco Inter"/>
    <s v="doc 18 - abr"/>
    <m/>
    <m/>
    <m/>
    <m/>
    <m/>
  </r>
  <r>
    <x v="6"/>
    <x v="0"/>
    <x v="6"/>
    <x v="14"/>
    <x v="73"/>
    <x v="102"/>
    <x v="7"/>
    <n v="-72"/>
    <x v="7"/>
    <x v="1"/>
    <s v="Banco Inter"/>
    <s v="doc 19 - abr"/>
    <m/>
    <m/>
    <m/>
    <m/>
    <m/>
  </r>
  <r>
    <x v="8"/>
    <x v="0"/>
    <x v="8"/>
    <x v="13"/>
    <x v="78"/>
    <x v="103"/>
    <x v="7"/>
    <n v="-37.96"/>
    <x v="7"/>
    <x v="1"/>
    <s v="Banco Inter"/>
    <s v="doc 20 - abr"/>
    <m/>
    <m/>
    <m/>
    <m/>
    <m/>
  </r>
  <r>
    <x v="6"/>
    <x v="0"/>
    <x v="6"/>
    <x v="11"/>
    <x v="69"/>
    <x v="104"/>
    <x v="7"/>
    <n v="-262.49"/>
    <x v="7"/>
    <x v="1"/>
    <s v="Banco Inter"/>
    <s v="doc 21 - abr"/>
    <m/>
    <m/>
    <m/>
    <m/>
    <m/>
  </r>
  <r>
    <x v="6"/>
    <x v="0"/>
    <x v="6"/>
    <x v="14"/>
    <x v="79"/>
    <x v="104"/>
    <x v="7"/>
    <n v="-24"/>
    <x v="7"/>
    <x v="1"/>
    <s v="Banco Inter"/>
    <s v="doc 22 - abr"/>
    <m/>
    <m/>
    <m/>
    <m/>
    <m/>
  </r>
  <r>
    <x v="8"/>
    <x v="0"/>
    <x v="8"/>
    <x v="13"/>
    <x v="13"/>
    <x v="105"/>
    <x v="7"/>
    <n v="-117.44"/>
    <x v="7"/>
    <x v="1"/>
    <s v="Banco Inter"/>
    <s v="doc 23 - abr"/>
    <m/>
    <m/>
    <m/>
    <m/>
    <m/>
  </r>
  <r>
    <x v="6"/>
    <x v="0"/>
    <x v="6"/>
    <x v="11"/>
    <x v="36"/>
    <x v="105"/>
    <x v="7"/>
    <n v="-280.36"/>
    <x v="7"/>
    <x v="1"/>
    <s v="Banco Inter"/>
    <s v="doc 24 - abr"/>
    <m/>
    <m/>
    <m/>
    <m/>
    <m/>
  </r>
  <r>
    <x v="1"/>
    <x v="1"/>
    <x v="1"/>
    <x v="2"/>
    <x v="2"/>
    <x v="106"/>
    <x v="7"/>
    <n v="27500"/>
    <x v="8"/>
    <x v="1"/>
    <s v="Banco Inter"/>
    <m/>
    <m/>
    <m/>
    <m/>
    <m/>
    <m/>
  </r>
  <r>
    <x v="2"/>
    <x v="0"/>
    <x v="2"/>
    <x v="22"/>
    <x v="47"/>
    <x v="106"/>
    <x v="7"/>
    <n v="-723.25"/>
    <x v="8"/>
    <x v="1"/>
    <s v="RETIDO NF"/>
    <m/>
    <m/>
    <m/>
    <m/>
    <m/>
    <m/>
  </r>
  <r>
    <x v="0"/>
    <x v="0"/>
    <x v="0"/>
    <x v="0"/>
    <x v="0"/>
    <x v="107"/>
    <x v="7"/>
    <n v="-6024.21"/>
    <x v="8"/>
    <x v="1"/>
    <s v="Banco Inter"/>
    <s v="doc 4 - mai"/>
    <m/>
    <m/>
    <m/>
    <m/>
    <m/>
  </r>
  <r>
    <x v="0"/>
    <x v="0"/>
    <x v="0"/>
    <x v="3"/>
    <x v="3"/>
    <x v="108"/>
    <x v="7"/>
    <n v="-1761.81"/>
    <x v="8"/>
    <x v="1"/>
    <s v="Banco Inter"/>
    <s v="doc 24 - mai"/>
    <m/>
    <m/>
    <m/>
    <m/>
    <m/>
  </r>
  <r>
    <x v="2"/>
    <x v="0"/>
    <x v="2"/>
    <x v="4"/>
    <x v="4"/>
    <x v="108"/>
    <x v="7"/>
    <n v="-1541.86"/>
    <x v="8"/>
    <x v="1"/>
    <s v="Banco Inter"/>
    <s v="doc 25 - mai"/>
    <m/>
    <m/>
    <m/>
    <m/>
    <m/>
  </r>
  <r>
    <x v="3"/>
    <x v="0"/>
    <x v="3"/>
    <x v="21"/>
    <x v="6"/>
    <x v="109"/>
    <x v="7"/>
    <n v="-945"/>
    <x v="8"/>
    <x v="1"/>
    <s v="Banco Inter"/>
    <s v="doc 9 - mai"/>
    <m/>
    <m/>
    <m/>
    <m/>
    <m/>
  </r>
  <r>
    <x v="6"/>
    <x v="0"/>
    <x v="6"/>
    <x v="11"/>
    <x v="59"/>
    <x v="110"/>
    <x v="8"/>
    <n v="-356.77"/>
    <x v="8"/>
    <x v="1"/>
    <s v="Banco Inter"/>
    <s v="doc 1 - mai"/>
    <m/>
    <m/>
    <m/>
    <m/>
    <m/>
  </r>
  <r>
    <x v="8"/>
    <x v="0"/>
    <x v="8"/>
    <x v="13"/>
    <x v="78"/>
    <x v="106"/>
    <x v="8"/>
    <n v="-37.96"/>
    <x v="8"/>
    <x v="1"/>
    <s v="Banco Inter"/>
    <s v="doc 2 - mai"/>
    <m/>
    <m/>
    <m/>
    <m/>
    <m/>
  </r>
  <r>
    <x v="8"/>
    <x v="0"/>
    <x v="8"/>
    <x v="13"/>
    <x v="13"/>
    <x v="107"/>
    <x v="8"/>
    <n v="-90.2"/>
    <x v="8"/>
    <x v="1"/>
    <s v="Banco Inter"/>
    <s v="doc 3 - mai"/>
    <m/>
    <m/>
    <m/>
    <m/>
    <m/>
  </r>
  <r>
    <x v="6"/>
    <x v="0"/>
    <x v="6"/>
    <x v="11"/>
    <x v="69"/>
    <x v="107"/>
    <x v="8"/>
    <n v="-216.03"/>
    <x v="8"/>
    <x v="1"/>
    <s v="Banco Inter"/>
    <s v="doc 5 - mai"/>
    <m/>
    <m/>
    <m/>
    <m/>
    <m/>
  </r>
  <r>
    <x v="6"/>
    <x v="0"/>
    <x v="6"/>
    <x v="14"/>
    <x v="73"/>
    <x v="111"/>
    <x v="8"/>
    <n v="-74"/>
    <x v="8"/>
    <x v="1"/>
    <s v="Banco Inter"/>
    <s v="doc 6 - mai"/>
    <m/>
    <m/>
    <m/>
    <m/>
    <m/>
  </r>
  <r>
    <x v="9"/>
    <x v="0"/>
    <x v="9"/>
    <x v="23"/>
    <x v="80"/>
    <x v="109"/>
    <x v="8"/>
    <n v="-280.8"/>
    <x v="8"/>
    <x v="1"/>
    <s v="Banco Inter"/>
    <s v="doc 7 - mai"/>
    <m/>
    <m/>
    <m/>
    <m/>
    <m/>
  </r>
  <r>
    <x v="10"/>
    <x v="3"/>
    <x v="10"/>
    <x v="17"/>
    <x v="0"/>
    <x v="109"/>
    <x v="8"/>
    <n v="-15000"/>
    <x v="8"/>
    <x v="1"/>
    <s v="Banco Inter"/>
    <m/>
    <m/>
    <m/>
    <m/>
    <m/>
    <m/>
  </r>
  <r>
    <x v="8"/>
    <x v="0"/>
    <x v="8"/>
    <x v="13"/>
    <x v="81"/>
    <x v="112"/>
    <x v="8"/>
    <n v="-84.48"/>
    <x v="8"/>
    <x v="1"/>
    <s v="Banco Inter"/>
    <s v="doc 10 - mai"/>
    <m/>
    <m/>
    <m/>
    <m/>
    <m/>
  </r>
  <r>
    <x v="8"/>
    <x v="0"/>
    <x v="8"/>
    <x v="13"/>
    <x v="82"/>
    <x v="113"/>
    <x v="8"/>
    <n v="-100.65"/>
    <x v="8"/>
    <x v="1"/>
    <s v="Banco Inter"/>
    <s v="doc 11 - mai"/>
    <m/>
    <m/>
    <m/>
    <m/>
    <m/>
  </r>
  <r>
    <x v="8"/>
    <x v="0"/>
    <x v="8"/>
    <x v="13"/>
    <x v="78"/>
    <x v="114"/>
    <x v="8"/>
    <n v="-37.96"/>
    <x v="8"/>
    <x v="1"/>
    <s v="Banco Inter"/>
    <s v="doc 12 - mai"/>
    <m/>
    <m/>
    <m/>
    <m/>
    <m/>
  </r>
  <r>
    <x v="6"/>
    <x v="0"/>
    <x v="6"/>
    <x v="11"/>
    <x v="59"/>
    <x v="115"/>
    <x v="8"/>
    <n v="-406.34"/>
    <x v="8"/>
    <x v="1"/>
    <s v="Banco Inter"/>
    <s v="doc 13 - mai"/>
    <m/>
    <m/>
    <m/>
    <m/>
    <m/>
  </r>
  <r>
    <x v="8"/>
    <x v="0"/>
    <x v="8"/>
    <x v="13"/>
    <x v="13"/>
    <x v="115"/>
    <x v="8"/>
    <n v="-96.92"/>
    <x v="8"/>
    <x v="1"/>
    <s v="Banco Inter"/>
    <s v="doc 14 - mai"/>
    <m/>
    <m/>
    <m/>
    <m/>
    <m/>
  </r>
  <r>
    <x v="2"/>
    <x v="0"/>
    <x v="2"/>
    <x v="5"/>
    <x v="83"/>
    <x v="115"/>
    <x v="8"/>
    <n v="-154.1"/>
    <x v="8"/>
    <x v="1"/>
    <s v="Banco Inter"/>
    <s v="doc 15 - mai"/>
    <m/>
    <m/>
    <m/>
    <m/>
    <m/>
  </r>
  <r>
    <x v="6"/>
    <x v="0"/>
    <x v="6"/>
    <x v="11"/>
    <x v="69"/>
    <x v="116"/>
    <x v="8"/>
    <n v="-272.02999999999997"/>
    <x v="8"/>
    <x v="1"/>
    <s v="Banco Inter"/>
    <s v="doc 16 - mai"/>
    <m/>
    <m/>
    <m/>
    <m/>
    <m/>
  </r>
  <r>
    <x v="9"/>
    <x v="0"/>
    <x v="9"/>
    <x v="23"/>
    <x v="70"/>
    <x v="117"/>
    <x v="8"/>
    <n v="-179.5"/>
    <x v="8"/>
    <x v="1"/>
    <s v="Banco Inter"/>
    <s v="doc 17 - mai"/>
    <m/>
    <m/>
    <m/>
    <m/>
    <m/>
  </r>
  <r>
    <x v="6"/>
    <x v="0"/>
    <x v="6"/>
    <x v="18"/>
    <x v="84"/>
    <x v="118"/>
    <x v="8"/>
    <n v="-150"/>
    <x v="8"/>
    <x v="1"/>
    <s v="Banco Inter"/>
    <s v="doc 18- mai"/>
    <m/>
    <m/>
    <m/>
    <m/>
    <m/>
  </r>
  <r>
    <x v="8"/>
    <x v="0"/>
    <x v="8"/>
    <x v="13"/>
    <x v="85"/>
    <x v="118"/>
    <x v="8"/>
    <n v="-18"/>
    <x v="8"/>
    <x v="1"/>
    <s v="Banco Inter"/>
    <s v="doc 19 - mai"/>
    <m/>
    <m/>
    <m/>
    <m/>
    <m/>
  </r>
  <r>
    <x v="1"/>
    <x v="1"/>
    <x v="1"/>
    <x v="2"/>
    <x v="86"/>
    <x v="118"/>
    <x v="8"/>
    <n v="23833"/>
    <x v="8"/>
    <x v="1"/>
    <s v="Banco Inter"/>
    <m/>
    <s v="PPR"/>
    <m/>
    <m/>
    <m/>
    <m/>
  </r>
  <r>
    <x v="2"/>
    <x v="0"/>
    <x v="2"/>
    <x v="22"/>
    <x v="47"/>
    <x v="118"/>
    <x v="8"/>
    <n v="-626.80999999999995"/>
    <x v="8"/>
    <x v="1"/>
    <s v="RETIDO NF"/>
    <m/>
    <m/>
    <m/>
    <m/>
    <m/>
    <m/>
  </r>
  <r>
    <x v="8"/>
    <x v="0"/>
    <x v="8"/>
    <x v="13"/>
    <x v="13"/>
    <x v="119"/>
    <x v="8"/>
    <n v="-114.4"/>
    <x v="8"/>
    <x v="1"/>
    <s v="Banco Inter"/>
    <s v="doc 20 - mai "/>
    <m/>
    <m/>
    <m/>
    <m/>
    <m/>
  </r>
  <r>
    <x v="6"/>
    <x v="0"/>
    <x v="6"/>
    <x v="14"/>
    <x v="73"/>
    <x v="120"/>
    <x v="8"/>
    <n v="-70"/>
    <x v="8"/>
    <x v="1"/>
    <s v="Banco Inter"/>
    <s v="doc 21 - mai"/>
    <m/>
    <m/>
    <m/>
    <m/>
    <m/>
  </r>
  <r>
    <x v="6"/>
    <x v="0"/>
    <x v="6"/>
    <x v="11"/>
    <x v="36"/>
    <x v="108"/>
    <x v="8"/>
    <n v="-233.46"/>
    <x v="8"/>
    <x v="1"/>
    <s v="Banco Inter"/>
    <s v="doc 22 - mai"/>
    <m/>
    <m/>
    <m/>
    <m/>
    <m/>
  </r>
  <r>
    <x v="9"/>
    <x v="0"/>
    <x v="9"/>
    <x v="15"/>
    <x v="87"/>
    <x v="108"/>
    <x v="8"/>
    <n v="-2599"/>
    <x v="8"/>
    <x v="1"/>
    <s v="Banco Inter"/>
    <s v="doc 23 - mai"/>
    <s v="imobilizado"/>
    <m/>
    <m/>
    <m/>
    <m/>
  </r>
  <r>
    <x v="6"/>
    <x v="0"/>
    <x v="6"/>
    <x v="11"/>
    <x v="69"/>
    <x v="121"/>
    <x v="8"/>
    <n v="-289.76"/>
    <x v="8"/>
    <x v="1"/>
    <s v="Banco Inter"/>
    <s v="doc 26 - mai"/>
    <m/>
    <m/>
    <m/>
    <m/>
    <m/>
  </r>
  <r>
    <x v="10"/>
    <x v="3"/>
    <x v="10"/>
    <x v="17"/>
    <x v="0"/>
    <x v="121"/>
    <x v="8"/>
    <n v="-12000"/>
    <x v="8"/>
    <x v="1"/>
    <s v="Banco Inter"/>
    <m/>
    <m/>
    <m/>
    <m/>
    <m/>
    <m/>
  </r>
  <r>
    <x v="9"/>
    <x v="0"/>
    <x v="9"/>
    <x v="15"/>
    <x v="88"/>
    <x v="122"/>
    <x v="8"/>
    <n v="-8829.41"/>
    <x v="8"/>
    <x v="1"/>
    <s v="Banco Inter"/>
    <s v="doc 27 - mai"/>
    <s v="imobilizado"/>
    <m/>
    <m/>
    <m/>
    <m/>
  </r>
  <r>
    <x v="8"/>
    <x v="0"/>
    <x v="8"/>
    <x v="13"/>
    <x v="89"/>
    <x v="123"/>
    <x v="8"/>
    <n v="-155.9"/>
    <x v="8"/>
    <x v="1"/>
    <s v="Banco Inter"/>
    <s v="sem doc"/>
    <m/>
    <m/>
    <m/>
    <m/>
    <m/>
  </r>
  <r>
    <x v="6"/>
    <x v="0"/>
    <x v="6"/>
    <x v="11"/>
    <x v="37"/>
    <x v="123"/>
    <x v="8"/>
    <n v="-69"/>
    <x v="8"/>
    <x v="1"/>
    <s v="Banco Inter"/>
    <s v="doc 28 - mai"/>
    <m/>
    <m/>
    <m/>
    <m/>
    <m/>
  </r>
  <r>
    <x v="6"/>
    <x v="0"/>
    <x v="6"/>
    <x v="11"/>
    <x v="37"/>
    <x v="123"/>
    <x v="8"/>
    <n v="-188.7"/>
    <x v="8"/>
    <x v="1"/>
    <s v="Banco Inter"/>
    <s v="doc 28 - mai"/>
    <m/>
    <m/>
    <m/>
    <m/>
    <m/>
  </r>
  <r>
    <x v="8"/>
    <x v="0"/>
    <x v="8"/>
    <x v="13"/>
    <x v="13"/>
    <x v="124"/>
    <x v="8"/>
    <n v="-90"/>
    <x v="8"/>
    <x v="1"/>
    <s v="Banco Inter"/>
    <s v="doc 29 - mai"/>
    <m/>
    <m/>
    <m/>
    <m/>
    <m/>
  </r>
  <r>
    <x v="6"/>
    <x v="0"/>
    <x v="6"/>
    <x v="11"/>
    <x v="90"/>
    <x v="125"/>
    <x v="8"/>
    <n v="-100"/>
    <x v="8"/>
    <x v="1"/>
    <s v="Banco Inter"/>
    <s v="doc 30 - mai"/>
    <m/>
    <m/>
    <m/>
    <m/>
    <m/>
  </r>
  <r>
    <x v="8"/>
    <x v="0"/>
    <x v="8"/>
    <x v="13"/>
    <x v="91"/>
    <x v="126"/>
    <x v="8"/>
    <n v="-360.03"/>
    <x v="8"/>
    <x v="1"/>
    <s v="Banco Inter"/>
    <s v="doc 31 - mai"/>
    <m/>
    <m/>
    <m/>
    <m/>
    <m/>
  </r>
  <r>
    <x v="6"/>
    <x v="0"/>
    <x v="6"/>
    <x v="11"/>
    <x v="31"/>
    <x v="126"/>
    <x v="8"/>
    <n v="-147.77000000000001"/>
    <x v="8"/>
    <x v="1"/>
    <s v="Banco Inter"/>
    <s v="doc 32 - mai"/>
    <m/>
    <m/>
    <m/>
    <m/>
    <m/>
  </r>
  <r>
    <x v="0"/>
    <x v="0"/>
    <x v="0"/>
    <x v="0"/>
    <x v="0"/>
    <x v="127"/>
    <x v="8"/>
    <n v="-6024.21"/>
    <x v="9"/>
    <x v="1"/>
    <s v="Banco Inter"/>
    <s v="doc 1 - jun"/>
    <m/>
    <m/>
    <m/>
    <m/>
    <m/>
  </r>
  <r>
    <x v="2"/>
    <x v="0"/>
    <x v="2"/>
    <x v="4"/>
    <x v="4"/>
    <x v="128"/>
    <x v="8"/>
    <n v="-1338.75"/>
    <x v="9"/>
    <x v="1"/>
    <s v="Banco Inter"/>
    <s v="doc 2 - jun"/>
    <m/>
    <m/>
    <m/>
    <m/>
    <m/>
  </r>
  <r>
    <x v="0"/>
    <x v="0"/>
    <x v="0"/>
    <x v="3"/>
    <x v="3"/>
    <x v="128"/>
    <x v="8"/>
    <n v="-1761.81"/>
    <x v="9"/>
    <x v="1"/>
    <s v="Banco Inter"/>
    <s v="doc 3 - jun"/>
    <m/>
    <m/>
    <m/>
    <m/>
    <m/>
  </r>
  <r>
    <x v="6"/>
    <x v="0"/>
    <x v="6"/>
    <x v="18"/>
    <x v="92"/>
    <x v="129"/>
    <x v="9"/>
    <n v="-210"/>
    <x v="9"/>
    <x v="1"/>
    <s v="Banco Inter"/>
    <s v="doc 4 - jun"/>
    <m/>
    <m/>
    <m/>
    <m/>
    <m/>
  </r>
  <r>
    <x v="6"/>
    <x v="0"/>
    <x v="6"/>
    <x v="14"/>
    <x v="73"/>
    <x v="130"/>
    <x v="9"/>
    <n v="-136"/>
    <x v="9"/>
    <x v="1"/>
    <s v="Banco Inter"/>
    <s v="doc 5 - jun"/>
    <m/>
    <m/>
    <m/>
    <m/>
    <m/>
  </r>
  <r>
    <x v="6"/>
    <x v="0"/>
    <x v="6"/>
    <x v="11"/>
    <x v="36"/>
    <x v="131"/>
    <x v="9"/>
    <n v="-320.32"/>
    <x v="9"/>
    <x v="1"/>
    <s v="Banco Inter"/>
    <s v="doc 6 - jun"/>
    <m/>
    <m/>
    <m/>
    <m/>
    <m/>
  </r>
  <r>
    <x v="1"/>
    <x v="1"/>
    <x v="1"/>
    <x v="2"/>
    <x v="2"/>
    <x v="131"/>
    <x v="8"/>
    <n v="27500"/>
    <x v="9"/>
    <x v="1"/>
    <s v="Banco Inter"/>
    <m/>
    <m/>
    <m/>
    <m/>
    <m/>
    <m/>
  </r>
  <r>
    <x v="2"/>
    <x v="0"/>
    <x v="2"/>
    <x v="22"/>
    <x v="47"/>
    <x v="131"/>
    <x v="8"/>
    <n v="-726"/>
    <x v="9"/>
    <x v="1"/>
    <s v="Banco Inter"/>
    <m/>
    <m/>
    <m/>
    <m/>
    <m/>
    <m/>
  </r>
  <r>
    <x v="10"/>
    <x v="3"/>
    <x v="10"/>
    <x v="17"/>
    <x v="0"/>
    <x v="131"/>
    <x v="9"/>
    <n v="-12000"/>
    <x v="9"/>
    <x v="1"/>
    <s v="Banco Inter"/>
    <m/>
    <m/>
    <m/>
    <m/>
    <m/>
    <m/>
  </r>
  <r>
    <x v="6"/>
    <x v="0"/>
    <x v="6"/>
    <x v="11"/>
    <x v="59"/>
    <x v="132"/>
    <x v="9"/>
    <n v="-250"/>
    <x v="9"/>
    <x v="1"/>
    <s v="Banco Inter"/>
    <s v="doc 7 - jun"/>
    <m/>
    <m/>
    <m/>
    <m/>
    <m/>
  </r>
  <r>
    <x v="8"/>
    <x v="0"/>
    <x v="8"/>
    <x v="13"/>
    <x v="13"/>
    <x v="132"/>
    <x v="9"/>
    <n v="-95.2"/>
    <x v="9"/>
    <x v="1"/>
    <s v="Banco Inter"/>
    <s v="doc 8 - jun"/>
    <m/>
    <m/>
    <m/>
    <m/>
    <m/>
  </r>
  <r>
    <x v="6"/>
    <x v="0"/>
    <x v="6"/>
    <x v="18"/>
    <x v="93"/>
    <x v="133"/>
    <x v="9"/>
    <n v="-80"/>
    <x v="9"/>
    <x v="1"/>
    <s v="Banco Inter"/>
    <s v="doc 9 - jun"/>
    <m/>
    <m/>
    <m/>
    <m/>
    <m/>
  </r>
  <r>
    <x v="8"/>
    <x v="0"/>
    <x v="8"/>
    <x v="13"/>
    <x v="78"/>
    <x v="134"/>
    <x v="9"/>
    <n v="-37.96"/>
    <x v="9"/>
    <x v="1"/>
    <s v="Banco Inter"/>
    <s v="doc 10 - jun"/>
    <m/>
    <m/>
    <m/>
    <m/>
    <m/>
  </r>
  <r>
    <x v="8"/>
    <x v="0"/>
    <x v="8"/>
    <x v="13"/>
    <x v="13"/>
    <x v="135"/>
    <x v="9"/>
    <n v="-131.69999999999999"/>
    <x v="9"/>
    <x v="1"/>
    <s v="Banco Inter"/>
    <s v="doc 11 - jun"/>
    <m/>
    <m/>
    <m/>
    <m/>
    <m/>
  </r>
  <r>
    <x v="9"/>
    <x v="0"/>
    <x v="9"/>
    <x v="15"/>
    <x v="94"/>
    <x v="135"/>
    <x v="9"/>
    <n v="-349.52"/>
    <x v="9"/>
    <x v="1"/>
    <s v="Banco Inter"/>
    <s v="nf Waz"/>
    <m/>
    <m/>
    <m/>
    <m/>
    <m/>
  </r>
  <r>
    <x v="9"/>
    <x v="0"/>
    <x v="9"/>
    <x v="15"/>
    <x v="95"/>
    <x v="135"/>
    <x v="9"/>
    <n v="300"/>
    <x v="9"/>
    <x v="1"/>
    <s v="Banco Inter"/>
    <s v="reembolso"/>
    <m/>
    <m/>
    <m/>
    <m/>
    <m/>
  </r>
  <r>
    <x v="9"/>
    <x v="0"/>
    <x v="9"/>
    <x v="15"/>
    <x v="95"/>
    <x v="135"/>
    <x v="9"/>
    <n v="43.44"/>
    <x v="9"/>
    <x v="1"/>
    <s v="Banco Inter"/>
    <s v="reembolso"/>
    <m/>
    <m/>
    <m/>
    <m/>
    <m/>
  </r>
  <r>
    <x v="6"/>
    <x v="0"/>
    <x v="6"/>
    <x v="18"/>
    <x v="46"/>
    <x v="136"/>
    <x v="9"/>
    <n v="-150"/>
    <x v="9"/>
    <x v="1"/>
    <s v="Banco Inter"/>
    <s v="sem nf"/>
    <m/>
    <m/>
    <m/>
    <m/>
    <m/>
  </r>
  <r>
    <x v="9"/>
    <x v="0"/>
    <x v="9"/>
    <x v="23"/>
    <x v="80"/>
    <x v="137"/>
    <x v="9"/>
    <n v="-309.8"/>
    <x v="9"/>
    <x v="1"/>
    <s v="Banco Inter"/>
    <s v="doc 12 - jun"/>
    <m/>
    <m/>
    <m/>
    <m/>
    <m/>
  </r>
  <r>
    <x v="8"/>
    <x v="0"/>
    <x v="8"/>
    <x v="13"/>
    <x v="96"/>
    <x v="137"/>
    <x v="9"/>
    <n v="-35"/>
    <x v="9"/>
    <x v="1"/>
    <s v="Banco Inter"/>
    <s v="doc 13 - jun"/>
    <m/>
    <m/>
    <m/>
    <m/>
    <m/>
  </r>
  <r>
    <x v="6"/>
    <x v="0"/>
    <x v="6"/>
    <x v="14"/>
    <x v="73"/>
    <x v="138"/>
    <x v="9"/>
    <n v="-76"/>
    <x v="9"/>
    <x v="1"/>
    <s v="Banco Inter"/>
    <s v="doc 14 - jun"/>
    <m/>
    <m/>
    <m/>
    <m/>
    <m/>
  </r>
  <r>
    <x v="8"/>
    <x v="0"/>
    <x v="8"/>
    <x v="13"/>
    <x v="78"/>
    <x v="139"/>
    <x v="9"/>
    <n v="-37.96"/>
    <x v="9"/>
    <x v="1"/>
    <s v="Banco Inter"/>
    <s v="doc 15 - jun"/>
    <m/>
    <m/>
    <m/>
    <m/>
    <m/>
  </r>
  <r>
    <x v="6"/>
    <x v="0"/>
    <x v="6"/>
    <x v="11"/>
    <x v="69"/>
    <x v="140"/>
    <x v="9"/>
    <n v="-191.57"/>
    <x v="9"/>
    <x v="1"/>
    <s v="Banco Inter"/>
    <s v="doc 16 - jun"/>
    <m/>
    <m/>
    <m/>
    <m/>
    <m/>
  </r>
  <r>
    <x v="8"/>
    <x v="0"/>
    <x v="8"/>
    <x v="13"/>
    <x v="13"/>
    <x v="141"/>
    <x v="9"/>
    <n v="-100"/>
    <x v="9"/>
    <x v="1"/>
    <s v="Banco Inter"/>
    <s v="doc 17 - jun"/>
    <m/>
    <m/>
    <m/>
    <m/>
    <m/>
  </r>
  <r>
    <x v="6"/>
    <x v="0"/>
    <x v="6"/>
    <x v="11"/>
    <x v="36"/>
    <x v="141"/>
    <x v="9"/>
    <n v="-328.66"/>
    <x v="9"/>
    <x v="1"/>
    <s v="Banco Inter"/>
    <s v="doc 18 - jun"/>
    <m/>
    <m/>
    <m/>
    <m/>
    <m/>
  </r>
  <r>
    <x v="6"/>
    <x v="0"/>
    <x v="6"/>
    <x v="11"/>
    <x v="97"/>
    <x v="141"/>
    <x v="9"/>
    <n v="-117.81"/>
    <x v="9"/>
    <x v="1"/>
    <s v="Banco Inter"/>
    <s v="doc 19 - jun"/>
    <m/>
    <m/>
    <m/>
    <m/>
    <m/>
  </r>
  <r>
    <x v="6"/>
    <x v="0"/>
    <x v="6"/>
    <x v="11"/>
    <x v="97"/>
    <x v="141"/>
    <x v="9"/>
    <n v="-55.77"/>
    <x v="9"/>
    <x v="1"/>
    <s v="Banco Inter"/>
    <s v="doc 20 - jun"/>
    <m/>
    <m/>
    <m/>
    <m/>
    <m/>
  </r>
  <r>
    <x v="8"/>
    <x v="0"/>
    <x v="8"/>
    <x v="13"/>
    <x v="82"/>
    <x v="142"/>
    <x v="9"/>
    <n v="-81.95"/>
    <x v="9"/>
    <x v="1"/>
    <s v="Banco Inter"/>
    <s v="doc 21 - jun"/>
    <m/>
    <m/>
    <m/>
    <m/>
    <m/>
  </r>
  <r>
    <x v="8"/>
    <x v="0"/>
    <x v="8"/>
    <x v="13"/>
    <x v="98"/>
    <x v="143"/>
    <x v="9"/>
    <n v="-14.5"/>
    <x v="9"/>
    <x v="1"/>
    <s v="Banco Inter"/>
    <s v="doc 22 - jun"/>
    <m/>
    <m/>
    <m/>
    <m/>
    <m/>
  </r>
  <r>
    <x v="6"/>
    <x v="0"/>
    <x v="6"/>
    <x v="14"/>
    <x v="99"/>
    <x v="143"/>
    <x v="9"/>
    <n v="-18"/>
    <x v="9"/>
    <x v="1"/>
    <s v="Banco Inter"/>
    <s v="doc 23 - jun"/>
    <m/>
    <m/>
    <m/>
    <m/>
    <m/>
  </r>
  <r>
    <x v="6"/>
    <x v="0"/>
    <x v="6"/>
    <x v="11"/>
    <x v="36"/>
    <x v="144"/>
    <x v="9"/>
    <n v="-157.97"/>
    <x v="9"/>
    <x v="1"/>
    <s v="Banco Inter"/>
    <s v="doc 24 - jun"/>
    <m/>
    <m/>
    <m/>
    <m/>
    <m/>
  </r>
  <r>
    <x v="6"/>
    <x v="0"/>
    <x v="6"/>
    <x v="11"/>
    <x v="97"/>
    <x v="145"/>
    <x v="9"/>
    <n v="-120.02"/>
    <x v="9"/>
    <x v="1"/>
    <s v="Banco Inter"/>
    <s v="doc 25 - jun"/>
    <m/>
    <m/>
    <m/>
    <m/>
    <m/>
  </r>
  <r>
    <x v="6"/>
    <x v="0"/>
    <x v="6"/>
    <x v="11"/>
    <x v="100"/>
    <x v="146"/>
    <x v="9"/>
    <n v="-278.23"/>
    <x v="9"/>
    <x v="1"/>
    <s v="CAIXA"/>
    <m/>
    <m/>
    <m/>
    <m/>
    <m/>
    <m/>
  </r>
  <r>
    <x v="3"/>
    <x v="0"/>
    <x v="3"/>
    <x v="21"/>
    <x v="6"/>
    <x v="132"/>
    <x v="8"/>
    <n v="-945"/>
    <x v="9"/>
    <x v="1"/>
    <s v="CAIXA"/>
    <m/>
    <m/>
    <m/>
    <m/>
    <m/>
    <m/>
  </r>
  <r>
    <x v="11"/>
    <x v="3"/>
    <x v="11"/>
    <x v="17"/>
    <x v="0"/>
    <x v="131"/>
    <x v="9"/>
    <n v="2000"/>
    <x v="9"/>
    <x v="1"/>
    <s v="CAIXA"/>
    <m/>
    <m/>
    <m/>
    <m/>
    <m/>
    <m/>
  </r>
  <r>
    <x v="1"/>
    <x v="1"/>
    <x v="1"/>
    <x v="2"/>
    <x v="86"/>
    <x v="147"/>
    <x v="9"/>
    <n v="27500"/>
    <x v="10"/>
    <x v="1"/>
    <s v="Banco Inter"/>
    <s v="doc 1  - jul"/>
    <m/>
    <m/>
    <m/>
    <m/>
    <m/>
  </r>
  <r>
    <x v="2"/>
    <x v="0"/>
    <x v="2"/>
    <x v="22"/>
    <x v="47"/>
    <x v="147"/>
    <x v="9"/>
    <n v="-726"/>
    <x v="10"/>
    <x v="1"/>
    <s v="Banco Inter"/>
    <s v="doc 1  - jul"/>
    <m/>
    <m/>
    <m/>
    <m/>
    <m/>
  </r>
  <r>
    <x v="3"/>
    <x v="0"/>
    <x v="3"/>
    <x v="21"/>
    <x v="6"/>
    <x v="148"/>
    <x v="9"/>
    <n v="-1345"/>
    <x v="10"/>
    <x v="1"/>
    <s v="Banco Inter"/>
    <s v="doc 5 - jul"/>
    <m/>
    <m/>
    <m/>
    <m/>
    <m/>
  </r>
  <r>
    <x v="0"/>
    <x v="0"/>
    <x v="0"/>
    <x v="3"/>
    <x v="3"/>
    <x v="149"/>
    <x v="9"/>
    <n v="-1761.81"/>
    <x v="10"/>
    <x v="1"/>
    <s v="Banco Inter"/>
    <s v="doc 17 - jul"/>
    <m/>
    <m/>
    <m/>
    <m/>
    <m/>
  </r>
  <r>
    <x v="2"/>
    <x v="0"/>
    <x v="2"/>
    <x v="4"/>
    <x v="4"/>
    <x v="150"/>
    <x v="9"/>
    <n v="-1538.43"/>
    <x v="10"/>
    <x v="1"/>
    <s v="Banco Inter"/>
    <s v="doc 18 - jul"/>
    <m/>
    <m/>
    <m/>
    <m/>
    <m/>
  </r>
  <r>
    <x v="10"/>
    <x v="3"/>
    <x v="10"/>
    <x v="17"/>
    <x v="0"/>
    <x v="147"/>
    <x v="10"/>
    <n v="-15000"/>
    <x v="10"/>
    <x v="1"/>
    <s v="Banco Inter"/>
    <s v="sem doc"/>
    <m/>
    <m/>
    <m/>
    <m/>
    <m/>
  </r>
  <r>
    <x v="9"/>
    <x v="0"/>
    <x v="9"/>
    <x v="27"/>
    <x v="101"/>
    <x v="151"/>
    <x v="10"/>
    <n v="-120"/>
    <x v="10"/>
    <x v="1"/>
    <s v="Banco Inter"/>
    <s v="doc 2 - jul"/>
    <m/>
    <m/>
    <m/>
    <m/>
    <m/>
  </r>
  <r>
    <x v="8"/>
    <x v="0"/>
    <x v="8"/>
    <x v="13"/>
    <x v="85"/>
    <x v="152"/>
    <x v="10"/>
    <n v="-33.15"/>
    <x v="10"/>
    <x v="1"/>
    <s v="Banco Inter"/>
    <s v="doc 3 -jul"/>
    <m/>
    <m/>
    <m/>
    <m/>
    <m/>
  </r>
  <r>
    <x v="0"/>
    <x v="0"/>
    <x v="0"/>
    <x v="0"/>
    <x v="0"/>
    <x v="152"/>
    <x v="9"/>
    <n v="-6024.21"/>
    <x v="10"/>
    <x v="1"/>
    <s v="Banco Inter"/>
    <s v="doc 4 - jul"/>
    <m/>
    <m/>
    <m/>
    <m/>
    <m/>
  </r>
  <r>
    <x v="8"/>
    <x v="0"/>
    <x v="8"/>
    <x v="13"/>
    <x v="13"/>
    <x v="148"/>
    <x v="10"/>
    <n v="-218.59"/>
    <x v="10"/>
    <x v="1"/>
    <s v="Banco Inter"/>
    <s v="doc 6 - jul"/>
    <m/>
    <m/>
    <m/>
    <m/>
    <m/>
  </r>
  <r>
    <x v="8"/>
    <x v="0"/>
    <x v="8"/>
    <x v="13"/>
    <x v="85"/>
    <x v="148"/>
    <x v="10"/>
    <n v="-41.19"/>
    <x v="10"/>
    <x v="1"/>
    <s v="Banco Inter"/>
    <s v="doc 7 - jul"/>
    <m/>
    <m/>
    <m/>
    <m/>
    <m/>
  </r>
  <r>
    <x v="8"/>
    <x v="0"/>
    <x v="8"/>
    <x v="13"/>
    <x v="23"/>
    <x v="148"/>
    <x v="10"/>
    <n v="-15.4"/>
    <x v="10"/>
    <x v="1"/>
    <s v="Banco Inter"/>
    <s v="doc 8 - jul"/>
    <m/>
    <m/>
    <m/>
    <m/>
    <m/>
  </r>
  <r>
    <x v="6"/>
    <x v="0"/>
    <x v="6"/>
    <x v="11"/>
    <x v="30"/>
    <x v="153"/>
    <x v="10"/>
    <n v="-171.46"/>
    <x v="10"/>
    <x v="1"/>
    <s v="Banco Inter"/>
    <s v="doc 9 - jul"/>
    <m/>
    <m/>
    <m/>
    <m/>
    <m/>
  </r>
  <r>
    <x v="6"/>
    <x v="0"/>
    <x v="6"/>
    <x v="11"/>
    <x v="36"/>
    <x v="154"/>
    <x v="10"/>
    <n v="-313.18"/>
    <x v="10"/>
    <x v="1"/>
    <s v="Banco Inter"/>
    <s v="doc 10 - jul"/>
    <m/>
    <m/>
    <m/>
    <m/>
    <m/>
  </r>
  <r>
    <x v="8"/>
    <x v="0"/>
    <x v="8"/>
    <x v="13"/>
    <x v="13"/>
    <x v="155"/>
    <x v="10"/>
    <n v="-117.6"/>
    <x v="10"/>
    <x v="1"/>
    <s v="Banco Inter"/>
    <s v="doc 11 - jul"/>
    <m/>
    <m/>
    <m/>
    <m/>
    <m/>
  </r>
  <r>
    <x v="6"/>
    <x v="0"/>
    <x v="6"/>
    <x v="11"/>
    <x v="97"/>
    <x v="155"/>
    <x v="10"/>
    <n v="-541.14"/>
    <x v="10"/>
    <x v="1"/>
    <s v="Banco Inter"/>
    <s v="doc 12 - jul"/>
    <m/>
    <m/>
    <m/>
    <m/>
    <m/>
  </r>
  <r>
    <x v="6"/>
    <x v="0"/>
    <x v="6"/>
    <x v="11"/>
    <x v="37"/>
    <x v="156"/>
    <x v="10"/>
    <n v="-660"/>
    <x v="10"/>
    <x v="1"/>
    <s v="Banco Inter"/>
    <s v="doc 13 - jul"/>
    <m/>
    <m/>
    <m/>
    <m/>
    <m/>
  </r>
  <r>
    <x v="6"/>
    <x v="0"/>
    <x v="6"/>
    <x v="11"/>
    <x v="37"/>
    <x v="156"/>
    <x v="10"/>
    <n v="-31.06"/>
    <x v="10"/>
    <x v="1"/>
    <s v="Banco Inter"/>
    <s v="doc 14 - jul"/>
    <m/>
    <m/>
    <m/>
    <m/>
    <m/>
  </r>
  <r>
    <x v="6"/>
    <x v="0"/>
    <x v="6"/>
    <x v="18"/>
    <x v="64"/>
    <x v="157"/>
    <x v="10"/>
    <n v="-80"/>
    <x v="10"/>
    <x v="1"/>
    <s v="Banco Inter"/>
    <s v="doc 15 - jul"/>
    <m/>
    <m/>
    <m/>
    <m/>
    <m/>
  </r>
  <r>
    <x v="6"/>
    <x v="0"/>
    <x v="6"/>
    <x v="11"/>
    <x v="36"/>
    <x v="158"/>
    <x v="10"/>
    <n v="-245.21"/>
    <x v="10"/>
    <x v="1"/>
    <s v="Banco Inter"/>
    <s v="doc 16 - jul"/>
    <m/>
    <m/>
    <m/>
    <m/>
    <m/>
  </r>
  <r>
    <x v="8"/>
    <x v="0"/>
    <x v="8"/>
    <x v="13"/>
    <x v="102"/>
    <x v="159"/>
    <x v="10"/>
    <n v="-22"/>
    <x v="10"/>
    <x v="1"/>
    <s v="Banco Inter"/>
    <s v="doc 19 - jul"/>
    <m/>
    <m/>
    <m/>
    <m/>
    <m/>
  </r>
  <r>
    <x v="6"/>
    <x v="0"/>
    <x v="6"/>
    <x v="14"/>
    <x v="103"/>
    <x v="159"/>
    <x v="10"/>
    <n v="-50"/>
    <x v="10"/>
    <x v="1"/>
    <s v="Banco Inter"/>
    <s v="doc 20 - jul"/>
    <m/>
    <m/>
    <m/>
    <m/>
    <m/>
  </r>
  <r>
    <x v="8"/>
    <x v="0"/>
    <x v="8"/>
    <x v="13"/>
    <x v="104"/>
    <x v="160"/>
    <x v="10"/>
    <n v="-32.29"/>
    <x v="10"/>
    <x v="1"/>
    <s v="Banco Inter"/>
    <s v="doc 21 - jul"/>
    <m/>
    <m/>
    <m/>
    <m/>
    <m/>
  </r>
  <r>
    <x v="8"/>
    <x v="0"/>
    <x v="8"/>
    <x v="13"/>
    <x v="78"/>
    <x v="160"/>
    <x v="10"/>
    <n v="-27.97"/>
    <x v="10"/>
    <x v="1"/>
    <s v="Banco Inter"/>
    <s v="doc 22- jul"/>
    <m/>
    <m/>
    <m/>
    <m/>
    <m/>
  </r>
  <r>
    <x v="8"/>
    <x v="0"/>
    <x v="8"/>
    <x v="13"/>
    <x v="13"/>
    <x v="161"/>
    <x v="10"/>
    <n v="-178"/>
    <x v="10"/>
    <x v="1"/>
    <s v="Banco Inter"/>
    <s v="doc 23 - jul"/>
    <m/>
    <m/>
    <m/>
    <m/>
    <m/>
  </r>
  <r>
    <x v="6"/>
    <x v="0"/>
    <x v="6"/>
    <x v="11"/>
    <x v="105"/>
    <x v="161"/>
    <x v="10"/>
    <n v="-118.96"/>
    <x v="10"/>
    <x v="1"/>
    <s v="Banco Inter"/>
    <s v="doc 24 - jul"/>
    <m/>
    <m/>
    <m/>
    <m/>
    <m/>
  </r>
  <r>
    <x v="8"/>
    <x v="0"/>
    <x v="8"/>
    <x v="13"/>
    <x v="106"/>
    <x v="162"/>
    <x v="10"/>
    <n v="-83"/>
    <x v="10"/>
    <x v="1"/>
    <s v="Banco Inter"/>
    <s v="doc 25 - jul"/>
    <m/>
    <m/>
    <m/>
    <m/>
    <m/>
  </r>
  <r>
    <x v="1"/>
    <x v="1"/>
    <x v="1"/>
    <x v="2"/>
    <x v="86"/>
    <x v="163"/>
    <x v="10"/>
    <n v="27500"/>
    <x v="11"/>
    <x v="1"/>
    <s v="Banco Inter"/>
    <m/>
    <m/>
    <m/>
    <m/>
    <m/>
    <m/>
  </r>
  <r>
    <x v="2"/>
    <x v="0"/>
    <x v="2"/>
    <x v="22"/>
    <x v="47"/>
    <x v="163"/>
    <x v="10"/>
    <n v="-726"/>
    <x v="11"/>
    <x v="1"/>
    <s v="Banco Inter"/>
    <m/>
    <m/>
    <m/>
    <m/>
    <m/>
    <m/>
  </r>
  <r>
    <x v="0"/>
    <x v="0"/>
    <x v="0"/>
    <x v="0"/>
    <x v="0"/>
    <x v="163"/>
    <x v="10"/>
    <n v="-6024.21"/>
    <x v="11"/>
    <x v="1"/>
    <s v="Banco Inter"/>
    <m/>
    <m/>
    <m/>
    <m/>
    <m/>
    <m/>
  </r>
  <r>
    <x v="10"/>
    <x v="3"/>
    <x v="10"/>
    <x v="17"/>
    <x v="0"/>
    <x v="163"/>
    <x v="11"/>
    <n v="-15000"/>
    <x v="11"/>
    <x v="1"/>
    <s v="Banco Inter"/>
    <m/>
    <m/>
    <m/>
    <m/>
    <m/>
    <m/>
  </r>
  <r>
    <x v="8"/>
    <x v="0"/>
    <x v="8"/>
    <x v="13"/>
    <x v="13"/>
    <x v="164"/>
    <x v="11"/>
    <n v="-93.6"/>
    <x v="11"/>
    <x v="1"/>
    <s v="Banco Inter"/>
    <m/>
    <m/>
    <m/>
    <m/>
    <m/>
    <m/>
  </r>
  <r>
    <x v="6"/>
    <x v="0"/>
    <x v="6"/>
    <x v="11"/>
    <x v="36"/>
    <x v="164"/>
    <x v="11"/>
    <n v="-299.18"/>
    <x v="11"/>
    <x v="1"/>
    <s v="Banco Inter"/>
    <m/>
    <m/>
    <m/>
    <m/>
    <m/>
    <m/>
  </r>
  <r>
    <x v="6"/>
    <x v="0"/>
    <x v="6"/>
    <x v="11"/>
    <x v="97"/>
    <x v="164"/>
    <x v="11"/>
    <n v="-250.19"/>
    <x v="11"/>
    <x v="1"/>
    <s v="Banco Inter"/>
    <m/>
    <m/>
    <m/>
    <m/>
    <m/>
    <m/>
  </r>
  <r>
    <x v="8"/>
    <x v="0"/>
    <x v="8"/>
    <x v="13"/>
    <x v="107"/>
    <x v="165"/>
    <x v="11"/>
    <n v="-25.6"/>
    <x v="11"/>
    <x v="1"/>
    <s v="Banco Inter"/>
    <m/>
    <m/>
    <m/>
    <m/>
    <m/>
    <m/>
  </r>
  <r>
    <x v="3"/>
    <x v="0"/>
    <x v="3"/>
    <x v="21"/>
    <x v="6"/>
    <x v="166"/>
    <x v="10"/>
    <n v="-945"/>
    <x v="11"/>
    <x v="1"/>
    <s v="Banco Inter"/>
    <m/>
    <m/>
    <m/>
    <m/>
    <m/>
    <m/>
  </r>
  <r>
    <x v="8"/>
    <x v="0"/>
    <x v="8"/>
    <x v="13"/>
    <x v="108"/>
    <x v="166"/>
    <x v="11"/>
    <n v="-31.36"/>
    <x v="11"/>
    <x v="1"/>
    <s v="Banco Inter"/>
    <m/>
    <m/>
    <m/>
    <m/>
    <m/>
    <m/>
  </r>
  <r>
    <x v="8"/>
    <x v="0"/>
    <x v="8"/>
    <x v="13"/>
    <x v="109"/>
    <x v="167"/>
    <x v="11"/>
    <n v="-34.5"/>
    <x v="11"/>
    <x v="1"/>
    <s v="Banco Inter"/>
    <m/>
    <m/>
    <m/>
    <m/>
    <m/>
    <m/>
  </r>
  <r>
    <x v="8"/>
    <x v="0"/>
    <x v="8"/>
    <x v="13"/>
    <x v="27"/>
    <x v="168"/>
    <x v="11"/>
    <n v="-145.32"/>
    <x v="11"/>
    <x v="1"/>
    <s v="Banco Inter"/>
    <m/>
    <m/>
    <m/>
    <m/>
    <m/>
    <m/>
  </r>
  <r>
    <x v="8"/>
    <x v="0"/>
    <x v="8"/>
    <x v="13"/>
    <x v="50"/>
    <x v="168"/>
    <x v="11"/>
    <n v="-16.899999999999999"/>
    <x v="11"/>
    <x v="1"/>
    <s v="Banco Inter"/>
    <m/>
    <m/>
    <m/>
    <m/>
    <m/>
    <m/>
  </r>
  <r>
    <x v="6"/>
    <x v="0"/>
    <x v="6"/>
    <x v="11"/>
    <x v="74"/>
    <x v="169"/>
    <x v="11"/>
    <n v="-84.34"/>
    <x v="11"/>
    <x v="1"/>
    <s v="Banco Inter"/>
    <m/>
    <m/>
    <m/>
    <m/>
    <m/>
    <m/>
  </r>
  <r>
    <x v="8"/>
    <x v="0"/>
    <x v="8"/>
    <x v="13"/>
    <x v="30"/>
    <x v="169"/>
    <x v="11"/>
    <n v="-136.01"/>
    <x v="11"/>
    <x v="1"/>
    <s v="Banco Inter"/>
    <m/>
    <m/>
    <m/>
    <m/>
    <m/>
    <m/>
  </r>
  <r>
    <x v="8"/>
    <x v="0"/>
    <x v="8"/>
    <x v="13"/>
    <x v="110"/>
    <x v="169"/>
    <x v="11"/>
    <n v="-20.3"/>
    <x v="11"/>
    <x v="1"/>
    <s v="Banco Inter"/>
    <m/>
    <m/>
    <m/>
    <m/>
    <m/>
    <m/>
  </r>
  <r>
    <x v="6"/>
    <x v="0"/>
    <x v="6"/>
    <x v="11"/>
    <x v="36"/>
    <x v="169"/>
    <x v="11"/>
    <n v="-102.34"/>
    <x v="11"/>
    <x v="1"/>
    <s v="Banco Inter"/>
    <m/>
    <m/>
    <m/>
    <m/>
    <m/>
    <m/>
  </r>
  <r>
    <x v="8"/>
    <x v="0"/>
    <x v="8"/>
    <x v="13"/>
    <x v="13"/>
    <x v="169"/>
    <x v="11"/>
    <n v="-115.6"/>
    <x v="11"/>
    <x v="1"/>
    <s v="Banco Inter"/>
    <m/>
    <m/>
    <m/>
    <m/>
    <m/>
    <m/>
  </r>
  <r>
    <x v="8"/>
    <x v="0"/>
    <x v="8"/>
    <x v="13"/>
    <x v="111"/>
    <x v="170"/>
    <x v="11"/>
    <n v="-22"/>
    <x v="11"/>
    <x v="1"/>
    <s v="Banco Inter"/>
    <m/>
    <m/>
    <m/>
    <m/>
    <m/>
    <m/>
  </r>
  <r>
    <x v="6"/>
    <x v="0"/>
    <x v="6"/>
    <x v="11"/>
    <x v="112"/>
    <x v="171"/>
    <x v="11"/>
    <n v="-199"/>
    <x v="11"/>
    <x v="1"/>
    <s v="Banco Inter"/>
    <m/>
    <m/>
    <m/>
    <m/>
    <m/>
    <m/>
  </r>
  <r>
    <x v="6"/>
    <x v="0"/>
    <x v="6"/>
    <x v="11"/>
    <x v="36"/>
    <x v="171"/>
    <x v="11"/>
    <n v="-258.85000000000002"/>
    <x v="11"/>
    <x v="1"/>
    <s v="Banco Inter"/>
    <m/>
    <m/>
    <m/>
    <m/>
    <m/>
    <m/>
  </r>
  <r>
    <x v="6"/>
    <x v="0"/>
    <x v="6"/>
    <x v="11"/>
    <x v="59"/>
    <x v="171"/>
    <x v="11"/>
    <n v="-184.95"/>
    <x v="11"/>
    <x v="1"/>
    <s v="Banco Inter"/>
    <m/>
    <m/>
    <m/>
    <m/>
    <m/>
    <m/>
  </r>
  <r>
    <x v="8"/>
    <x v="0"/>
    <x v="8"/>
    <x v="13"/>
    <x v="111"/>
    <x v="172"/>
    <x v="11"/>
    <n v="-24"/>
    <x v="11"/>
    <x v="1"/>
    <s v="Banco Inter"/>
    <m/>
    <m/>
    <m/>
    <m/>
    <m/>
    <m/>
  </r>
  <r>
    <x v="6"/>
    <x v="0"/>
    <x v="6"/>
    <x v="11"/>
    <x v="113"/>
    <x v="172"/>
    <x v="11"/>
    <n v="-228.82"/>
    <x v="11"/>
    <x v="1"/>
    <s v="Banco Inter"/>
    <m/>
    <m/>
    <m/>
    <m/>
    <m/>
    <m/>
  </r>
  <r>
    <x v="0"/>
    <x v="0"/>
    <x v="0"/>
    <x v="3"/>
    <x v="3"/>
    <x v="173"/>
    <x v="10"/>
    <n v="-1761.81"/>
    <x v="11"/>
    <x v="1"/>
    <s v="Banco Inter"/>
    <m/>
    <m/>
    <m/>
    <m/>
    <m/>
    <m/>
  </r>
  <r>
    <x v="2"/>
    <x v="0"/>
    <x v="2"/>
    <x v="4"/>
    <x v="4"/>
    <x v="173"/>
    <x v="10"/>
    <n v="-1541.09"/>
    <x v="11"/>
    <x v="1"/>
    <s v="Banco Inter"/>
    <m/>
    <m/>
    <m/>
    <m/>
    <m/>
    <m/>
  </r>
  <r>
    <x v="8"/>
    <x v="0"/>
    <x v="8"/>
    <x v="13"/>
    <x v="111"/>
    <x v="173"/>
    <x v="11"/>
    <n v="-22"/>
    <x v="11"/>
    <x v="1"/>
    <s v="Banco Inter"/>
    <m/>
    <m/>
    <m/>
    <m/>
    <m/>
    <m/>
  </r>
  <r>
    <x v="6"/>
    <x v="0"/>
    <x v="6"/>
    <x v="11"/>
    <x v="114"/>
    <x v="173"/>
    <x v="11"/>
    <n v="-218.55"/>
    <x v="11"/>
    <x v="1"/>
    <s v="Banco Inter"/>
    <m/>
    <m/>
    <m/>
    <m/>
    <m/>
    <m/>
  </r>
  <r>
    <x v="8"/>
    <x v="0"/>
    <x v="8"/>
    <x v="13"/>
    <x v="115"/>
    <x v="174"/>
    <x v="11"/>
    <n v="-34.49"/>
    <x v="11"/>
    <x v="1"/>
    <s v="Banco Inter"/>
    <m/>
    <m/>
    <m/>
    <m/>
    <m/>
    <m/>
  </r>
  <r>
    <x v="8"/>
    <x v="0"/>
    <x v="8"/>
    <x v="13"/>
    <x v="13"/>
    <x v="175"/>
    <x v="11"/>
    <n v="-123.17"/>
    <x v="11"/>
    <x v="1"/>
    <s v="Banco Inter"/>
    <m/>
    <m/>
    <m/>
    <m/>
    <m/>
    <m/>
  </r>
  <r>
    <x v="8"/>
    <x v="0"/>
    <x v="8"/>
    <x v="13"/>
    <x v="116"/>
    <x v="176"/>
    <x v="11"/>
    <n v="-31"/>
    <x v="11"/>
    <x v="1"/>
    <s v="Banco Inter"/>
    <m/>
    <m/>
    <m/>
    <m/>
    <m/>
    <m/>
  </r>
  <r>
    <x v="8"/>
    <x v="0"/>
    <x v="8"/>
    <x v="13"/>
    <x v="117"/>
    <x v="177"/>
    <x v="11"/>
    <n v="-13.5"/>
    <x v="11"/>
    <x v="1"/>
    <s v="Banco Inter"/>
    <m/>
    <m/>
    <m/>
    <m/>
    <m/>
    <m/>
  </r>
  <r>
    <x v="6"/>
    <x v="0"/>
    <x v="6"/>
    <x v="18"/>
    <x v="93"/>
    <x v="178"/>
    <x v="11"/>
    <n v="-80"/>
    <x v="11"/>
    <x v="1"/>
    <s v="Banco Inter"/>
    <m/>
    <m/>
    <m/>
    <m/>
    <m/>
    <m/>
  </r>
  <r>
    <x v="11"/>
    <x v="3"/>
    <x v="11"/>
    <x v="17"/>
    <x v="0"/>
    <x v="179"/>
    <x v="11"/>
    <n v="1000"/>
    <x v="11"/>
    <x v="1"/>
    <s v="Banco Inter"/>
    <m/>
    <m/>
    <m/>
    <m/>
    <m/>
    <m/>
  </r>
  <r>
    <x v="6"/>
    <x v="0"/>
    <x v="6"/>
    <x v="28"/>
    <x v="118"/>
    <x v="179"/>
    <x v="11"/>
    <n v="-1063.8"/>
    <x v="11"/>
    <x v="1"/>
    <s v="Banco Inter"/>
    <m/>
    <m/>
    <m/>
    <m/>
    <m/>
    <m/>
  </r>
  <r>
    <x v="1"/>
    <x v="1"/>
    <x v="1"/>
    <x v="2"/>
    <x v="86"/>
    <x v="180"/>
    <x v="11"/>
    <n v="27500"/>
    <x v="1"/>
    <x v="1"/>
    <s v="Banco Inter"/>
    <s v="doc 01 - set"/>
    <m/>
    <m/>
    <m/>
    <m/>
    <m/>
  </r>
  <r>
    <x v="2"/>
    <x v="0"/>
    <x v="2"/>
    <x v="22"/>
    <x v="47"/>
    <x v="180"/>
    <x v="11"/>
    <n v="-726"/>
    <x v="1"/>
    <x v="1"/>
    <s v="Banco Inter"/>
    <s v="doc 01 - set"/>
    <m/>
    <m/>
    <m/>
    <m/>
    <m/>
  </r>
  <r>
    <x v="0"/>
    <x v="0"/>
    <x v="0"/>
    <x v="0"/>
    <x v="0"/>
    <x v="180"/>
    <x v="11"/>
    <n v="-6024.21"/>
    <x v="1"/>
    <x v="1"/>
    <s v="Banco Inter"/>
    <s v="doc 02 - set"/>
    <m/>
    <m/>
    <m/>
    <m/>
    <m/>
  </r>
  <r>
    <x v="6"/>
    <x v="0"/>
    <x v="6"/>
    <x v="14"/>
    <x v="119"/>
    <x v="180"/>
    <x v="12"/>
    <n v="-7"/>
    <x v="1"/>
    <x v="1"/>
    <s v="Banco Inter"/>
    <s v="doc 03 - set"/>
    <m/>
    <m/>
    <m/>
    <m/>
    <m/>
  </r>
  <r>
    <x v="8"/>
    <x v="0"/>
    <x v="8"/>
    <x v="13"/>
    <x v="78"/>
    <x v="180"/>
    <x v="12"/>
    <n v="-27.97"/>
    <x v="1"/>
    <x v="1"/>
    <s v="Banco Inter"/>
    <s v="doc 04 - set"/>
    <m/>
    <m/>
    <m/>
    <m/>
    <m/>
  </r>
  <r>
    <x v="6"/>
    <x v="0"/>
    <x v="6"/>
    <x v="11"/>
    <x v="113"/>
    <x v="180"/>
    <x v="12"/>
    <n v="-353.63"/>
    <x v="1"/>
    <x v="1"/>
    <s v="Banco Inter"/>
    <s v="doc 05 - set"/>
    <m/>
    <m/>
    <m/>
    <m/>
    <m/>
  </r>
  <r>
    <x v="6"/>
    <x v="0"/>
    <x v="6"/>
    <x v="29"/>
    <x v="120"/>
    <x v="181"/>
    <x v="12"/>
    <n v="-530"/>
    <x v="1"/>
    <x v="1"/>
    <s v="Banco Inter"/>
    <s v="doc 06 - set"/>
    <m/>
    <m/>
    <m/>
    <m/>
    <m/>
  </r>
  <r>
    <x v="8"/>
    <x v="0"/>
    <x v="8"/>
    <x v="13"/>
    <x v="115"/>
    <x v="182"/>
    <x v="12"/>
    <n v="-30.35"/>
    <x v="1"/>
    <x v="1"/>
    <s v="Banco Inter"/>
    <s v="doc 07 - set"/>
    <m/>
    <m/>
    <m/>
    <m/>
    <m/>
  </r>
  <r>
    <x v="6"/>
    <x v="0"/>
    <x v="6"/>
    <x v="14"/>
    <x v="121"/>
    <x v="183"/>
    <x v="12"/>
    <n v="-12.8"/>
    <x v="1"/>
    <x v="1"/>
    <s v="Banco Inter"/>
    <s v="doc 08 - set"/>
    <m/>
    <m/>
    <m/>
    <m/>
    <m/>
  </r>
  <r>
    <x v="10"/>
    <x v="3"/>
    <x v="10"/>
    <x v="17"/>
    <x v="0"/>
    <x v="183"/>
    <x v="12"/>
    <n v="-15000"/>
    <x v="1"/>
    <x v="1"/>
    <s v="Banco Inter"/>
    <m/>
    <m/>
    <m/>
    <m/>
    <m/>
    <m/>
  </r>
  <r>
    <x v="3"/>
    <x v="0"/>
    <x v="3"/>
    <x v="21"/>
    <x v="6"/>
    <x v="183"/>
    <x v="11"/>
    <n v="-945"/>
    <x v="1"/>
    <x v="1"/>
    <s v="Banco Inter"/>
    <s v="doc 09 - set"/>
    <m/>
    <m/>
    <m/>
    <m/>
    <m/>
  </r>
  <r>
    <x v="8"/>
    <x v="0"/>
    <x v="8"/>
    <x v="13"/>
    <x v="13"/>
    <x v="184"/>
    <x v="12"/>
    <n v="-109.8"/>
    <x v="1"/>
    <x v="1"/>
    <s v="Banco Inter"/>
    <s v="doc 10 - set"/>
    <m/>
    <m/>
    <m/>
    <m/>
    <m/>
  </r>
  <r>
    <x v="8"/>
    <x v="0"/>
    <x v="8"/>
    <x v="13"/>
    <x v="122"/>
    <x v="184"/>
    <x v="12"/>
    <n v="-27.92"/>
    <x v="1"/>
    <x v="1"/>
    <s v="Banco Inter"/>
    <s v="doc 11 - set"/>
    <m/>
    <m/>
    <m/>
    <m/>
    <m/>
  </r>
  <r>
    <x v="6"/>
    <x v="0"/>
    <x v="6"/>
    <x v="11"/>
    <x v="123"/>
    <x v="184"/>
    <x v="12"/>
    <n v="-59.39"/>
    <x v="1"/>
    <x v="1"/>
    <s v="Banco Inter"/>
    <s v="doc 12 - set"/>
    <m/>
    <m/>
    <m/>
    <m/>
    <m/>
  </r>
  <r>
    <x v="6"/>
    <x v="0"/>
    <x v="6"/>
    <x v="11"/>
    <x v="27"/>
    <x v="184"/>
    <x v="12"/>
    <n v="-82.53"/>
    <x v="1"/>
    <x v="1"/>
    <s v="Banco Inter"/>
    <s v="doc 13 - set"/>
    <m/>
    <m/>
    <m/>
    <m/>
    <m/>
  </r>
  <r>
    <x v="8"/>
    <x v="0"/>
    <x v="8"/>
    <x v="13"/>
    <x v="50"/>
    <x v="184"/>
    <x v="12"/>
    <n v="-16.899999999999999"/>
    <x v="1"/>
    <x v="1"/>
    <s v="Banco Inter"/>
    <s v="doc 14 - set"/>
    <m/>
    <m/>
    <m/>
    <m/>
    <m/>
  </r>
  <r>
    <x v="6"/>
    <x v="0"/>
    <x v="6"/>
    <x v="11"/>
    <x v="124"/>
    <x v="185"/>
    <x v="12"/>
    <n v="-70"/>
    <x v="1"/>
    <x v="1"/>
    <s v="Banco Inter"/>
    <s v="doc 15 - set"/>
    <m/>
    <m/>
    <m/>
    <m/>
    <m/>
  </r>
  <r>
    <x v="6"/>
    <x v="0"/>
    <x v="6"/>
    <x v="11"/>
    <x v="30"/>
    <x v="185"/>
    <x v="12"/>
    <n v="-118.86"/>
    <x v="1"/>
    <x v="1"/>
    <s v="Banco Inter"/>
    <s v="doc 16 - set"/>
    <m/>
    <m/>
    <m/>
    <m/>
    <m/>
  </r>
  <r>
    <x v="6"/>
    <x v="0"/>
    <x v="6"/>
    <x v="11"/>
    <x v="125"/>
    <x v="186"/>
    <x v="12"/>
    <n v="-97.34"/>
    <x v="1"/>
    <x v="1"/>
    <s v="Banco Inter"/>
    <s v="doc 17 - set"/>
    <m/>
    <m/>
    <m/>
    <m/>
    <m/>
  </r>
  <r>
    <x v="8"/>
    <x v="0"/>
    <x v="8"/>
    <x v="13"/>
    <x v="126"/>
    <x v="186"/>
    <x v="12"/>
    <n v="-72.27"/>
    <x v="1"/>
    <x v="1"/>
    <s v="Banco Inter"/>
    <s v="doc 18 - set"/>
    <m/>
    <m/>
    <m/>
    <m/>
    <m/>
  </r>
  <r>
    <x v="6"/>
    <x v="0"/>
    <x v="6"/>
    <x v="14"/>
    <x v="77"/>
    <x v="186"/>
    <x v="12"/>
    <n v="-19"/>
    <x v="1"/>
    <x v="1"/>
    <s v="Banco Inter"/>
    <s v="doc 19 - set"/>
    <m/>
    <m/>
    <m/>
    <m/>
    <m/>
  </r>
  <r>
    <x v="8"/>
    <x v="0"/>
    <x v="8"/>
    <x v="13"/>
    <x v="109"/>
    <x v="187"/>
    <x v="12"/>
    <n v="-24.5"/>
    <x v="1"/>
    <x v="1"/>
    <s v="Banco Inter"/>
    <s v="doc 20 - set"/>
    <m/>
    <m/>
    <m/>
    <m/>
    <m/>
  </r>
  <r>
    <x v="8"/>
    <x v="0"/>
    <x v="8"/>
    <x v="13"/>
    <x v="109"/>
    <x v="188"/>
    <x v="12"/>
    <n v="-26.5"/>
    <x v="1"/>
    <x v="1"/>
    <s v="Banco Inter"/>
    <s v="doc 21 - set"/>
    <m/>
    <m/>
    <m/>
    <m/>
    <m/>
  </r>
  <r>
    <x v="6"/>
    <x v="0"/>
    <x v="6"/>
    <x v="11"/>
    <x v="36"/>
    <x v="189"/>
    <x v="12"/>
    <n v="-269.89999999999998"/>
    <x v="1"/>
    <x v="1"/>
    <s v="Banco Inter"/>
    <s v="doc 22 - set"/>
    <m/>
    <m/>
    <m/>
    <m/>
    <m/>
  </r>
  <r>
    <x v="9"/>
    <x v="0"/>
    <x v="9"/>
    <x v="23"/>
    <x v="70"/>
    <x v="190"/>
    <x v="12"/>
    <n v="-255.8"/>
    <x v="1"/>
    <x v="1"/>
    <s v="Banco Inter"/>
    <s v="doc 23 - set"/>
    <m/>
    <m/>
    <m/>
    <m/>
    <m/>
  </r>
  <r>
    <x v="6"/>
    <x v="0"/>
    <x v="6"/>
    <x v="11"/>
    <x v="37"/>
    <x v="190"/>
    <x v="12"/>
    <n v="-129.87"/>
    <x v="1"/>
    <x v="1"/>
    <s v="Banco Inter"/>
    <s v="doc 24 - set"/>
    <m/>
    <m/>
    <m/>
    <m/>
    <m/>
  </r>
  <r>
    <x v="11"/>
    <x v="3"/>
    <x v="11"/>
    <x v="17"/>
    <x v="0"/>
    <x v="191"/>
    <x v="12"/>
    <n v="2500"/>
    <x v="1"/>
    <x v="1"/>
    <s v="Banco Inter"/>
    <m/>
    <m/>
    <m/>
    <m/>
    <m/>
    <m/>
  </r>
  <r>
    <x v="8"/>
    <x v="0"/>
    <x v="8"/>
    <x v="13"/>
    <x v="127"/>
    <x v="192"/>
    <x v="12"/>
    <n v="-27.01"/>
    <x v="1"/>
    <x v="1"/>
    <s v="Banco Inter"/>
    <s v="doc 25 - set"/>
    <m/>
    <m/>
    <m/>
    <m/>
    <m/>
  </r>
  <r>
    <x v="11"/>
    <x v="3"/>
    <x v="11"/>
    <x v="17"/>
    <x v="0"/>
    <x v="192"/>
    <x v="12"/>
    <n v="500"/>
    <x v="1"/>
    <x v="1"/>
    <s v="ENTRADA CAIXA"/>
    <m/>
    <m/>
    <m/>
    <m/>
    <m/>
    <m/>
  </r>
  <r>
    <x v="6"/>
    <x v="0"/>
    <x v="6"/>
    <x v="11"/>
    <x v="113"/>
    <x v="192"/>
    <x v="12"/>
    <n v="-232.52"/>
    <x v="1"/>
    <x v="1"/>
    <s v="CAIXA - DOC 01"/>
    <m/>
    <m/>
    <m/>
    <m/>
    <m/>
    <m/>
  </r>
  <r>
    <x v="2"/>
    <x v="0"/>
    <x v="2"/>
    <x v="4"/>
    <x v="4"/>
    <x v="193"/>
    <x v="11"/>
    <n v="-1543.26"/>
    <x v="1"/>
    <x v="1"/>
    <s v="Banco Inter"/>
    <s v="doc 26 - set"/>
    <m/>
    <m/>
    <m/>
    <m/>
    <m/>
  </r>
  <r>
    <x v="0"/>
    <x v="0"/>
    <x v="0"/>
    <x v="3"/>
    <x v="3"/>
    <x v="193"/>
    <x v="11"/>
    <n v="-1761.81"/>
    <x v="1"/>
    <x v="1"/>
    <s v="Banco Inter"/>
    <s v="doc 27 - set"/>
    <m/>
    <m/>
    <m/>
    <m/>
    <m/>
  </r>
  <r>
    <x v="8"/>
    <x v="0"/>
    <x v="8"/>
    <x v="13"/>
    <x v="13"/>
    <x v="193"/>
    <x v="12"/>
    <n v="-127.4"/>
    <x v="1"/>
    <x v="1"/>
    <s v="Banco Inter"/>
    <s v="doc 28 - set"/>
    <m/>
    <m/>
    <m/>
    <m/>
    <m/>
  </r>
  <r>
    <x v="9"/>
    <x v="0"/>
    <x v="9"/>
    <x v="15"/>
    <x v="128"/>
    <x v="193"/>
    <x v="12"/>
    <n v="-30"/>
    <x v="1"/>
    <x v="1"/>
    <s v="Banco Inter"/>
    <s v="doc 29 - set"/>
    <m/>
    <m/>
    <m/>
    <m/>
    <m/>
  </r>
  <r>
    <x v="5"/>
    <x v="0"/>
    <x v="5"/>
    <x v="30"/>
    <x v="129"/>
    <x v="193"/>
    <x v="12"/>
    <n v="-191.74"/>
    <x v="1"/>
    <x v="1"/>
    <s v="CAIXA - DOC 02"/>
    <m/>
    <m/>
    <m/>
    <m/>
    <m/>
    <m/>
  </r>
  <r>
    <x v="8"/>
    <x v="0"/>
    <x v="8"/>
    <x v="13"/>
    <x v="117"/>
    <x v="194"/>
    <x v="12"/>
    <n v="-13.5"/>
    <x v="1"/>
    <x v="1"/>
    <s v="Banco Inter"/>
    <s v="doc 30 - set"/>
    <m/>
    <m/>
    <m/>
    <m/>
    <m/>
  </r>
  <r>
    <x v="8"/>
    <x v="0"/>
    <x v="8"/>
    <x v="13"/>
    <x v="127"/>
    <x v="195"/>
    <x v="12"/>
    <n v="-27.78"/>
    <x v="1"/>
    <x v="1"/>
    <s v="Banco Inter"/>
    <s v="doc 31 - set"/>
    <m/>
    <m/>
    <m/>
    <m/>
    <m/>
  </r>
  <r>
    <x v="8"/>
    <x v="0"/>
    <x v="8"/>
    <x v="13"/>
    <x v="115"/>
    <x v="196"/>
    <x v="12"/>
    <n v="-40.65"/>
    <x v="1"/>
    <x v="1"/>
    <s v="Banco Inter"/>
    <s v="doc 32 - set"/>
    <m/>
    <m/>
    <m/>
    <m/>
    <m/>
  </r>
  <r>
    <x v="6"/>
    <x v="0"/>
    <x v="6"/>
    <x v="18"/>
    <x v="130"/>
    <x v="196"/>
    <x v="12"/>
    <n v="-150"/>
    <x v="1"/>
    <x v="1"/>
    <s v="Banco Inter"/>
    <m/>
    <m/>
    <m/>
    <m/>
    <m/>
    <m/>
  </r>
  <r>
    <x v="8"/>
    <x v="0"/>
    <x v="8"/>
    <x v="13"/>
    <x v="13"/>
    <x v="197"/>
    <x v="12"/>
    <n v="-66.77"/>
    <x v="1"/>
    <x v="1"/>
    <s v="Banco Inter"/>
    <s v="doc 33 - set"/>
    <m/>
    <m/>
    <m/>
    <m/>
    <m/>
  </r>
  <r>
    <x v="6"/>
    <x v="0"/>
    <x v="6"/>
    <x v="11"/>
    <x v="36"/>
    <x v="197"/>
    <x v="12"/>
    <n v="-243.8"/>
    <x v="1"/>
    <x v="1"/>
    <s v="Banco Inter"/>
    <s v="doc 34 - set"/>
    <m/>
    <m/>
    <m/>
    <m/>
    <m/>
  </r>
  <r>
    <x v="6"/>
    <x v="0"/>
    <x v="6"/>
    <x v="11"/>
    <x v="113"/>
    <x v="198"/>
    <x v="12"/>
    <n v="-457.65"/>
    <x v="1"/>
    <x v="1"/>
    <s v="Banco Inter"/>
    <s v="doc 35 - set"/>
    <m/>
    <m/>
    <m/>
    <m/>
    <m/>
  </r>
  <r>
    <x v="1"/>
    <x v="1"/>
    <x v="1"/>
    <x v="2"/>
    <x v="86"/>
    <x v="199"/>
    <x v="12"/>
    <n v="27500"/>
    <x v="0"/>
    <x v="1"/>
    <s v="Banco Inter"/>
    <s v="doc 01- out"/>
    <m/>
    <m/>
    <m/>
    <m/>
    <m/>
  </r>
  <r>
    <x v="2"/>
    <x v="0"/>
    <x v="2"/>
    <x v="22"/>
    <x v="47"/>
    <x v="199"/>
    <x v="12"/>
    <n v="-726"/>
    <x v="0"/>
    <x v="1"/>
    <s v="Banco Inter"/>
    <s v="doc 01- out"/>
    <m/>
    <m/>
    <m/>
    <m/>
    <m/>
  </r>
  <r>
    <x v="0"/>
    <x v="0"/>
    <x v="0"/>
    <x v="0"/>
    <x v="0"/>
    <x v="199"/>
    <x v="12"/>
    <n v="-6024.21"/>
    <x v="0"/>
    <x v="1"/>
    <s v="Banco Inter"/>
    <s v="doc 02- out"/>
    <m/>
    <m/>
    <m/>
    <m/>
    <m/>
  </r>
  <r>
    <x v="10"/>
    <x v="3"/>
    <x v="10"/>
    <x v="17"/>
    <x v="0"/>
    <x v="199"/>
    <x v="13"/>
    <n v="-15000"/>
    <x v="0"/>
    <x v="1"/>
    <s v="Banco Inter"/>
    <m/>
    <m/>
    <m/>
    <m/>
    <m/>
    <m/>
  </r>
  <r>
    <x v="8"/>
    <x v="0"/>
    <x v="8"/>
    <x v="13"/>
    <x v="131"/>
    <x v="199"/>
    <x v="13"/>
    <n v="-46.75"/>
    <x v="0"/>
    <x v="1"/>
    <s v="Banco Inter"/>
    <s v="doc 03- out"/>
    <m/>
    <m/>
    <m/>
    <m/>
    <m/>
  </r>
  <r>
    <x v="8"/>
    <x v="0"/>
    <x v="8"/>
    <x v="13"/>
    <x v="132"/>
    <x v="200"/>
    <x v="13"/>
    <n v="-44.99"/>
    <x v="0"/>
    <x v="1"/>
    <s v="Banco Inter"/>
    <s v="doc 04- out"/>
    <m/>
    <m/>
    <m/>
    <m/>
    <m/>
  </r>
  <r>
    <x v="6"/>
    <x v="0"/>
    <x v="6"/>
    <x v="11"/>
    <x v="97"/>
    <x v="201"/>
    <x v="13"/>
    <n v="-425.07"/>
    <x v="0"/>
    <x v="1"/>
    <s v="Banco Inter"/>
    <s v="doc 05-out"/>
    <m/>
    <m/>
    <m/>
    <m/>
    <m/>
  </r>
  <r>
    <x v="8"/>
    <x v="0"/>
    <x v="8"/>
    <x v="13"/>
    <x v="78"/>
    <x v="202"/>
    <x v="13"/>
    <n v="-28.96"/>
    <x v="0"/>
    <x v="1"/>
    <s v="Banco Inter"/>
    <s v="doc 06 out"/>
    <m/>
    <m/>
    <m/>
    <m/>
    <m/>
  </r>
  <r>
    <x v="3"/>
    <x v="0"/>
    <x v="3"/>
    <x v="21"/>
    <x v="6"/>
    <x v="202"/>
    <x v="12"/>
    <n v="-945"/>
    <x v="0"/>
    <x v="1"/>
    <s v="Banco Inter"/>
    <s v="doc 07-out"/>
    <m/>
    <m/>
    <m/>
    <m/>
    <m/>
  </r>
  <r>
    <x v="8"/>
    <x v="0"/>
    <x v="8"/>
    <x v="13"/>
    <x v="13"/>
    <x v="203"/>
    <x v="13"/>
    <n v="-153.47"/>
    <x v="0"/>
    <x v="1"/>
    <s v="Banco Inter"/>
    <s v="doc 08- out"/>
    <m/>
    <m/>
    <m/>
    <m/>
    <m/>
  </r>
  <r>
    <x v="8"/>
    <x v="0"/>
    <x v="8"/>
    <x v="13"/>
    <x v="117"/>
    <x v="204"/>
    <x v="13"/>
    <n v="-13.5"/>
    <x v="0"/>
    <x v="1"/>
    <s v="Banco Inter"/>
    <s v="doc 09-out"/>
    <m/>
    <m/>
    <m/>
    <m/>
    <m/>
  </r>
  <r>
    <x v="6"/>
    <x v="0"/>
    <x v="6"/>
    <x v="28"/>
    <x v="133"/>
    <x v="205"/>
    <x v="13"/>
    <n v="-1063.82"/>
    <x v="0"/>
    <x v="1"/>
    <s v="Banco Inter"/>
    <s v="doc 10- out"/>
    <m/>
    <m/>
    <m/>
    <m/>
    <m/>
  </r>
  <r>
    <x v="8"/>
    <x v="0"/>
    <x v="8"/>
    <x v="13"/>
    <x v="13"/>
    <x v="206"/>
    <x v="13"/>
    <n v="-83.2"/>
    <x v="0"/>
    <x v="1"/>
    <s v="Banco Inter"/>
    <s v="doc 11- out"/>
    <m/>
    <m/>
    <m/>
    <m/>
    <m/>
  </r>
  <r>
    <x v="0"/>
    <x v="0"/>
    <x v="0"/>
    <x v="3"/>
    <x v="3"/>
    <x v="207"/>
    <x v="12"/>
    <n v="-1761.81"/>
    <x v="0"/>
    <x v="1"/>
    <s v="Banco Inter"/>
    <s v="doc 12- out"/>
    <m/>
    <m/>
    <m/>
    <m/>
    <m/>
  </r>
  <r>
    <x v="11"/>
    <x v="3"/>
    <x v="11"/>
    <x v="17"/>
    <x v="0"/>
    <x v="208"/>
    <x v="13"/>
    <n v="2000"/>
    <x v="0"/>
    <x v="1"/>
    <s v="Banco Inter"/>
    <m/>
    <m/>
    <m/>
    <m/>
    <m/>
    <m/>
  </r>
  <r>
    <x v="6"/>
    <x v="0"/>
    <x v="6"/>
    <x v="11"/>
    <x v="97"/>
    <x v="208"/>
    <x v="13"/>
    <n v="-118.83"/>
    <x v="0"/>
    <x v="1"/>
    <s v="Banco Inter"/>
    <s v="doc 13- out"/>
    <m/>
    <m/>
    <m/>
    <m/>
    <m/>
  </r>
  <r>
    <x v="2"/>
    <x v="0"/>
    <x v="2"/>
    <x v="4"/>
    <x v="4"/>
    <x v="207"/>
    <x v="12"/>
    <n v="-1545.06"/>
    <x v="0"/>
    <x v="1"/>
    <s v="Banco Inter"/>
    <s v="doc 14- out"/>
    <m/>
    <m/>
    <m/>
    <m/>
    <m/>
  </r>
  <r>
    <x v="6"/>
    <x v="0"/>
    <x v="6"/>
    <x v="11"/>
    <x v="36"/>
    <x v="209"/>
    <x v="13"/>
    <n v="-321.24"/>
    <x v="0"/>
    <x v="1"/>
    <s v="Banco Inter"/>
    <s v="doc 15-out"/>
    <m/>
    <m/>
    <m/>
    <m/>
    <m/>
  </r>
  <r>
    <x v="8"/>
    <x v="0"/>
    <x v="8"/>
    <x v="13"/>
    <x v="134"/>
    <x v="210"/>
    <x v="13"/>
    <n v="-103.4"/>
    <x v="0"/>
    <x v="1"/>
    <s v="Banco Inter"/>
    <s v="doc 16- out"/>
    <m/>
    <m/>
    <m/>
    <m/>
    <m/>
  </r>
  <r>
    <x v="6"/>
    <x v="0"/>
    <x v="6"/>
    <x v="11"/>
    <x v="97"/>
    <x v="211"/>
    <x v="13"/>
    <n v="-344.35"/>
    <x v="0"/>
    <x v="1"/>
    <s v="Banco Inter"/>
    <s v="doc 17- out"/>
    <m/>
    <m/>
    <m/>
    <m/>
    <m/>
  </r>
  <r>
    <x v="1"/>
    <x v="1"/>
    <x v="1"/>
    <x v="2"/>
    <x v="86"/>
    <x v="212"/>
    <x v="13"/>
    <n v="27500"/>
    <x v="2"/>
    <x v="1"/>
    <s v="Banco Inter"/>
    <m/>
    <m/>
    <m/>
    <m/>
    <m/>
    <m/>
  </r>
  <r>
    <x v="2"/>
    <x v="0"/>
    <x v="2"/>
    <x v="22"/>
    <x v="47"/>
    <x v="212"/>
    <x v="13"/>
    <n v="-726"/>
    <x v="2"/>
    <x v="1"/>
    <s v="Banco Inter"/>
    <m/>
    <m/>
    <m/>
    <m/>
    <m/>
    <m/>
  </r>
  <r>
    <x v="0"/>
    <x v="0"/>
    <x v="0"/>
    <x v="0"/>
    <x v="0"/>
    <x v="212"/>
    <x v="13"/>
    <n v="-6024.21"/>
    <x v="2"/>
    <x v="1"/>
    <s v="Banco Inter"/>
    <m/>
    <m/>
    <m/>
    <m/>
    <m/>
    <m/>
  </r>
  <r>
    <x v="10"/>
    <x v="3"/>
    <x v="10"/>
    <x v="17"/>
    <x v="0"/>
    <x v="212"/>
    <x v="14"/>
    <n v="-15000"/>
    <x v="2"/>
    <x v="1"/>
    <s v="Banco Inter"/>
    <m/>
    <m/>
    <m/>
    <m/>
    <m/>
    <m/>
  </r>
  <r>
    <x v="3"/>
    <x v="0"/>
    <x v="3"/>
    <x v="21"/>
    <x v="6"/>
    <x v="213"/>
    <x v="13"/>
    <n v="-945"/>
    <x v="2"/>
    <x v="1"/>
    <s v="Banco Inter"/>
    <m/>
    <m/>
    <m/>
    <m/>
    <m/>
    <m/>
  </r>
  <r>
    <x v="0"/>
    <x v="0"/>
    <x v="0"/>
    <x v="3"/>
    <x v="3"/>
    <x v="214"/>
    <x v="13"/>
    <n v="-1761.81"/>
    <x v="2"/>
    <x v="1"/>
    <s v="Banco Inter"/>
    <m/>
    <m/>
    <m/>
    <m/>
    <m/>
    <m/>
  </r>
  <r>
    <x v="2"/>
    <x v="0"/>
    <x v="2"/>
    <x v="4"/>
    <x v="4"/>
    <x v="215"/>
    <x v="13"/>
    <n v="-1570.67"/>
    <x v="2"/>
    <x v="1"/>
    <s v="Banco Inter"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43C20-55B0-434D-9D09-D01DEE0477B4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V61" firstHeaderRow="1" firstDataRow="3" firstDataCol="1"/>
  <pivotFields count="19">
    <pivotField axis="axisRow" showAll="0">
      <items count="28">
        <item x="1"/>
        <item x="4"/>
        <item x="0"/>
        <item m="1" x="16"/>
        <item x="3"/>
        <item x="9"/>
        <item x="2"/>
        <item x="5"/>
        <item x="6"/>
        <item x="8"/>
        <item x="7"/>
        <item m="1" x="19"/>
        <item m="1" x="18"/>
        <item m="1" x="17"/>
        <item m="1" x="20"/>
        <item m="1" x="15"/>
        <item m="1" x="22"/>
        <item m="1" x="21"/>
        <item m="1" x="25"/>
        <item x="10"/>
        <item m="1" x="23"/>
        <item m="1" x="26"/>
        <item m="1" x="24"/>
        <item sd="0" x="13"/>
        <item x="11"/>
        <item x="12"/>
        <item m="1" x="14"/>
        <item t="default"/>
      </items>
    </pivotField>
    <pivotField showAll="0"/>
    <pivotField axis="axisRow" showAll="0">
      <items count="32">
        <item sd="0" x="4"/>
        <item m="1" x="21"/>
        <item m="1" x="24"/>
        <item sd="0" x="5"/>
        <item x="10"/>
        <item m="1" x="22"/>
        <item sd="0" x="3"/>
        <item m="1" x="18"/>
        <item m="1" x="27"/>
        <item sd="0" x="7"/>
        <item m="1" x="28"/>
        <item m="1" x="17"/>
        <item m="1" x="30"/>
        <item sd="0" x="1"/>
        <item sd="0" m="1" x="20"/>
        <item m="1" x="29"/>
        <item sd="0" m="1" x="19"/>
        <item m="1" x="26"/>
        <item x="13"/>
        <item m="1" x="16"/>
        <item m="1" x="23"/>
        <item m="1" x="25"/>
        <item x="6"/>
        <item x="9"/>
        <item x="11"/>
        <item sd="0" m="1" x="15"/>
        <item x="8"/>
        <item x="2"/>
        <item x="0"/>
        <item x="12"/>
        <item m="1" x="14"/>
        <item t="default"/>
      </items>
    </pivotField>
    <pivotField axis="axisRow" showAll="0">
      <items count="84">
        <item sd="0" m="1" x="81"/>
        <item sd="0" x="7"/>
        <item sd="0" m="1" x="76"/>
        <item sd="0" m="1" x="79"/>
        <item sd="0" x="14"/>
        <item sd="0" m="1" x="46"/>
        <item sd="0" x="6"/>
        <item sd="0" x="16"/>
        <item sd="0" m="1" x="78"/>
        <item x="3"/>
        <item sd="0" m="1" x="80"/>
        <item sd="0" m="1" x="51"/>
        <item sd="0" m="1" x="73"/>
        <item sd="0" m="1" x="75"/>
        <item sd="0" m="1" x="74"/>
        <item sd="0" m="1" x="69"/>
        <item sd="0" m="1" x="70"/>
        <item sd="0" m="1" x="71"/>
        <item sd="0" m="1" x="72"/>
        <item sd="0" x="12"/>
        <item sd="0" m="1" x="82"/>
        <item sd="0" m="1" x="49"/>
        <item x="1"/>
        <item sd="0" x="0"/>
        <item sd="0" m="1" x="56"/>
        <item sd="0" m="1" x="48"/>
        <item sd="0" m="1" x="47"/>
        <item sd="0" m="1" x="34"/>
        <item sd="0" x="10"/>
        <item sd="0" x="31"/>
        <item sd="0" x="2"/>
        <item m="1" x="57"/>
        <item m="1" x="77"/>
        <item m="1" x="35"/>
        <item sd="0" x="11"/>
        <item sd="0" x="18"/>
        <item sd="0" x="19"/>
        <item m="1" x="63"/>
        <item m="1" x="54"/>
        <item m="1" x="55"/>
        <item m="1" x="65"/>
        <item m="1" x="66"/>
        <item m="1" x="67"/>
        <item m="1" x="68"/>
        <item m="1" x="64"/>
        <item sd="0" x="20"/>
        <item sd="0" x="22"/>
        <item sd="0" x="17"/>
        <item sd="0" x="23"/>
        <item m="1" x="58"/>
        <item m="1" x="59"/>
        <item sd="0" m="1" x="52"/>
        <item m="1" x="60"/>
        <item m="1" x="43"/>
        <item m="1" x="61"/>
        <item sd="0" x="21"/>
        <item m="1" x="62"/>
        <item m="1" x="53"/>
        <item sd="0" m="1" x="50"/>
        <item m="1" x="39"/>
        <item sd="0" x="24"/>
        <item sd="0" x="9"/>
        <item sd="0" x="8"/>
        <item sd="0" x="25"/>
        <item sd="0" x="13"/>
        <item m="1" x="38"/>
        <item x="5"/>
        <item x="26"/>
        <item m="1" x="42"/>
        <item m="1" x="45"/>
        <item m="1" x="44"/>
        <item sd="0" m="1" x="32"/>
        <item m="1" x="37"/>
        <item m="1" x="41"/>
        <item sd="0" x="15"/>
        <item m="1" x="40"/>
        <item sd="0" x="27"/>
        <item x="4"/>
        <item m="1" x="36"/>
        <item sd="0" x="28"/>
        <item sd="0" x="29"/>
        <item m="1" x="33"/>
        <item x="30"/>
        <item t="default"/>
      </items>
    </pivotField>
    <pivotField axis="axisRow" showAll="0">
      <items count="157">
        <item x="25"/>
        <item x="64"/>
        <item m="1" x="138"/>
        <item x="32"/>
        <item m="1" x="153"/>
        <item x="10"/>
        <item x="11"/>
        <item x="58"/>
        <item x="8"/>
        <item x="27"/>
        <item x="38"/>
        <item x="21"/>
        <item x="22"/>
        <item x="30"/>
        <item x="37"/>
        <item x="41"/>
        <item x="13"/>
        <item x="15"/>
        <item x="46"/>
        <item x="50"/>
        <item x="3"/>
        <item m="1" x="142"/>
        <item x="47"/>
        <item m="1" x="154"/>
        <item m="1" x="155"/>
        <item m="1" x="141"/>
        <item x="63"/>
        <item x="51"/>
        <item x="49"/>
        <item x="34"/>
        <item x="60"/>
        <item m="1" x="146"/>
        <item m="1" x="147"/>
        <item m="1" x="148"/>
        <item m="1" x="149"/>
        <item m="1" x="150"/>
        <item m="1" x="151"/>
        <item x="55"/>
        <item x="39"/>
        <item x="29"/>
        <item x="17"/>
        <item x="52"/>
        <item m="1" x="145"/>
        <item x="14"/>
        <item x="43"/>
        <item x="48"/>
        <item x="56"/>
        <item x="33"/>
        <item x="65"/>
        <item x="59"/>
        <item x="36"/>
        <item x="26"/>
        <item x="31"/>
        <item x="42"/>
        <item x="18"/>
        <item x="28"/>
        <item x="40"/>
        <item x="24"/>
        <item x="23"/>
        <item x="61"/>
        <item x="20"/>
        <item x="54"/>
        <item x="57"/>
        <item m="1" x="143"/>
        <item m="1" x="144"/>
        <item x="53"/>
        <item m="1" x="152"/>
        <item m="1" x="140"/>
        <item x="6"/>
        <item x="12"/>
        <item x="35"/>
        <item x="62"/>
        <item x="45"/>
        <item x="9"/>
        <item x="7"/>
        <item x="2"/>
        <item x="44"/>
        <item x="4"/>
        <item x="5"/>
        <item x="19"/>
        <item x="66"/>
        <item x="67"/>
        <item x="68"/>
        <item x="69"/>
        <item x="70"/>
        <item x="71"/>
        <item x="72"/>
        <item x="73"/>
        <item x="0"/>
        <item x="1"/>
        <item x="74"/>
        <item x="75"/>
        <item x="76"/>
        <item x="77"/>
        <item x="78"/>
        <item x="79"/>
        <item x="86"/>
        <item x="80"/>
        <item x="81"/>
        <item x="82"/>
        <item x="83"/>
        <item x="84"/>
        <item x="85"/>
        <item m="1" x="136"/>
        <item x="94"/>
        <item x="89"/>
        <item x="90"/>
        <item x="91"/>
        <item x="92"/>
        <item x="93"/>
        <item x="95"/>
        <item x="96"/>
        <item x="97"/>
        <item x="98"/>
        <item x="99"/>
        <item x="100"/>
        <item m="1" x="139"/>
        <item x="101"/>
        <item x="102"/>
        <item x="103"/>
        <item x="104"/>
        <item x="105"/>
        <item x="106"/>
        <item x="107"/>
        <item x="108"/>
        <item x="109"/>
        <item x="110"/>
        <item m="1" x="135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m="1" x="137"/>
        <item x="129"/>
        <item x="130"/>
        <item x="16"/>
        <item x="128"/>
        <item x="131"/>
        <item x="132"/>
        <item x="133"/>
        <item x="134"/>
        <item x="87"/>
        <item x="88"/>
        <item x="111"/>
        <item t="default"/>
      </items>
    </pivotField>
    <pivotField showAll="0"/>
    <pivotField showAll="0">
      <items count="17">
        <item x="0"/>
        <item x="1"/>
        <item x="2"/>
        <item x="3"/>
        <item x="15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axis="axisCol" showAll="0">
      <items count="6">
        <item x="0"/>
        <item x="1"/>
        <item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4">
    <field x="0"/>
    <field x="2"/>
    <field x="3"/>
    <field x="4"/>
  </rowFields>
  <rowItems count="56">
    <i>
      <x/>
    </i>
    <i r="1">
      <x v="13"/>
    </i>
    <i>
      <x v="1"/>
    </i>
    <i r="1">
      <x/>
    </i>
    <i>
      <x v="2"/>
    </i>
    <i r="1">
      <x v="28"/>
    </i>
    <i r="2">
      <x v="9"/>
    </i>
    <i r="3">
      <x v="20"/>
    </i>
    <i r="2">
      <x v="22"/>
    </i>
    <i r="3">
      <x v="89"/>
    </i>
    <i r="2">
      <x v="23"/>
    </i>
    <i>
      <x v="4"/>
    </i>
    <i r="1">
      <x v="6"/>
    </i>
    <i>
      <x v="5"/>
    </i>
    <i r="1">
      <x v="23"/>
    </i>
    <i r="2">
      <x v="48"/>
    </i>
    <i r="2">
      <x v="74"/>
    </i>
    <i r="2">
      <x v="76"/>
    </i>
    <i>
      <x v="6"/>
    </i>
    <i r="1">
      <x v="27"/>
    </i>
    <i r="2">
      <x v="46"/>
    </i>
    <i r="2">
      <x v="66"/>
    </i>
    <i r="3">
      <x v="78"/>
    </i>
    <i r="3">
      <x v="79"/>
    </i>
    <i r="3">
      <x v="100"/>
    </i>
    <i r="2">
      <x v="77"/>
    </i>
    <i r="3">
      <x v="77"/>
    </i>
    <i>
      <x v="7"/>
    </i>
    <i r="1">
      <x v="3"/>
    </i>
    <i>
      <x v="8"/>
    </i>
    <i r="1">
      <x v="22"/>
    </i>
    <i r="2">
      <x v="4"/>
    </i>
    <i r="2">
      <x v="34"/>
    </i>
    <i r="2">
      <x v="35"/>
    </i>
    <i r="2">
      <x v="45"/>
    </i>
    <i r="2">
      <x v="60"/>
    </i>
    <i r="2">
      <x v="63"/>
    </i>
    <i r="2">
      <x v="79"/>
    </i>
    <i r="2">
      <x v="80"/>
    </i>
    <i>
      <x v="9"/>
    </i>
    <i r="1">
      <x v="26"/>
    </i>
    <i r="2">
      <x v="64"/>
    </i>
    <i>
      <x v="10"/>
    </i>
    <i r="1">
      <x v="9"/>
    </i>
    <i>
      <x v="19"/>
    </i>
    <i r="1">
      <x v="4"/>
    </i>
    <i r="2">
      <x v="47"/>
    </i>
    <i>
      <x v="23"/>
    </i>
    <i>
      <x v="24"/>
    </i>
    <i r="1">
      <x v="24"/>
    </i>
    <i r="2">
      <x v="47"/>
    </i>
    <i>
      <x v="25"/>
    </i>
    <i r="1">
      <x v="29"/>
    </i>
    <i r="2">
      <x v="67"/>
    </i>
    <i r="3">
      <x v="88"/>
    </i>
    <i t="grand">
      <x/>
    </i>
  </rowItems>
  <colFields count="2">
    <field x="9"/>
    <field x="18"/>
  </colFields>
  <colItems count="21">
    <i>
      <x/>
      <x v="9"/>
    </i>
    <i r="1">
      <x v="10"/>
    </i>
    <i r="1">
      <x v="11"/>
    </i>
    <i r="1">
      <x v="12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/>
    </i>
    <i t="default">
      <x v="2"/>
    </i>
    <i t="grand">
      <x/>
    </i>
  </colItems>
  <dataFields count="1">
    <dataField name="Soma de Valor" fld="7" baseField="0" baseItem="0" numFmtId="43"/>
  </dataFields>
  <formats count="484">
    <format dxfId="1461">
      <pivotArea grandCol="1" outline="0" collapsedLevelsAreSubtotals="1" fieldPosition="0"/>
    </format>
    <format dxfId="1460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  <reference field="18" count="1" selected="0">
            <x v="11"/>
          </reference>
        </references>
      </pivotArea>
    </format>
    <format dxfId="1459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  <reference field="18" count="1" selected="0">
            <x v="11"/>
          </reference>
        </references>
      </pivotArea>
    </format>
    <format dxfId="1458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18" count="1" selected="0">
            <x v="11"/>
          </reference>
        </references>
      </pivotArea>
    </format>
    <format dxfId="1457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  <reference field="18" count="1" selected="0">
            <x v="11"/>
          </reference>
        </references>
      </pivotArea>
    </format>
    <format dxfId="1456">
      <pivotArea collapsedLevelsAreSubtotals="1" fieldPosition="0">
        <references count="2">
          <reference field="0" count="1">
            <x v="4"/>
          </reference>
          <reference field="18" count="1" selected="0">
            <x v="11"/>
          </reference>
        </references>
      </pivotArea>
    </format>
    <format dxfId="1455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18" count="1" selected="0">
            <x v="11"/>
          </reference>
        </references>
      </pivotArea>
    </format>
    <format dxfId="1454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  <reference field="18" count="1" selected="0">
            <x v="11"/>
          </reference>
        </references>
      </pivotArea>
    </format>
    <format dxfId="1453">
      <pivotArea field="18" grandRow="1" outline="0" collapsedLevelsAreSubtotals="1" axis="axisCol" fieldPosition="1">
        <references count="1">
          <reference field="18" count="4" selected="0">
            <x v="9"/>
            <x v="10"/>
            <x v="11"/>
            <x v="12"/>
          </reference>
        </references>
      </pivotArea>
    </format>
    <format dxfId="1452">
      <pivotArea grandRow="1" grandCol="1" outline="0" collapsedLevelsAreSubtotals="1" fieldPosition="0"/>
    </format>
    <format dxfId="1451">
      <pivotArea collapsedLevelsAreSubtotals="1" fieldPosition="0">
        <references count="2">
          <reference field="0" count="1">
            <x v="0"/>
          </reference>
          <reference field="18" count="3" selected="0">
            <x v="10"/>
            <x v="11"/>
            <x v="12"/>
          </reference>
        </references>
      </pivotArea>
    </format>
    <format dxfId="1450">
      <pivotArea field="0" grandCol="1" collapsedLevelsAreSubtotals="1" axis="axisRow" fieldPosition="0">
        <references count="1">
          <reference field="0" count="1">
            <x v="0"/>
          </reference>
        </references>
      </pivotArea>
    </format>
    <format dxfId="1449">
      <pivotArea collapsedLevelsAreSubtotals="1" fieldPosition="0">
        <references count="3">
          <reference field="0" count="1" selected="0">
            <x v="0"/>
          </reference>
          <reference field="2" count="1">
            <x v="13"/>
          </reference>
          <reference field="18" count="3" selected="0">
            <x v="10"/>
            <x v="11"/>
            <x v="12"/>
          </reference>
        </references>
      </pivotArea>
    </format>
    <format dxfId="1448">
      <pivotArea field="2" grandCol="1" collapsedLevelsAreSubtotals="1" axis="axisRow" fieldPosition="1">
        <references count="2">
          <reference field="0" count="1" selected="0">
            <x v="0"/>
          </reference>
          <reference field="2" count="1">
            <x v="13"/>
          </reference>
        </references>
      </pivotArea>
    </format>
    <format dxfId="1447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  <reference field="18" count="3" selected="0">
            <x v="10"/>
            <x v="11"/>
            <x v="12"/>
          </reference>
        </references>
      </pivotArea>
    </format>
    <format dxfId="1446">
      <pivotArea field="3" grandCol="1" collapsedLevelsAreSubtotals="1" axis="axisRow" fieldPosition="2">
        <references count="3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</references>
      </pivotArea>
    </format>
    <format dxfId="1445">
      <pivotArea collapsedLevelsAreSubtotals="1" fieldPosition="0">
        <references count="2">
          <reference field="0" count="1">
            <x v="1"/>
          </reference>
          <reference field="18" count="3" selected="0">
            <x v="10"/>
            <x v="11"/>
            <x v="12"/>
          </reference>
        </references>
      </pivotArea>
    </format>
    <format dxfId="1444">
      <pivotArea field="0" grandCol="1" collapsedLevelsAreSubtotals="1" axis="axisRow" fieldPosition="0">
        <references count="1">
          <reference field="0" count="1">
            <x v="1"/>
          </reference>
        </references>
      </pivotArea>
    </format>
    <format dxfId="1443">
      <pivotArea collapsedLevelsAreSubtotals="1" fieldPosition="0">
        <references count="3">
          <reference field="0" count="1" selected="0">
            <x v="1"/>
          </reference>
          <reference field="2" count="1">
            <x v="0"/>
          </reference>
          <reference field="18" count="3" selected="0">
            <x v="10"/>
            <x v="11"/>
            <x v="12"/>
          </reference>
        </references>
      </pivotArea>
    </format>
    <format dxfId="1442">
      <pivotArea field="2" grandCol="1" collapsedLevelsAreSubtotals="1" axis="axisRow" fieldPosition="1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1441">
      <pivotArea collapsedLevelsAreSubtotals="1" fieldPosition="0">
        <references count="4">
          <reference field="0" count="1" selected="0">
            <x v="1"/>
          </reference>
          <reference field="2" count="1" selected="0">
            <x v="0"/>
          </reference>
          <reference field="3" count="1">
            <x v="1"/>
          </reference>
          <reference field="18" count="3" selected="0">
            <x v="10"/>
            <x v="11"/>
            <x v="12"/>
          </reference>
        </references>
      </pivotArea>
    </format>
    <format dxfId="1440">
      <pivotArea field="3" grandCol="1" collapsedLevelsAreSubtotals="1" axis="axisRow" fieldPosition="2">
        <references count="3">
          <reference field="0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1439">
      <pivotArea collapsedLevelsAreSubtotals="1" fieldPosition="0">
        <references count="2">
          <reference field="0" count="1">
            <x v="2"/>
          </reference>
          <reference field="18" count="3" selected="0">
            <x v="10"/>
            <x v="11"/>
            <x v="12"/>
          </reference>
        </references>
      </pivotArea>
    </format>
    <format dxfId="1438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437">
      <pivotArea collapsedLevelsAreSubtotals="1" fieldPosition="0">
        <references count="3">
          <reference field="0" count="1" selected="0">
            <x v="2"/>
          </reference>
          <reference field="2" count="1">
            <x v="11"/>
          </reference>
          <reference field="18" count="3" selected="0">
            <x v="10"/>
            <x v="11"/>
            <x v="12"/>
          </reference>
        </references>
      </pivotArea>
    </format>
    <format dxfId="1436">
      <pivotArea field="2" grandCol="1" collapsedLevelsAreSubtotals="1" axis="axisRow" fieldPosition="1">
        <references count="2">
          <reference field="0" count="1" selected="0">
            <x v="2"/>
          </reference>
          <reference field="2" count="1">
            <x v="11"/>
          </reference>
        </references>
      </pivotArea>
    </format>
    <format dxfId="1435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  <reference field="18" count="3" selected="0">
            <x v="10"/>
            <x v="11"/>
            <x v="12"/>
          </reference>
        </references>
      </pivotArea>
    </format>
    <format dxfId="1434">
      <pivotArea field="3" grandCol="1" collapsedLevelsAreSubtotals="1" axis="axisRow" fieldPosition="2">
        <references count="3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</references>
      </pivotArea>
    </format>
    <format dxfId="1433">
      <pivotArea collapsedLevelsAreSubtotals="1" fieldPosition="0">
        <references count="2">
          <reference field="0" count="1">
            <x v="3"/>
          </reference>
          <reference field="18" count="3" selected="0">
            <x v="10"/>
            <x v="11"/>
            <x v="12"/>
          </reference>
        </references>
      </pivotArea>
    </format>
    <format dxfId="1432">
      <pivotArea field="0" grandCol="1" collapsedLevelsAreSubtotals="1" axis="axisRow" fieldPosition="0">
        <references count="1">
          <reference field="0" count="1">
            <x v="3"/>
          </reference>
        </references>
      </pivotArea>
    </format>
    <format dxfId="1431">
      <pivotArea collapsedLevelsAreSubtotals="1" fieldPosition="0">
        <references count="3">
          <reference field="0" count="1" selected="0">
            <x v="3"/>
          </reference>
          <reference field="2" count="1">
            <x v="7"/>
          </reference>
          <reference field="18" count="3" selected="0">
            <x v="10"/>
            <x v="11"/>
            <x v="12"/>
          </reference>
        </references>
      </pivotArea>
    </format>
    <format dxfId="1430">
      <pivotArea field="2" grandCol="1" collapsedLevelsAreSubtotals="1" axis="axisRow" fieldPosition="1">
        <references count="2">
          <reference field="0" count="1" selected="0">
            <x v="3"/>
          </reference>
          <reference field="2" count="1">
            <x v="7"/>
          </reference>
        </references>
      </pivotArea>
    </format>
    <format dxfId="1429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  <reference field="18" count="3" selected="0">
            <x v="10"/>
            <x v="11"/>
            <x v="12"/>
          </reference>
        </references>
      </pivotArea>
    </format>
    <format dxfId="1428">
      <pivotArea field="3" grandCol="1" collapsedLevelsAreSubtotals="1" axis="axisRow" fieldPosition="2">
        <references count="3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</references>
      </pivotArea>
    </format>
    <format dxfId="1427">
      <pivotArea collapsedLevelsAreSubtotals="1" fieldPosition="0">
        <references count="2">
          <reference field="0" count="1">
            <x v="4"/>
          </reference>
          <reference field="18" count="3" selected="0">
            <x v="10"/>
            <x v="11"/>
            <x v="12"/>
          </reference>
        </references>
      </pivotArea>
    </format>
    <format dxfId="1426">
      <pivotArea field="0" grandCol="1" collapsedLevelsAreSubtotals="1" axis="axisRow" fieldPosition="0">
        <references count="1">
          <reference field="0" count="1">
            <x v="4"/>
          </reference>
        </references>
      </pivotArea>
    </format>
    <format dxfId="1425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18" count="3" selected="0">
            <x v="10"/>
            <x v="11"/>
            <x v="12"/>
          </reference>
        </references>
      </pivotArea>
    </format>
    <format dxfId="1424">
      <pivotArea field="2" grandCol="1" collapsedLevelsAreSubtotals="1" axis="axisRow" fieldPosition="1">
        <references count="2">
          <reference field="0" count="1" selected="0">
            <x v="4"/>
          </reference>
          <reference field="2" count="1">
            <x v="6"/>
          </reference>
        </references>
      </pivotArea>
    </format>
    <format dxfId="1423">
      <pivotArea collapsedLevelsAreSubtotals="1" fieldPosition="0">
        <references count="4">
          <reference field="0" count="1" selected="0">
            <x v="4"/>
          </reference>
          <reference field="2" count="1" selected="0">
            <x v="6"/>
          </reference>
          <reference field="3" count="1">
            <x v="37"/>
          </reference>
          <reference field="18" count="3" selected="0">
            <x v="10"/>
            <x v="11"/>
            <x v="12"/>
          </reference>
        </references>
      </pivotArea>
    </format>
    <format dxfId="1422">
      <pivotArea field="3" grandCol="1" collapsedLevelsAreSubtotals="1" axis="axisRow" fieldPosition="2">
        <references count="3">
          <reference field="0" count="1" selected="0">
            <x v="4"/>
          </reference>
          <reference field="2" count="1" selected="0">
            <x v="6"/>
          </reference>
          <reference field="3" count="1">
            <x v="37"/>
          </reference>
        </references>
      </pivotArea>
    </format>
    <format dxfId="1421">
      <pivotArea collapsedLevelsAreSubtotals="1" fieldPosition="0">
        <references count="2">
          <reference field="0" count="1">
            <x v="6"/>
          </reference>
          <reference field="18" count="3" selected="0">
            <x v="10"/>
            <x v="11"/>
            <x v="12"/>
          </reference>
        </references>
      </pivotArea>
    </format>
    <format dxfId="1420">
      <pivotArea field="0" grandCol="1" collapsedLevelsAreSubtotals="1" axis="axisRow" fieldPosition="0">
        <references count="1">
          <reference field="0" count="1">
            <x v="6"/>
          </reference>
        </references>
      </pivotArea>
    </format>
    <format dxfId="1419">
      <pivotArea collapsedLevelsAreSubtotals="1" fieldPosition="0">
        <references count="3">
          <reference field="0" count="1" selected="0">
            <x v="6"/>
          </reference>
          <reference field="2" count="1">
            <x v="16"/>
          </reference>
          <reference field="18" count="3" selected="0">
            <x v="10"/>
            <x v="11"/>
            <x v="12"/>
          </reference>
        </references>
      </pivotArea>
    </format>
    <format dxfId="1418">
      <pivotArea field="2" grandCol="1" collapsedLevelsAreSubtotals="1" axis="axisRow" fieldPosition="1">
        <references count="2">
          <reference field="0" count="1" selected="0">
            <x v="6"/>
          </reference>
          <reference field="2" count="1">
            <x v="16"/>
          </reference>
        </references>
      </pivotArea>
    </format>
    <format dxfId="1417">
      <pivotArea collapsedLevelsAreSubtotals="1" fieldPosition="0">
        <references count="4">
          <reference field="0" count="1" selected="0">
            <x v="6"/>
          </reference>
          <reference field="2" count="1" selected="0">
            <x v="16"/>
          </reference>
          <reference field="3" count="2">
            <x v="25"/>
            <x v="26"/>
          </reference>
          <reference field="18" count="3" selected="0">
            <x v="10"/>
            <x v="11"/>
            <x v="12"/>
          </reference>
        </references>
      </pivotArea>
    </format>
    <format dxfId="1416">
      <pivotArea field="3" grandCol="1" collapsedLevelsAreSubtotals="1" axis="axisRow" fieldPosition="2">
        <references count="3">
          <reference field="0" count="1" selected="0">
            <x v="6"/>
          </reference>
          <reference field="2" count="1" selected="0">
            <x v="16"/>
          </reference>
          <reference field="3" count="2">
            <x v="25"/>
            <x v="26"/>
          </reference>
        </references>
      </pivotArea>
    </format>
    <format dxfId="1415">
      <pivotArea collapsedLevelsAreSubtotals="1" fieldPosition="0">
        <references count="2">
          <reference field="0" count="1">
            <x v="7"/>
          </reference>
          <reference field="18" count="3" selected="0">
            <x v="10"/>
            <x v="11"/>
            <x v="12"/>
          </reference>
        </references>
      </pivotArea>
    </format>
    <format dxfId="1414">
      <pivotArea field="0" grandCol="1" collapsedLevelsAreSubtotals="1" axis="axisRow" fieldPosition="0">
        <references count="1">
          <reference field="0" count="1">
            <x v="7"/>
          </reference>
        </references>
      </pivotArea>
    </format>
    <format dxfId="1413">
      <pivotArea collapsedLevelsAreSubtotals="1" fieldPosition="0">
        <references count="3">
          <reference field="0" count="1" selected="0">
            <x v="7"/>
          </reference>
          <reference field="2" count="1">
            <x v="3"/>
          </reference>
          <reference field="18" count="3" selected="0">
            <x v="10"/>
            <x v="11"/>
            <x v="12"/>
          </reference>
        </references>
      </pivotArea>
    </format>
    <format dxfId="1412">
      <pivotArea field="2" grandCol="1" collapsedLevelsAreSubtotals="1" axis="axisRow" fieldPosition="1">
        <references count="2">
          <reference field="0" count="1" selected="0">
            <x v="7"/>
          </reference>
          <reference field="2" count="1">
            <x v="3"/>
          </reference>
        </references>
      </pivotArea>
    </format>
    <format dxfId="1411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9">
            <x v="11"/>
            <x v="12"/>
            <x v="13"/>
            <x v="14"/>
            <x v="15"/>
            <x v="16"/>
            <x v="17"/>
            <x v="18"/>
            <x v="31"/>
          </reference>
          <reference field="18" count="3" selected="0">
            <x v="10"/>
            <x v="11"/>
            <x v="12"/>
          </reference>
        </references>
      </pivotArea>
    </format>
    <format dxfId="1410">
      <pivotArea field="3" grandCol="1" collapsedLevelsAreSubtotals="1" axis="axisRow" fieldPosition="2">
        <references count="3">
          <reference field="0" count="1" selected="0">
            <x v="7"/>
          </reference>
          <reference field="2" count="1" selected="0">
            <x v="3"/>
          </reference>
          <reference field="3" count="9">
            <x v="11"/>
            <x v="12"/>
            <x v="13"/>
            <x v="14"/>
            <x v="15"/>
            <x v="16"/>
            <x v="17"/>
            <x v="18"/>
            <x v="31"/>
          </reference>
        </references>
      </pivotArea>
    </format>
    <format dxfId="1409">
      <pivotArea collapsedLevelsAreSubtotals="1" fieldPosition="0">
        <references count="2">
          <reference field="0" count="1">
            <x v="8"/>
          </reference>
          <reference field="18" count="3" selected="0">
            <x v="10"/>
            <x v="11"/>
            <x v="12"/>
          </reference>
        </references>
      </pivotArea>
    </format>
    <format dxfId="1408">
      <pivotArea field="0" grandCol="1" collapsedLevelsAreSubtotals="1" axis="axisRow" fieldPosition="0">
        <references count="1">
          <reference field="0" count="1">
            <x v="8"/>
          </reference>
        </references>
      </pivotArea>
    </format>
    <format dxfId="1407">
      <pivotArea collapsedLevelsAreSubtotals="1" fieldPosition="0">
        <references count="3">
          <reference field="0" count="1" selected="0">
            <x v="8"/>
          </reference>
          <reference field="2" count="1">
            <x v="22"/>
          </reference>
          <reference field="18" count="3" selected="0">
            <x v="10"/>
            <x v="11"/>
            <x v="12"/>
          </reference>
        </references>
      </pivotArea>
    </format>
    <format dxfId="1406">
      <pivotArea field="2" grandCol="1" collapsedLevelsAreSubtotals="1" axis="axisRow" fieldPosition="1">
        <references count="2">
          <reference field="0" count="1" selected="0">
            <x v="8"/>
          </reference>
          <reference field="2" count="1">
            <x v="22"/>
          </reference>
        </references>
      </pivotArea>
    </format>
    <format dxfId="1405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3">
            <x v="33"/>
            <x v="34"/>
            <x v="35"/>
          </reference>
          <reference field="18" count="3" selected="0">
            <x v="10"/>
            <x v="11"/>
            <x v="12"/>
          </reference>
        </references>
      </pivotArea>
    </format>
    <format dxfId="1404">
      <pivotArea field="3" grandCol="1" collapsedLevelsAreSubtotals="1" axis="axisRow" fieldPosition="2">
        <references count="3">
          <reference field="0" count="1" selected="0">
            <x v="8"/>
          </reference>
          <reference field="2" count="1" selected="0">
            <x v="22"/>
          </reference>
          <reference field="3" count="3">
            <x v="33"/>
            <x v="34"/>
            <x v="35"/>
          </reference>
        </references>
      </pivotArea>
    </format>
    <format dxfId="1403">
      <pivotArea collapsedLevelsAreSubtotals="1" fieldPosition="0">
        <references count="2">
          <reference field="0" count="1">
            <x v="9"/>
          </reference>
          <reference field="18" count="3" selected="0">
            <x v="10"/>
            <x v="11"/>
            <x v="12"/>
          </reference>
        </references>
      </pivotArea>
    </format>
    <format dxfId="1402">
      <pivotArea field="0" grandCol="1" collapsedLevelsAreSubtotals="1" axis="axisRow" fieldPosition="0">
        <references count="1">
          <reference field="0" count="1">
            <x v="9"/>
          </reference>
        </references>
      </pivotArea>
    </format>
    <format dxfId="1401">
      <pivotArea collapsedLevelsAreSubtotals="1" fieldPosition="0">
        <references count="3">
          <reference field="0" count="1" selected="0">
            <x v="9"/>
          </reference>
          <reference field="2" count="1">
            <x v="14"/>
          </reference>
          <reference field="18" count="3" selected="0">
            <x v="10"/>
            <x v="11"/>
            <x v="12"/>
          </reference>
        </references>
      </pivotArea>
    </format>
    <format dxfId="1400">
      <pivotArea field="2" grandCol="1" collapsedLevelsAreSubtotals="1" axis="axisRow" fieldPosition="1">
        <references count="2">
          <reference field="0" count="1" selected="0">
            <x v="9"/>
          </reference>
          <reference field="2" count="1">
            <x v="14"/>
          </reference>
        </references>
      </pivotArea>
    </format>
    <format dxfId="1399">
      <pivotArea collapsedLevelsAreSubtotals="1" fieldPosition="0">
        <references count="4">
          <reference field="0" count="1" selected="0">
            <x v="9"/>
          </reference>
          <reference field="2" count="1" selected="0">
            <x v="14"/>
          </reference>
          <reference field="3" count="1">
            <x v="21"/>
          </reference>
          <reference field="18" count="3" selected="0">
            <x v="10"/>
            <x v="11"/>
            <x v="12"/>
          </reference>
        </references>
      </pivotArea>
    </format>
    <format dxfId="1398">
      <pivotArea field="3" grandCol="1" collapsedLevelsAreSubtotals="1" axis="axisRow" fieldPosition="2">
        <references count="3">
          <reference field="0" count="1" selected="0">
            <x v="9"/>
          </reference>
          <reference field="2" count="1" selected="0">
            <x v="14"/>
          </reference>
          <reference field="3" count="1">
            <x v="21"/>
          </reference>
        </references>
      </pivotArea>
    </format>
    <format dxfId="1397">
      <pivotArea collapsedLevelsAreSubtotals="1" fieldPosition="0">
        <references count="2">
          <reference field="0" count="1">
            <x v="10"/>
          </reference>
          <reference field="18" count="3" selected="0">
            <x v="10"/>
            <x v="11"/>
            <x v="12"/>
          </reference>
        </references>
      </pivotArea>
    </format>
    <format dxfId="1396">
      <pivotArea field="0" grandCol="1" collapsedLevelsAreSubtotals="1" axis="axisRow" fieldPosition="0">
        <references count="1">
          <reference field="0" count="1">
            <x v="10"/>
          </reference>
        </references>
      </pivotArea>
    </format>
    <format dxfId="1395">
      <pivotArea collapsedLevelsAreSubtotals="1" fieldPosition="0">
        <references count="3">
          <reference field="0" count="1" selected="0">
            <x v="10"/>
          </reference>
          <reference field="2" count="1">
            <x v="9"/>
          </reference>
          <reference field="18" count="3" selected="0">
            <x v="10"/>
            <x v="11"/>
            <x v="12"/>
          </reference>
        </references>
      </pivotArea>
    </format>
    <format dxfId="1394">
      <pivotArea field="2" grandCol="1" collapsedLevelsAreSubtotals="1" axis="axisRow" fieldPosition="1">
        <references count="2">
          <reference field="0" count="1" selected="0">
            <x v="10"/>
          </reference>
          <reference field="2" count="1">
            <x v="9"/>
          </reference>
        </references>
      </pivotArea>
    </format>
    <format dxfId="1393">
      <pivotArea collapsedLevelsAreSubtotals="1" fieldPosition="0">
        <references count="4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  <reference field="18" count="3" selected="0">
            <x v="10"/>
            <x v="11"/>
            <x v="12"/>
          </reference>
        </references>
      </pivotArea>
    </format>
    <format dxfId="1392">
      <pivotArea field="3" grandCol="1" collapsedLevelsAreSubtotals="1" axis="axisRow" fieldPosition="2">
        <references count="3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</references>
      </pivotArea>
    </format>
    <format dxfId="1391">
      <pivotArea collapsedLevelsAreSubtotals="1" fieldPosition="0">
        <references count="2">
          <reference field="0" count="1">
            <x v="12"/>
          </reference>
          <reference field="18" count="3" selected="0">
            <x v="10"/>
            <x v="11"/>
            <x v="12"/>
          </reference>
        </references>
      </pivotArea>
    </format>
    <format dxfId="1390">
      <pivotArea field="0" grandCol="1" collapsedLevelsAreSubtotals="1" axis="axisRow" fieldPosition="0">
        <references count="1">
          <reference field="0" count="1">
            <x v="12"/>
          </reference>
        </references>
      </pivotArea>
    </format>
    <format dxfId="1389">
      <pivotArea collapsedLevelsAreSubtotals="1" fieldPosition="0">
        <references count="3">
          <reference field="0" count="1" selected="0">
            <x v="12"/>
          </reference>
          <reference field="2" count="1">
            <x v="20"/>
          </reference>
          <reference field="18" count="3" selected="0">
            <x v="10"/>
            <x v="11"/>
            <x v="12"/>
          </reference>
        </references>
      </pivotArea>
    </format>
    <format dxfId="1388">
      <pivotArea field="2" grandCol="1" collapsedLevelsAreSubtotals="1" axis="axisRow" fieldPosition="1">
        <references count="2">
          <reference field="0" count="1" selected="0">
            <x v="12"/>
          </reference>
          <reference field="2" count="1">
            <x v="20"/>
          </reference>
        </references>
      </pivotArea>
    </format>
    <format dxfId="1387">
      <pivotArea collapsedLevelsAreSubtotals="1" fieldPosition="0">
        <references count="4">
          <reference field="0" count="1" selected="0">
            <x v="12"/>
          </reference>
          <reference field="2" count="1" selected="0">
            <x v="20"/>
          </reference>
          <reference field="3" count="1">
            <x v="28"/>
          </reference>
          <reference field="18" count="3" selected="0">
            <x v="10"/>
            <x v="11"/>
            <x v="12"/>
          </reference>
        </references>
      </pivotArea>
    </format>
    <format dxfId="1386">
      <pivotArea field="3" grandCol="1" collapsedLevelsAreSubtotals="1" axis="axisRow" fieldPosition="2">
        <references count="3">
          <reference field="0" count="1" selected="0">
            <x v="12"/>
          </reference>
          <reference field="2" count="1" selected="0">
            <x v="20"/>
          </reference>
          <reference field="3" count="1">
            <x v="28"/>
          </reference>
        </references>
      </pivotArea>
    </format>
    <format dxfId="1385">
      <pivotArea collapsedLevelsAreSubtotals="1" fieldPosition="0">
        <references count="2">
          <reference field="0" count="1">
            <x v="13"/>
          </reference>
          <reference field="18" count="3" selected="0">
            <x v="10"/>
            <x v="11"/>
            <x v="12"/>
          </reference>
        </references>
      </pivotArea>
    </format>
    <format dxfId="1384">
      <pivotArea field="0" grandCol="1" collapsedLevelsAreSubtotals="1" axis="axisRow" fieldPosition="0">
        <references count="1">
          <reference field="0" count="1">
            <x v="13"/>
          </reference>
        </references>
      </pivotArea>
    </format>
    <format dxfId="1383">
      <pivotArea collapsedLevelsAreSubtotals="1" fieldPosition="0">
        <references count="3">
          <reference field="0" count="1" selected="0">
            <x v="13"/>
          </reference>
          <reference field="2" count="1">
            <x v="5"/>
          </reference>
          <reference field="18" count="3" selected="0">
            <x v="10"/>
            <x v="11"/>
            <x v="12"/>
          </reference>
        </references>
      </pivotArea>
    </format>
    <format dxfId="1382">
      <pivotArea field="2" grandCol="1" collapsedLevelsAreSubtotals="1" axis="axisRow" fieldPosition="1">
        <references count="2">
          <reference field="0" count="1" selected="0">
            <x v="13"/>
          </reference>
          <reference field="2" count="1">
            <x v="5"/>
          </reference>
        </references>
      </pivotArea>
    </format>
    <format dxfId="1381">
      <pivotArea collapsedLevelsAreSubtotals="1" fieldPosition="0">
        <references count="4">
          <reference field="0" count="1" selected="0">
            <x v="13"/>
          </reference>
          <reference field="2" count="1" selected="0">
            <x v="5"/>
          </reference>
          <reference field="3" count="1">
            <x v="4"/>
          </reference>
          <reference field="18" count="3" selected="0">
            <x v="10"/>
            <x v="11"/>
            <x v="12"/>
          </reference>
        </references>
      </pivotArea>
    </format>
    <format dxfId="1380">
      <pivotArea field="3" grandCol="1" collapsedLevelsAreSubtotals="1" axis="axisRow" fieldPosition="2">
        <references count="3">
          <reference field="0" count="1" selected="0">
            <x v="13"/>
          </reference>
          <reference field="2" count="1" selected="0">
            <x v="5"/>
          </reference>
          <reference field="3" count="1">
            <x v="4"/>
          </reference>
        </references>
      </pivotArea>
    </format>
    <format dxfId="1379">
      <pivotArea collapsedLevelsAreSubtotals="1" fieldPosition="0">
        <references count="2">
          <reference field="0" count="1">
            <x v="15"/>
          </reference>
          <reference field="18" count="3" selected="0">
            <x v="10"/>
            <x v="11"/>
            <x v="12"/>
          </reference>
        </references>
      </pivotArea>
    </format>
    <format dxfId="1378">
      <pivotArea field="0" grandCol="1" collapsedLevelsAreSubtotals="1" axis="axisRow" fieldPosition="0">
        <references count="1">
          <reference field="0" count="1">
            <x v="15"/>
          </reference>
        </references>
      </pivotArea>
    </format>
    <format dxfId="1377">
      <pivotArea collapsedLevelsAreSubtotals="1" fieldPosition="0">
        <references count="3">
          <reference field="0" count="1" selected="0">
            <x v="15"/>
          </reference>
          <reference field="2" count="1">
            <x v="1"/>
          </reference>
          <reference field="18" count="3" selected="0">
            <x v="10"/>
            <x v="11"/>
            <x v="12"/>
          </reference>
        </references>
      </pivotArea>
    </format>
    <format dxfId="1376">
      <pivotArea field="2" grandCol="1" collapsedLevelsAreSubtotals="1" axis="axisRow" fieldPosition="1">
        <references count="2">
          <reference field="0" count="1" selected="0">
            <x v="15"/>
          </reference>
          <reference field="2" count="1">
            <x v="1"/>
          </reference>
        </references>
      </pivotArea>
    </format>
    <format dxfId="1375">
      <pivotArea collapsedLevelsAreSubtotals="1" fieldPosition="0">
        <references count="4">
          <reference field="0" count="1" selected="0">
            <x v="15"/>
          </reference>
          <reference field="2" count="1" selected="0">
            <x v="1"/>
          </reference>
          <reference field="3" count="1">
            <x v="27"/>
          </reference>
          <reference field="18" count="3" selected="0">
            <x v="10"/>
            <x v="11"/>
            <x v="12"/>
          </reference>
        </references>
      </pivotArea>
    </format>
    <format dxfId="1374">
      <pivotArea field="3" grandCol="1" collapsedLevelsAreSubtotals="1" axis="axisRow" fieldPosition="2">
        <references count="3">
          <reference field="0" count="1" selected="0">
            <x v="15"/>
          </reference>
          <reference field="2" count="1" selected="0">
            <x v="1"/>
          </reference>
          <reference field="3" count="1">
            <x v="27"/>
          </reference>
        </references>
      </pivotArea>
    </format>
    <format dxfId="1373">
      <pivotArea collapsedLevelsAreSubtotals="1" fieldPosition="0">
        <references count="2">
          <reference field="0" count="1">
            <x v="19"/>
          </reference>
          <reference field="18" count="3" selected="0">
            <x v="10"/>
            <x v="11"/>
            <x v="12"/>
          </reference>
        </references>
      </pivotArea>
    </format>
    <format dxfId="1372">
      <pivotArea field="0" grandCol="1" collapsedLevelsAreSubtotals="1" axis="axisRow" fieldPosition="0">
        <references count="1">
          <reference field="0" count="1">
            <x v="19"/>
          </reference>
        </references>
      </pivotArea>
    </format>
    <format dxfId="1371">
      <pivotArea collapsedLevelsAreSubtotals="1" fieldPosition="0">
        <references count="3">
          <reference field="0" count="1" selected="0">
            <x v="19"/>
          </reference>
          <reference field="2" count="1">
            <x v="4"/>
          </reference>
          <reference field="18" count="3" selected="0">
            <x v="10"/>
            <x v="11"/>
            <x v="12"/>
          </reference>
        </references>
      </pivotArea>
    </format>
    <format dxfId="1370">
      <pivotArea field="2" grandCol="1" collapsedLevelsAreSubtotals="1" axis="axisRow" fieldPosition="1">
        <references count="2">
          <reference field="0" count="1" selected="0">
            <x v="19"/>
          </reference>
          <reference field="2" count="1">
            <x v="4"/>
          </reference>
        </references>
      </pivotArea>
    </format>
    <format dxfId="1369">
      <pivotArea collapsedLevelsAreSubtotals="1" fieldPosition="0">
        <references count="4">
          <reference field="0" count="1" selected="0">
            <x v="19"/>
          </reference>
          <reference field="2" count="1" selected="0">
            <x v="4"/>
          </reference>
          <reference field="3" count="1">
            <x v="24"/>
          </reference>
          <reference field="18" count="3" selected="0">
            <x v="10"/>
            <x v="11"/>
            <x v="12"/>
          </reference>
        </references>
      </pivotArea>
    </format>
    <format dxfId="1368">
      <pivotArea field="3" grandCol="1" collapsedLevelsAreSubtotals="1" axis="axisRow" fieldPosition="2">
        <references count="3">
          <reference field="0" count="1" selected="0">
            <x v="19"/>
          </reference>
          <reference field="2" count="1" selected="0">
            <x v="4"/>
          </reference>
          <reference field="3" count="1">
            <x v="24"/>
          </reference>
        </references>
      </pivotArea>
    </format>
    <format dxfId="1367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4">
            <x v="40"/>
            <x v="41"/>
            <x v="42"/>
            <x v="43"/>
          </reference>
          <reference field="18" count="1" selected="0">
            <x v="12"/>
          </reference>
        </references>
      </pivotArea>
    </format>
    <format dxfId="1366">
      <pivotArea collapsedLevelsAreSubtotals="1" fieldPosition="0">
        <references count="2">
          <reference field="0" count="1">
            <x v="1"/>
          </reference>
          <reference field="18" count="1" selected="0">
            <x v="12"/>
          </reference>
        </references>
      </pivotArea>
    </format>
    <format dxfId="1365">
      <pivotArea collapsedLevelsAreSubtotals="1" fieldPosition="0">
        <references count="3">
          <reference field="0" count="1" selected="0">
            <x v="1"/>
          </reference>
          <reference field="2" count="1">
            <x v="0"/>
          </reference>
          <reference field="18" count="1" selected="0">
            <x v="12"/>
          </reference>
        </references>
      </pivotArea>
    </format>
    <format dxfId="1364">
      <pivotArea collapsedLevelsAreSubtotals="1" fieldPosition="0">
        <references count="4">
          <reference field="0" count="1" selected="0">
            <x v="1"/>
          </reference>
          <reference field="2" count="1" selected="0">
            <x v="0"/>
          </reference>
          <reference field="3" count="1">
            <x v="1"/>
          </reference>
          <reference field="18" count="1" selected="0">
            <x v="12"/>
          </reference>
        </references>
      </pivotArea>
    </format>
    <format dxfId="1363">
      <pivotArea collapsedLevelsAreSubtotals="1" fieldPosition="0">
        <references count="2">
          <reference field="0" count="1">
            <x v="2"/>
          </reference>
          <reference field="18" count="1" selected="0">
            <x v="12"/>
          </reference>
        </references>
      </pivotArea>
    </format>
    <format dxfId="1362">
      <pivotArea collapsedLevelsAreSubtotals="1" fieldPosition="0">
        <references count="3">
          <reference field="0" count="1" selected="0">
            <x v="2"/>
          </reference>
          <reference field="2" count="1">
            <x v="11"/>
          </reference>
          <reference field="18" count="1" selected="0">
            <x v="12"/>
          </reference>
        </references>
      </pivotArea>
    </format>
    <format dxfId="1361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  <reference field="18" count="1" selected="0">
            <x v="12"/>
          </reference>
        </references>
      </pivotArea>
    </format>
    <format dxfId="1360">
      <pivotArea collapsedLevelsAreSubtotals="1" fieldPosition="0">
        <references count="2">
          <reference field="0" count="1">
            <x v="3"/>
          </reference>
          <reference field="18" count="1" selected="0">
            <x v="12"/>
          </reference>
        </references>
      </pivotArea>
    </format>
    <format dxfId="1359">
      <pivotArea collapsedLevelsAreSubtotals="1" fieldPosition="0">
        <references count="3">
          <reference field="0" count="1" selected="0">
            <x v="3"/>
          </reference>
          <reference field="2" count="1">
            <x v="7"/>
          </reference>
          <reference field="18" count="1" selected="0">
            <x v="12"/>
          </reference>
        </references>
      </pivotArea>
    </format>
    <format dxfId="1358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  <reference field="18" count="1" selected="0">
            <x v="12"/>
          </reference>
        </references>
      </pivotArea>
    </format>
    <format dxfId="1357">
      <pivotArea collapsedLevelsAreSubtotals="1" fieldPosition="0">
        <references count="2">
          <reference field="0" count="1">
            <x v="4"/>
          </reference>
          <reference field="18" count="1" selected="0">
            <x v="12"/>
          </reference>
        </references>
      </pivotArea>
    </format>
    <format dxfId="1356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18" count="1" selected="0">
            <x v="12"/>
          </reference>
        </references>
      </pivotArea>
    </format>
    <format dxfId="1355">
      <pivotArea collapsedLevelsAreSubtotals="1" fieldPosition="0">
        <references count="4">
          <reference field="0" count="1" selected="0">
            <x v="4"/>
          </reference>
          <reference field="2" count="1" selected="0">
            <x v="6"/>
          </reference>
          <reference field="3" count="1">
            <x v="37"/>
          </reference>
          <reference field="18" count="1" selected="0">
            <x v="12"/>
          </reference>
        </references>
      </pivotArea>
    </format>
    <format dxfId="1354">
      <pivotArea collapsedLevelsAreSubtotals="1" fieldPosition="0">
        <references count="2">
          <reference field="0" count="1">
            <x v="6"/>
          </reference>
          <reference field="18" count="1" selected="0">
            <x v="12"/>
          </reference>
        </references>
      </pivotArea>
    </format>
    <format dxfId="1353">
      <pivotArea collapsedLevelsAreSubtotals="1" fieldPosition="0">
        <references count="3">
          <reference field="0" count="1" selected="0">
            <x v="6"/>
          </reference>
          <reference field="2" count="1">
            <x v="16"/>
          </reference>
          <reference field="18" count="1" selected="0">
            <x v="12"/>
          </reference>
        </references>
      </pivotArea>
    </format>
    <format dxfId="1352">
      <pivotArea collapsedLevelsAreSubtotals="1" fieldPosition="0">
        <references count="4">
          <reference field="0" count="1" selected="0">
            <x v="6"/>
          </reference>
          <reference field="2" count="1" selected="0">
            <x v="16"/>
          </reference>
          <reference field="3" count="2">
            <x v="25"/>
            <x v="26"/>
          </reference>
          <reference field="18" count="1" selected="0">
            <x v="12"/>
          </reference>
        </references>
      </pivotArea>
    </format>
    <format dxfId="1351">
      <pivotArea collapsedLevelsAreSubtotals="1" fieldPosition="0">
        <references count="2">
          <reference field="0" count="1">
            <x v="7"/>
          </reference>
          <reference field="18" count="1" selected="0">
            <x v="12"/>
          </reference>
        </references>
      </pivotArea>
    </format>
    <format dxfId="1350">
      <pivotArea collapsedLevelsAreSubtotals="1" fieldPosition="0">
        <references count="3">
          <reference field="0" count="1" selected="0">
            <x v="7"/>
          </reference>
          <reference field="2" count="1">
            <x v="3"/>
          </reference>
          <reference field="18" count="1" selected="0">
            <x v="12"/>
          </reference>
        </references>
      </pivotArea>
    </format>
    <format dxfId="1349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4">
            <x v="11"/>
            <x v="31"/>
            <x v="38"/>
            <x v="39"/>
          </reference>
          <reference field="18" count="1" selected="0">
            <x v="12"/>
          </reference>
        </references>
      </pivotArea>
    </format>
    <format dxfId="1348">
      <pivotArea collapsedLevelsAreSubtotals="1" fieldPosition="0">
        <references count="2">
          <reference field="0" count="1">
            <x v="8"/>
          </reference>
          <reference field="18" count="1" selected="0">
            <x v="12"/>
          </reference>
        </references>
      </pivotArea>
    </format>
    <format dxfId="1347">
      <pivotArea collapsedLevelsAreSubtotals="1" fieldPosition="0">
        <references count="3">
          <reference field="0" count="1" selected="0">
            <x v="8"/>
          </reference>
          <reference field="2" count="1">
            <x v="22"/>
          </reference>
          <reference field="18" count="1" selected="0">
            <x v="12"/>
          </reference>
        </references>
      </pivotArea>
    </format>
    <format dxfId="1346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4">
            <x v="33"/>
            <x v="34"/>
            <x v="35"/>
            <x v="44"/>
          </reference>
          <reference field="18" count="1" selected="0">
            <x v="12"/>
          </reference>
        </references>
      </pivotArea>
    </format>
    <format dxfId="1345">
      <pivotArea collapsedLevelsAreSubtotals="1" fieldPosition="0">
        <references count="2">
          <reference field="0" count="1">
            <x v="9"/>
          </reference>
          <reference field="18" count="1" selected="0">
            <x v="12"/>
          </reference>
        </references>
      </pivotArea>
    </format>
    <format dxfId="1344">
      <pivotArea collapsedLevelsAreSubtotals="1" fieldPosition="0">
        <references count="3">
          <reference field="0" count="1" selected="0">
            <x v="9"/>
          </reference>
          <reference field="2" count="1">
            <x v="14"/>
          </reference>
          <reference field="18" count="1" selected="0">
            <x v="12"/>
          </reference>
        </references>
      </pivotArea>
    </format>
    <format dxfId="1343">
      <pivotArea collapsedLevelsAreSubtotals="1" fieldPosition="0">
        <references count="4">
          <reference field="0" count="1" selected="0">
            <x v="9"/>
          </reference>
          <reference field="2" count="1" selected="0">
            <x v="14"/>
          </reference>
          <reference field="3" count="1">
            <x v="21"/>
          </reference>
          <reference field="18" count="1" selected="0">
            <x v="12"/>
          </reference>
        </references>
      </pivotArea>
    </format>
    <format dxfId="1342">
      <pivotArea collapsedLevelsAreSubtotals="1" fieldPosition="0">
        <references count="2">
          <reference field="0" count="1">
            <x v="10"/>
          </reference>
          <reference field="18" count="1" selected="0">
            <x v="12"/>
          </reference>
        </references>
      </pivotArea>
    </format>
    <format dxfId="1341">
      <pivotArea collapsedLevelsAreSubtotals="1" fieldPosition="0">
        <references count="3">
          <reference field="0" count="1" selected="0">
            <x v="10"/>
          </reference>
          <reference field="2" count="1">
            <x v="9"/>
          </reference>
          <reference field="18" count="1" selected="0">
            <x v="12"/>
          </reference>
        </references>
      </pivotArea>
    </format>
    <format dxfId="1340">
      <pivotArea collapsedLevelsAreSubtotals="1" fieldPosition="0">
        <references count="4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  <reference field="18" count="1" selected="0">
            <x v="12"/>
          </reference>
        </references>
      </pivotArea>
    </format>
    <format dxfId="1339">
      <pivotArea collapsedLevelsAreSubtotals="1" fieldPosition="0">
        <references count="2">
          <reference field="0" count="1">
            <x v="12"/>
          </reference>
          <reference field="18" count="1" selected="0">
            <x v="12"/>
          </reference>
        </references>
      </pivotArea>
    </format>
    <format dxfId="1338">
      <pivotArea collapsedLevelsAreSubtotals="1" fieldPosition="0">
        <references count="3">
          <reference field="0" count="1" selected="0">
            <x v="12"/>
          </reference>
          <reference field="2" count="1">
            <x v="20"/>
          </reference>
          <reference field="18" count="1" selected="0">
            <x v="12"/>
          </reference>
        </references>
      </pivotArea>
    </format>
    <format dxfId="1337">
      <pivotArea collapsedLevelsAreSubtotals="1" fieldPosition="0">
        <references count="4">
          <reference field="0" count="1" selected="0">
            <x v="12"/>
          </reference>
          <reference field="2" count="1" selected="0">
            <x v="20"/>
          </reference>
          <reference field="3" count="1">
            <x v="28"/>
          </reference>
          <reference field="18" count="1" selected="0">
            <x v="12"/>
          </reference>
        </references>
      </pivotArea>
    </format>
    <format dxfId="1336">
      <pivotArea collapsedLevelsAreSubtotals="1" fieldPosition="0">
        <references count="2">
          <reference field="0" count="1">
            <x v="13"/>
          </reference>
          <reference field="18" count="1" selected="0">
            <x v="12"/>
          </reference>
        </references>
      </pivotArea>
    </format>
    <format dxfId="1335">
      <pivotArea collapsedLevelsAreSubtotals="1" fieldPosition="0">
        <references count="3">
          <reference field="0" count="1" selected="0">
            <x v="13"/>
          </reference>
          <reference field="2" count="1">
            <x v="5"/>
          </reference>
          <reference field="18" count="1" selected="0">
            <x v="12"/>
          </reference>
        </references>
      </pivotArea>
    </format>
    <format dxfId="1334">
      <pivotArea collapsedLevelsAreSubtotals="1" fieldPosition="0">
        <references count="4">
          <reference field="0" count="1" selected="0">
            <x v="13"/>
          </reference>
          <reference field="2" count="1" selected="0">
            <x v="5"/>
          </reference>
          <reference field="3" count="1">
            <x v="4"/>
          </reference>
          <reference field="18" count="1" selected="0">
            <x v="12"/>
          </reference>
        </references>
      </pivotArea>
    </format>
    <format dxfId="1333">
      <pivotArea collapsedLevelsAreSubtotals="1" fieldPosition="0">
        <references count="2">
          <reference field="0" count="1">
            <x v="15"/>
          </reference>
          <reference field="18" count="1" selected="0">
            <x v="12"/>
          </reference>
        </references>
      </pivotArea>
    </format>
    <format dxfId="1332">
      <pivotArea collapsedLevelsAreSubtotals="1" fieldPosition="0">
        <references count="3">
          <reference field="0" count="1" selected="0">
            <x v="15"/>
          </reference>
          <reference field="2" count="1">
            <x v="1"/>
          </reference>
          <reference field="18" count="1" selected="0">
            <x v="12"/>
          </reference>
        </references>
      </pivotArea>
    </format>
    <format dxfId="1331">
      <pivotArea collapsedLevelsAreSubtotals="1" fieldPosition="0">
        <references count="4">
          <reference field="0" count="1" selected="0">
            <x v="15"/>
          </reference>
          <reference field="2" count="1" selected="0">
            <x v="1"/>
          </reference>
          <reference field="3" count="1">
            <x v="27"/>
          </reference>
          <reference field="18" count="1" selected="0">
            <x v="12"/>
          </reference>
        </references>
      </pivotArea>
    </format>
    <format dxfId="1330">
      <pivotArea collapsedLevelsAreSubtotals="1" fieldPosition="0">
        <references count="2">
          <reference field="0" count="1">
            <x v="19"/>
          </reference>
          <reference field="18" count="1" selected="0">
            <x v="12"/>
          </reference>
        </references>
      </pivotArea>
    </format>
    <format dxfId="1329">
      <pivotArea collapsedLevelsAreSubtotals="1" fieldPosition="0">
        <references count="3">
          <reference field="0" count="1" selected="0">
            <x v="19"/>
          </reference>
          <reference field="2" count="1">
            <x v="4"/>
          </reference>
          <reference field="18" count="1" selected="0">
            <x v="12"/>
          </reference>
        </references>
      </pivotArea>
    </format>
    <format dxfId="1328">
      <pivotArea collapsedLevelsAreSubtotals="1" fieldPosition="0">
        <references count="4">
          <reference field="0" count="1" selected="0">
            <x v="19"/>
          </reference>
          <reference field="2" count="1" selected="0">
            <x v="4"/>
          </reference>
          <reference field="3" count="1">
            <x v="24"/>
          </reference>
          <reference field="18" count="1" selected="0">
            <x v="12"/>
          </reference>
        </references>
      </pivotArea>
    </format>
    <format dxfId="1327">
      <pivotArea collapsedLevelsAreSubtotals="1" fieldPosition="0">
        <references count="2">
          <reference field="0" count="1">
            <x v="23"/>
          </reference>
          <reference field="18" count="1" selected="0">
            <x v="12"/>
          </reference>
        </references>
      </pivotArea>
    </format>
    <format dxfId="1326">
      <pivotArea collapsedLevelsAreSubtotals="1" fieldPosition="0">
        <references count="3">
          <reference field="0" count="1" selected="0">
            <x v="23"/>
          </reference>
          <reference field="2" count="1">
            <x v="18"/>
          </reference>
          <reference field="18" count="1" selected="0">
            <x v="12"/>
          </reference>
        </references>
      </pivotArea>
    </format>
    <format dxfId="1325">
      <pivotArea collapsedLevelsAreSubtotals="1" fieldPosition="0">
        <references count="4">
          <reference field="0" count="1" selected="0">
            <x v="23"/>
          </reference>
          <reference field="2" count="1" selected="0">
            <x v="18"/>
          </reference>
          <reference field="3" count="1">
            <x v="29"/>
          </reference>
          <reference field="18" count="1" selected="0">
            <x v="12"/>
          </reference>
        </references>
      </pivotArea>
    </format>
    <format dxfId="1324">
      <pivotArea dataOnly="0" labelOnly="1" fieldPosition="0">
        <references count="1">
          <reference field="18" count="1">
            <x v="0"/>
          </reference>
        </references>
      </pivotArea>
    </format>
    <format dxfId="1323">
      <pivotArea dataOnly="0" labelOnly="1" fieldPosition="0">
        <references count="1">
          <reference field="18" count="7">
            <x v="1"/>
            <x v="2"/>
            <x v="3"/>
            <x v="9"/>
            <x v="10"/>
            <x v="11"/>
            <x v="12"/>
          </reference>
        </references>
      </pivotArea>
    </format>
    <format dxfId="1322">
      <pivotArea outline="0" collapsedLevelsAreSubtotals="1" fieldPosition="0">
        <references count="1">
          <reference field="18" count="7" selected="0">
            <x v="1"/>
            <x v="2"/>
            <x v="3"/>
            <x v="9"/>
            <x v="10"/>
            <x v="11"/>
            <x v="12"/>
          </reference>
        </references>
      </pivotArea>
    </format>
    <format dxfId="1321">
      <pivotArea dataOnly="0" labelOnly="1" fieldPosition="0">
        <references count="1">
          <reference field="18" count="4">
            <x v="9"/>
            <x v="10"/>
            <x v="11"/>
            <x v="12"/>
          </reference>
        </references>
      </pivotArea>
    </format>
    <format dxfId="1320">
      <pivotArea collapsedLevelsAreSubtotals="1" fieldPosition="0">
        <references count="4">
          <reference field="0" count="1" selected="0">
            <x v="4"/>
          </reference>
          <reference field="2" count="1" selected="0">
            <x v="6"/>
          </reference>
          <reference field="3" count="1">
            <x v="7"/>
          </reference>
          <reference field="18" count="1" selected="0">
            <x v="11"/>
          </reference>
        </references>
      </pivotArea>
    </format>
    <format dxfId="1319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1">
            <x v="5"/>
          </reference>
          <reference field="18" count="1" selected="0">
            <x v="12"/>
          </reference>
        </references>
      </pivotArea>
    </format>
    <format dxfId="1318">
      <pivotArea outline="0" collapsedLevelsAreSubtotals="1" fieldPosition="0"/>
    </format>
    <format dxfId="1317">
      <pivotArea collapsedLevelsAreSubtotals="1" fieldPosition="0">
        <references count="2">
          <reference field="0" count="1">
            <x v="0"/>
          </reference>
          <reference field="9" count="1" selected="0" defaultSubtotal="1">
            <x v="0"/>
          </reference>
        </references>
      </pivotArea>
    </format>
    <format dxfId="1316">
      <pivotArea collapsedLevelsAreSubtotals="1" fieldPosition="0">
        <references count="3">
          <reference field="0" count="1" selected="0">
            <x v="0"/>
          </reference>
          <reference field="2" count="1">
            <x v="13"/>
          </reference>
          <reference field="9" count="1" selected="0" defaultSubtotal="1">
            <x v="0"/>
          </reference>
        </references>
      </pivotArea>
    </format>
    <format dxfId="1315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  <reference field="9" count="1" selected="0" defaultSubtotal="1">
            <x v="0"/>
          </reference>
        </references>
      </pivotArea>
    </format>
    <format dxfId="1314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 selected="0">
            <x v="30"/>
          </reference>
          <reference field="4" count="2">
            <x v="75"/>
            <x v="76"/>
          </reference>
          <reference field="9" count="1" selected="0" defaultSubtotal="1">
            <x v="0"/>
          </reference>
        </references>
      </pivotArea>
    </format>
    <format dxfId="1313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1312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 selected="0">
            <x v="46"/>
          </reference>
          <reference field="4" count="1">
            <x v="22"/>
          </reference>
          <reference field="9" count="1" selected="0" defaultSubtotal="1">
            <x v="0"/>
          </reference>
        </references>
      </pivotArea>
    </format>
    <format dxfId="1311">
      <pivotArea collapsedLevelsAreSubtotals="1" fieldPosition="0">
        <references count="2">
          <reference field="0" count="1">
            <x v="1"/>
          </reference>
          <reference field="9" count="1" selected="0" defaultSubtotal="1">
            <x v="0"/>
          </reference>
        </references>
      </pivotArea>
    </format>
    <format dxfId="1310">
      <pivotArea collapsedLevelsAreSubtotals="1" fieldPosition="0">
        <references count="3">
          <reference field="0" count="1" selected="0">
            <x v="1"/>
          </reference>
          <reference field="2" count="1">
            <x v="0"/>
          </reference>
          <reference field="9" count="1" selected="0" defaultSubtotal="1">
            <x v="0"/>
          </reference>
        </references>
      </pivotArea>
    </format>
    <format dxfId="1309">
      <pivotArea collapsedLevelsAreSubtotals="1" fieldPosition="0">
        <references count="4">
          <reference field="0" count="1" selected="0">
            <x v="1"/>
          </reference>
          <reference field="2" count="1" selected="0">
            <x v="0"/>
          </reference>
          <reference field="3" count="1">
            <x v="1"/>
          </reference>
          <reference field="9" count="1" selected="0" defaultSubtotal="1">
            <x v="0"/>
          </reference>
        </references>
      </pivotArea>
    </format>
    <format dxfId="1308">
      <pivotArea collapsedLevelsAreSubtotals="1" fieldPosition="0">
        <references count="2">
          <reference field="0" count="1">
            <x v="2"/>
          </reference>
          <reference field="9" count="1" selected="0" defaultSubtotal="1">
            <x v="0"/>
          </reference>
        </references>
      </pivotArea>
    </format>
    <format dxfId="1307">
      <pivotArea collapsedLevelsAreSubtotals="1" fieldPosition="0">
        <references count="3">
          <reference field="0" count="1" selected="0">
            <x v="2"/>
          </reference>
          <reference field="2" count="1">
            <x v="11"/>
          </reference>
          <reference field="9" count="1" selected="0" defaultSubtotal="1">
            <x v="0"/>
          </reference>
        </references>
      </pivotArea>
    </format>
    <format dxfId="1306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1">
            <x v="22"/>
          </reference>
          <reference field="9" count="1" selected="0" defaultSubtotal="1">
            <x v="0"/>
          </reference>
        </references>
      </pivotArea>
    </format>
    <format dxfId="1305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1">
            <x v="23"/>
          </reference>
          <reference field="9" count="1" selected="0" defaultSubtotal="1">
            <x v="0"/>
          </reference>
        </references>
      </pivotArea>
    </format>
    <format dxfId="1304">
      <pivotArea collapsedLevelsAreSubtotals="1" fieldPosition="0">
        <references count="2">
          <reference field="0" count="1">
            <x v="3"/>
          </reference>
          <reference field="9" count="1" selected="0" defaultSubtotal="1">
            <x v="0"/>
          </reference>
        </references>
      </pivotArea>
    </format>
    <format dxfId="1303">
      <pivotArea collapsedLevelsAreSubtotals="1" fieldPosition="0">
        <references count="3">
          <reference field="0" count="1" selected="0">
            <x v="3"/>
          </reference>
          <reference field="2" count="1">
            <x v="7"/>
          </reference>
          <reference field="9" count="1" selected="0" defaultSubtotal="1">
            <x v="0"/>
          </reference>
        </references>
      </pivotArea>
    </format>
    <format dxfId="1302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1">
            <x v="5"/>
          </reference>
          <reference field="9" count="1" selected="0" defaultSubtotal="1">
            <x v="0"/>
          </reference>
        </references>
      </pivotArea>
    </format>
    <format dxfId="1301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1">
            <x v="9"/>
          </reference>
          <reference field="9" count="1" selected="0" defaultSubtotal="1">
            <x v="0"/>
          </reference>
        </references>
      </pivotArea>
    </format>
    <format dxfId="1300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1">
            <x v="51"/>
          </reference>
          <reference field="9" count="1" selected="0" defaultSubtotal="1">
            <x v="0"/>
          </reference>
        </references>
      </pivotArea>
    </format>
    <format dxfId="1299">
      <pivotArea collapsedLevelsAreSubtotals="1" fieldPosition="0">
        <references count="2">
          <reference field="0" count="1">
            <x v="4"/>
          </reference>
          <reference field="9" count="1" selected="0" defaultSubtotal="1">
            <x v="0"/>
          </reference>
        </references>
      </pivotArea>
    </format>
    <format dxfId="1298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9" count="1" selected="0" defaultSubtotal="1">
            <x v="0"/>
          </reference>
        </references>
      </pivotArea>
    </format>
    <format dxfId="1297">
      <pivotArea collapsedLevelsAreSubtotals="1" fieldPosition="0">
        <references count="2">
          <reference field="0" count="1">
            <x v="5"/>
          </reference>
          <reference field="9" count="1" selected="0" defaultSubtotal="1">
            <x v="0"/>
          </reference>
        </references>
      </pivotArea>
    </format>
    <format dxfId="1296">
      <pivotArea collapsedLevelsAreSubtotals="1" fieldPosition="0">
        <references count="3">
          <reference field="0" count="1" selected="0">
            <x v="5"/>
          </reference>
          <reference field="2" count="1">
            <x v="23"/>
          </reference>
          <reference field="9" count="1" selected="0" defaultSubtotal="1">
            <x v="0"/>
          </reference>
        </references>
      </pivotArea>
    </format>
    <format dxfId="1295">
      <pivotArea collapsedLevelsAreSubtotals="1" fieldPosition="0">
        <references count="4">
          <reference field="0" count="1" selected="0">
            <x v="5"/>
          </reference>
          <reference field="2" count="1" selected="0">
            <x v="23"/>
          </reference>
          <reference field="3" count="1">
            <x v="48"/>
          </reference>
          <reference field="9" count="1" selected="0" defaultSubtotal="1">
            <x v="0"/>
          </reference>
        </references>
      </pivotArea>
    </format>
    <format dxfId="1294">
      <pivotArea collapsedLevelsAreSubtotals="1" fieldPosition="0">
        <references count="2">
          <reference field="0" count="1">
            <x v="6"/>
          </reference>
          <reference field="9" count="1" selected="0" defaultSubtotal="1">
            <x v="0"/>
          </reference>
        </references>
      </pivotArea>
    </format>
    <format dxfId="1293">
      <pivotArea collapsedLevelsAreSubtotals="1" fieldPosition="0">
        <references count="3">
          <reference field="0" count="1" selected="0">
            <x v="6"/>
          </reference>
          <reference field="2" count="1">
            <x v="16"/>
          </reference>
          <reference field="9" count="1" selected="0" defaultSubtotal="1">
            <x v="0"/>
          </reference>
        </references>
      </pivotArea>
    </format>
    <format dxfId="1292">
      <pivotArea collapsedLevelsAreSubtotals="1" fieldPosition="0">
        <references count="4">
          <reference field="0" count="1" selected="0">
            <x v="6"/>
          </reference>
          <reference field="2" count="1" selected="0">
            <x v="16"/>
          </reference>
          <reference field="3" count="1">
            <x v="25"/>
          </reference>
          <reference field="9" count="1" selected="0" defaultSubtotal="1">
            <x v="0"/>
          </reference>
        </references>
      </pivotArea>
    </format>
    <format dxfId="1291">
      <pivotArea collapsedLevelsAreSubtotals="1" fieldPosition="0">
        <references count="4">
          <reference field="0" count="1" selected="0">
            <x v="6"/>
          </reference>
          <reference field="2" count="1" selected="0">
            <x v="16"/>
          </reference>
          <reference field="3" count="1">
            <x v="26"/>
          </reference>
          <reference field="9" count="1" selected="0" defaultSubtotal="1">
            <x v="0"/>
          </reference>
        </references>
      </pivotArea>
    </format>
    <format dxfId="1290">
      <pivotArea collapsedLevelsAreSubtotals="1" fieldPosition="0">
        <references count="2">
          <reference field="0" count="1">
            <x v="7"/>
          </reference>
          <reference field="9" count="1" selected="0" defaultSubtotal="1">
            <x v="0"/>
          </reference>
        </references>
      </pivotArea>
    </format>
    <format dxfId="1289">
      <pivotArea collapsedLevelsAreSubtotals="1" fieldPosition="0">
        <references count="3">
          <reference field="0" count="1" selected="0">
            <x v="7"/>
          </reference>
          <reference field="2" count="1">
            <x v="3"/>
          </reference>
          <reference field="9" count="1" selected="0" defaultSubtotal="1">
            <x v="0"/>
          </reference>
        </references>
      </pivotArea>
    </format>
    <format dxfId="1288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11"/>
          </reference>
          <reference field="9" count="1" selected="0" defaultSubtotal="1">
            <x v="0"/>
          </reference>
        </references>
      </pivotArea>
    </format>
    <format dxfId="1287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61"/>
          </reference>
          <reference field="9" count="1" selected="0" defaultSubtotal="1">
            <x v="0"/>
          </reference>
        </references>
      </pivotArea>
    </format>
    <format dxfId="1286">
      <pivotArea collapsedLevelsAreSubtotals="1" fieldPosition="0">
        <references count="5">
          <reference field="0" count="1" selected="0">
            <x v="7"/>
          </reference>
          <reference field="2" count="1" selected="0">
            <x v="3"/>
          </reference>
          <reference field="3" count="1" selected="0">
            <x v="61"/>
          </reference>
          <reference field="4" count="2">
            <x v="11"/>
            <x v="73"/>
          </reference>
          <reference field="9" count="1" selected="0" defaultSubtotal="1">
            <x v="0"/>
          </reference>
        </references>
      </pivotArea>
    </format>
    <format dxfId="1285">
      <pivotArea collapsedLevelsAreSubtotals="1" fieldPosition="0">
        <references count="2">
          <reference field="0" count="1">
            <x v="8"/>
          </reference>
          <reference field="9" count="1" selected="0" defaultSubtotal="1">
            <x v="0"/>
          </reference>
        </references>
      </pivotArea>
    </format>
    <format dxfId="1284">
      <pivotArea collapsedLevelsAreSubtotals="1" fieldPosition="0">
        <references count="3">
          <reference field="0" count="1" selected="0">
            <x v="8"/>
          </reference>
          <reference field="2" count="1">
            <x v="22"/>
          </reference>
          <reference field="9" count="1" selected="0" defaultSubtotal="1">
            <x v="0"/>
          </reference>
        </references>
      </pivotArea>
    </format>
    <format dxfId="1283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 defaultSubtotal="1">
            <x v="0"/>
          </reference>
        </references>
      </pivotArea>
    </format>
    <format dxfId="1282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 defaultSubtotal="1">
            <x v="0"/>
          </reference>
        </references>
      </pivotArea>
    </format>
    <format dxfId="128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34"/>
          </reference>
          <reference field="4" count="10">
            <x v="6"/>
            <x v="7"/>
            <x v="9"/>
            <x v="14"/>
            <x v="47"/>
            <x v="48"/>
            <x v="49"/>
            <x v="50"/>
            <x v="51"/>
            <x v="52"/>
          </reference>
          <reference field="9" count="1" selected="0" defaultSubtotal="1">
            <x v="0"/>
          </reference>
        </references>
      </pivotArea>
    </format>
    <format dxfId="1280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 defaultSubtotal="1">
            <x v="0"/>
          </reference>
        </references>
      </pivotArea>
    </format>
    <format dxfId="127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35"/>
          </reference>
          <reference field="4" count="3">
            <x v="1"/>
            <x v="3"/>
            <x v="61"/>
          </reference>
          <reference field="9" count="1" selected="0" defaultSubtotal="1">
            <x v="0"/>
          </reference>
        </references>
      </pivotArea>
    </format>
    <format dxfId="1278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 defaultSubtotal="1">
            <x v="0"/>
          </reference>
        </references>
      </pivotArea>
    </format>
    <format dxfId="127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45"/>
          </reference>
          <reference field="4" count="2">
            <x v="10"/>
            <x v="18"/>
          </reference>
          <reference field="9" count="1" selected="0" defaultSubtotal="1">
            <x v="0"/>
          </reference>
        </references>
      </pivotArea>
    </format>
    <format dxfId="1276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58"/>
          </reference>
          <reference field="9" count="1" selected="0" defaultSubtotal="1">
            <x v="0"/>
          </reference>
        </references>
      </pivotArea>
    </format>
    <format dxfId="127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58"/>
          </reference>
          <reference field="4" count="1">
            <x v="62"/>
          </reference>
          <reference field="9" count="1" selected="0" defaultSubtotal="1">
            <x v="0"/>
          </reference>
        </references>
      </pivotArea>
    </format>
    <format dxfId="1274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 defaultSubtotal="1">
            <x v="0"/>
          </reference>
        </references>
      </pivotArea>
    </format>
    <format dxfId="1273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60"/>
          </reference>
          <reference field="4" count="1">
            <x v="65"/>
          </reference>
          <reference field="9" count="1" selected="0" defaultSubtotal="1">
            <x v="0"/>
          </reference>
        </references>
      </pivotArea>
    </format>
    <format dxfId="1272">
      <pivotArea collapsedLevelsAreSubtotals="1" fieldPosition="0">
        <references count="2">
          <reference field="0" count="1">
            <x v="9"/>
          </reference>
          <reference field="9" count="1" selected="0" defaultSubtotal="1">
            <x v="0"/>
          </reference>
        </references>
      </pivotArea>
    </format>
    <format dxfId="1271">
      <pivotArea collapsedLevelsAreSubtotals="1" fieldPosition="0">
        <references count="3">
          <reference field="0" count="1" selected="0">
            <x v="9"/>
          </reference>
          <reference field="2" count="1">
            <x v="14"/>
          </reference>
          <reference field="9" count="1" selected="0" defaultSubtotal="1">
            <x v="0"/>
          </reference>
        </references>
      </pivotArea>
    </format>
    <format dxfId="1270">
      <pivotArea collapsedLevelsAreSubtotals="1" fieldPosition="0">
        <references count="4">
          <reference field="0" count="1" selected="0">
            <x v="9"/>
          </reference>
          <reference field="2" count="1" selected="0">
            <x v="14"/>
          </reference>
          <reference field="3" count="1">
            <x v="21"/>
          </reference>
          <reference field="9" count="1" selected="0" defaultSubtotal="1">
            <x v="0"/>
          </reference>
        </references>
      </pivotArea>
    </format>
    <format dxfId="1269">
      <pivotArea collapsedLevelsAreSubtotals="1" fieldPosition="0">
        <references count="2">
          <reference field="0" count="1">
            <x v="10"/>
          </reference>
          <reference field="9" count="1" selected="0" defaultSubtotal="1">
            <x v="0"/>
          </reference>
        </references>
      </pivotArea>
    </format>
    <format dxfId="1268">
      <pivotArea collapsedLevelsAreSubtotals="1" fieldPosition="0">
        <references count="3">
          <reference field="0" count="1" selected="0">
            <x v="10"/>
          </reference>
          <reference field="2" count="1">
            <x v="9"/>
          </reference>
          <reference field="9" count="1" selected="0" defaultSubtotal="1">
            <x v="0"/>
          </reference>
        </references>
      </pivotArea>
    </format>
    <format dxfId="1267">
      <pivotArea collapsedLevelsAreSubtotals="1" fieldPosition="0">
        <references count="4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  <reference field="9" count="1" selected="0" defaultSubtotal="1">
            <x v="0"/>
          </reference>
        </references>
      </pivotArea>
    </format>
    <format dxfId="1266">
      <pivotArea collapsedLevelsAreSubtotals="1" fieldPosition="0">
        <references count="2">
          <reference field="0" count="1">
            <x v="12"/>
          </reference>
          <reference field="9" count="1" selected="0" defaultSubtotal="1">
            <x v="0"/>
          </reference>
        </references>
      </pivotArea>
    </format>
    <format dxfId="1265">
      <pivotArea collapsedLevelsAreSubtotals="1" fieldPosition="0">
        <references count="3">
          <reference field="0" count="1" selected="0">
            <x v="12"/>
          </reference>
          <reference field="2" count="1">
            <x v="20"/>
          </reference>
          <reference field="9" count="1" selected="0" defaultSubtotal="1">
            <x v="0"/>
          </reference>
        </references>
      </pivotArea>
    </format>
    <format dxfId="1264">
      <pivotArea collapsedLevelsAreSubtotals="1" fieldPosition="0">
        <references count="4">
          <reference field="0" count="1" selected="0">
            <x v="12"/>
          </reference>
          <reference field="2" count="1" selected="0">
            <x v="20"/>
          </reference>
          <reference field="3" count="1">
            <x v="28"/>
          </reference>
          <reference field="9" count="1" selected="0" defaultSubtotal="1">
            <x v="0"/>
          </reference>
        </references>
      </pivotArea>
    </format>
    <format dxfId="1263">
      <pivotArea collapsedLevelsAreSubtotals="1" fieldPosition="0">
        <references count="2">
          <reference field="0" count="1">
            <x v="13"/>
          </reference>
          <reference field="9" count="1" selected="0" defaultSubtotal="1">
            <x v="0"/>
          </reference>
        </references>
      </pivotArea>
    </format>
    <format dxfId="1262">
      <pivotArea collapsedLevelsAreSubtotals="1" fieldPosition="0">
        <references count="3">
          <reference field="0" count="1" selected="0">
            <x v="13"/>
          </reference>
          <reference field="2" count="1">
            <x v="5"/>
          </reference>
          <reference field="9" count="1" selected="0" defaultSubtotal="1">
            <x v="0"/>
          </reference>
        </references>
      </pivotArea>
    </format>
    <format dxfId="1261">
      <pivotArea collapsedLevelsAreSubtotals="1" fieldPosition="0">
        <references count="4">
          <reference field="0" count="1" selected="0">
            <x v="13"/>
          </reference>
          <reference field="2" count="1" selected="0">
            <x v="5"/>
          </reference>
          <reference field="3" count="1">
            <x v="4"/>
          </reference>
          <reference field="9" count="1" selected="0" defaultSubtotal="1">
            <x v="0"/>
          </reference>
        </references>
      </pivotArea>
    </format>
    <format dxfId="1260">
      <pivotArea collapsedLevelsAreSubtotals="1" fieldPosition="0">
        <references count="2">
          <reference field="0" count="1">
            <x v="15"/>
          </reference>
          <reference field="9" count="1" selected="0" defaultSubtotal="1">
            <x v="0"/>
          </reference>
        </references>
      </pivotArea>
    </format>
    <format dxfId="1259">
      <pivotArea collapsedLevelsAreSubtotals="1" fieldPosition="0">
        <references count="3">
          <reference field="0" count="1" selected="0">
            <x v="15"/>
          </reference>
          <reference field="2" count="1">
            <x v="1"/>
          </reference>
          <reference field="9" count="1" selected="0" defaultSubtotal="1">
            <x v="0"/>
          </reference>
        </references>
      </pivotArea>
    </format>
    <format dxfId="1258">
      <pivotArea collapsedLevelsAreSubtotals="1" fieldPosition="0">
        <references count="4">
          <reference field="0" count="1" selected="0">
            <x v="15"/>
          </reference>
          <reference field="2" count="1" selected="0">
            <x v="1"/>
          </reference>
          <reference field="3" count="1">
            <x v="27"/>
          </reference>
          <reference field="9" count="1" selected="0" defaultSubtotal="1">
            <x v="0"/>
          </reference>
        </references>
      </pivotArea>
    </format>
    <format dxfId="1257">
      <pivotArea collapsedLevelsAreSubtotals="1" fieldPosition="0">
        <references count="2">
          <reference field="0" count="1">
            <x v="19"/>
          </reference>
          <reference field="9" count="1" selected="0" defaultSubtotal="1">
            <x v="0"/>
          </reference>
        </references>
      </pivotArea>
    </format>
    <format dxfId="1256">
      <pivotArea collapsedLevelsAreSubtotals="1" fieldPosition="0">
        <references count="3">
          <reference field="0" count="1" selected="0">
            <x v="19"/>
          </reference>
          <reference field="2" count="1">
            <x v="4"/>
          </reference>
          <reference field="9" count="1" selected="0" defaultSubtotal="1">
            <x v="0"/>
          </reference>
        </references>
      </pivotArea>
    </format>
    <format dxfId="1255">
      <pivotArea collapsedLevelsAreSubtotals="1" fieldPosition="0">
        <references count="4">
          <reference field="0" count="1" selected="0">
            <x v="19"/>
          </reference>
          <reference field="2" count="1" selected="0">
            <x v="4"/>
          </reference>
          <reference field="3" count="1">
            <x v="47"/>
          </reference>
          <reference field="9" count="1" selected="0" defaultSubtotal="1">
            <x v="0"/>
          </reference>
        </references>
      </pivotArea>
    </format>
    <format dxfId="1254">
      <pivotArea collapsedLevelsAreSubtotals="1" fieldPosition="0">
        <references count="5">
          <reference field="0" count="1" selected="0">
            <x v="19"/>
          </reference>
          <reference field="2" count="1" selected="0">
            <x v="4"/>
          </reference>
          <reference field="3" count="1" selected="0">
            <x v="47"/>
          </reference>
          <reference field="4" count="1">
            <x v="25"/>
          </reference>
          <reference field="9" count="1" selected="0" defaultSubtotal="1">
            <x v="0"/>
          </reference>
        </references>
      </pivotArea>
    </format>
    <format dxfId="1253">
      <pivotArea collapsedLevelsAreSubtotals="1" fieldPosition="0">
        <references count="2">
          <reference field="0" count="1">
            <x v="23"/>
          </reference>
          <reference field="9" count="1" selected="0" defaultSubtotal="1">
            <x v="0"/>
          </reference>
        </references>
      </pivotArea>
    </format>
    <format dxfId="1252">
      <pivotArea collapsedLevelsAreSubtotals="1" fieldPosition="0">
        <references count="2">
          <reference field="0" count="1">
            <x v="24"/>
          </reference>
          <reference field="9" count="1" selected="0" defaultSubtotal="1">
            <x v="0"/>
          </reference>
        </references>
      </pivotArea>
    </format>
    <format dxfId="1251">
      <pivotArea collapsedLevelsAreSubtotals="1" fieldPosition="0">
        <references count="3">
          <reference field="0" count="1" selected="0">
            <x v="24"/>
          </reference>
          <reference field="2" count="1">
            <x v="24"/>
          </reference>
          <reference field="9" count="1" selected="0" defaultSubtotal="1">
            <x v="0"/>
          </reference>
        </references>
      </pivotArea>
    </format>
    <format dxfId="1250">
      <pivotArea collapsedLevelsAreSubtotals="1" fieldPosition="0">
        <references count="4">
          <reference field="0" count="1" selected="0">
            <x v="24"/>
          </reference>
          <reference field="2" count="1" selected="0">
            <x v="24"/>
          </reference>
          <reference field="3" count="1">
            <x v="53"/>
          </reference>
          <reference field="9" count="1" selected="0" defaultSubtotal="1">
            <x v="0"/>
          </reference>
        </references>
      </pivotArea>
    </format>
    <format dxfId="1249">
      <pivotArea collapsedLevelsAreSubtotals="1" fieldPosition="0">
        <references count="5">
          <reference field="0" count="1" selected="0">
            <x v="24"/>
          </reference>
          <reference field="2" count="1" selected="0">
            <x v="24"/>
          </reference>
          <reference field="3" count="1" selected="0">
            <x v="53"/>
          </reference>
          <reference field="4" count="1">
            <x v="67"/>
          </reference>
          <reference field="9" count="1" selected="0" defaultSubtotal="1">
            <x v="0"/>
          </reference>
        </references>
      </pivotArea>
    </format>
    <format dxfId="1248">
      <pivotArea dataOnly="0" labelOnly="1" fieldPosition="0">
        <references count="1">
          <reference field="9" count="1" defaultSubtotal="1">
            <x v="0"/>
          </reference>
        </references>
      </pivotArea>
    </format>
    <format dxfId="1247">
      <pivotArea dataOnly="0" labelOnly="1" fieldPosition="0">
        <references count="2">
          <reference field="9" count="1" selected="0">
            <x v="1"/>
          </reference>
          <reference field="18" count="3">
            <x v="1"/>
            <x v="2"/>
            <x v="3"/>
          </reference>
        </references>
      </pivotArea>
    </format>
    <format dxfId="1246">
      <pivotArea collapsedLevelsAreSubtotals="1" fieldPosition="0">
        <references count="5">
          <reference field="0" count="1" selected="0">
            <x v="3"/>
          </reference>
          <reference field="2" count="1" selected="0">
            <x v="7"/>
          </reference>
          <reference field="3" count="1">
            <x v="5"/>
          </reference>
          <reference field="9" count="1" selected="0">
            <x v="1"/>
          </reference>
          <reference field="18" count="1" selected="0">
            <x v="2"/>
          </reference>
        </references>
      </pivotArea>
    </format>
    <format dxfId="1245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62"/>
          </reference>
          <reference field="9" count="1" selected="0" defaultSubtotal="1">
            <x v="0"/>
          </reference>
        </references>
      </pivotArea>
    </format>
    <format dxfId="1244">
      <pivotArea collapsedLevelsAreSubtotals="1" fieldPosition="0">
        <references count="5">
          <reference field="0" count="1" selected="0">
            <x v="7"/>
          </reference>
          <reference field="2" count="1" selected="0">
            <x v="3"/>
          </reference>
          <reference field="3" count="1" selected="0">
            <x v="62"/>
          </reference>
          <reference field="4" count="1">
            <x v="8"/>
          </reference>
          <reference field="9" count="1" selected="0" defaultSubtotal="1">
            <x v="0"/>
          </reference>
        </references>
      </pivotArea>
    </format>
    <format dxfId="1243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 defaultSubtotal="1">
            <x v="0"/>
          </reference>
        </references>
      </pivotArea>
    </format>
    <format dxfId="1242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1241">
      <pivotArea collapsedLevelsAreSubtotals="1" fieldPosition="0">
        <references count="5">
          <reference field="0" count="1" selected="0">
            <x v="3"/>
          </reference>
          <reference field="2" count="1" selected="0">
            <x v="7"/>
          </reference>
          <reference field="3" count="1">
            <x v="5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40">
      <pivotArea collapsedLevelsAreSubtotals="1" fieldPosition="0">
        <references count="5">
          <reference field="0" count="1" selected="0">
            <x v="3"/>
          </reference>
          <reference field="2" count="1" selected="0">
            <x v="7"/>
          </reference>
          <reference field="3" count="1">
            <x v="9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39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38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37">
      <pivotArea collapsedLevelsAreSubtotals="1" fieldPosition="0">
        <references count="4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  <reference field="9" count="1" selected="0" defaultSubtotal="1">
            <x v="0"/>
          </reference>
        </references>
      </pivotArea>
    </format>
    <format dxfId="1236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8"/>
          </reference>
          <reference field="9" count="1" selected="0" defaultSubtotal="1">
            <x v="0"/>
          </reference>
        </references>
      </pivotArea>
    </format>
    <format dxfId="1235">
      <pivotArea collapsedLevelsAreSubtotals="1" fieldPosition="0">
        <references count="3">
          <reference field="0" count="1" selected="0">
            <x v="6"/>
          </reference>
          <reference field="2" count="1">
            <x v="16"/>
          </reference>
          <reference field="9" count="1" selected="0" defaultSubtotal="1">
            <x v="0"/>
          </reference>
        </references>
      </pivotArea>
    </format>
    <format dxfId="1234">
      <pivotArea collapsedLevelsAreSubtotals="1" fieldPosition="0">
        <references count="3">
          <reference field="0" count="1" selected="0">
            <x v="15"/>
          </reference>
          <reference field="2" count="1">
            <x v="25"/>
          </reference>
          <reference field="9" count="1" selected="0" defaultSubtotal="1">
            <x v="0"/>
          </reference>
        </references>
      </pivotArea>
    </format>
    <format dxfId="1233">
      <pivotArea collapsedLevelsAreSubtotals="1" fieldPosition="0">
        <references count="4">
          <reference field="0" count="1" selected="0">
            <x v="15"/>
          </reference>
          <reference field="2" count="1" selected="0">
            <x v="25"/>
          </reference>
          <reference field="3" count="1">
            <x v="27"/>
          </reference>
          <reference field="9" count="1" selected="0" defaultSubtotal="1">
            <x v="0"/>
          </reference>
        </references>
      </pivotArea>
    </format>
    <format dxfId="1232">
      <pivotArea collapsedLevelsAreSubtotals="1" fieldPosition="0">
        <references count="4">
          <reference field="0" count="1" selected="0">
            <x v="15"/>
          </reference>
          <reference field="2" count="1" selected="0">
            <x v="25"/>
          </reference>
          <reference field="3" count="1">
            <x v="27"/>
          </reference>
          <reference field="9" count="1" selected="0" defaultSubtotal="1">
            <x v="0"/>
          </reference>
        </references>
      </pivotArea>
    </format>
    <format dxfId="1231">
      <pivotArea collapsedLevelsAreSubtotals="1" fieldPosition="0">
        <references count="3">
          <reference field="0" count="1" selected="0">
            <x v="9"/>
          </reference>
          <reference field="2" count="1">
            <x v="14"/>
          </reference>
          <reference field="9" count="1" selected="0" defaultSubtotal="1">
            <x v="0"/>
          </reference>
        </references>
      </pivotArea>
    </format>
    <format dxfId="1230">
      <pivotArea collapsedLevelsAreSubtotals="1" fieldPosition="0">
        <references count="3">
          <reference field="0" count="1" selected="0">
            <x v="9"/>
          </reference>
          <reference field="2" count="1">
            <x v="26"/>
          </reference>
          <reference field="9" count="1" selected="0" defaultSubtotal="1">
            <x v="0"/>
          </reference>
        </references>
      </pivotArea>
    </format>
    <format dxfId="1229">
      <pivotArea collapsedLevelsAreSubtotals="1" fieldPosition="0">
        <references count="4">
          <reference field="0" count="1" selected="0">
            <x v="9"/>
          </reference>
          <reference field="2" count="1" selected="0">
            <x v="26"/>
          </reference>
          <reference field="3" count="1">
            <x v="64"/>
          </reference>
          <reference field="9" count="1" selected="0" defaultSubtotal="1">
            <x v="0"/>
          </reference>
        </references>
      </pivotArea>
    </format>
    <format dxfId="1228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27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26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25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24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1223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66"/>
          </reference>
          <reference field="9" count="1" selected="0" defaultSubtotal="1">
            <x v="0"/>
          </reference>
        </references>
      </pivotArea>
    </format>
    <format dxfId="1222">
      <pivotArea collapsedLevelsAreSubtotals="1" fieldPosition="0">
        <references count="3">
          <reference field="0" count="1" selected="0">
            <x v="6"/>
          </reference>
          <reference field="2" count="1">
            <x v="27"/>
          </reference>
          <reference field="9" count="1" selected="0" defaultSubtotal="1">
            <x v="0"/>
          </reference>
        </references>
      </pivotArea>
    </format>
    <format dxfId="1221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65"/>
          </reference>
          <reference field="9" count="1" selected="0" defaultSubtotal="1">
            <x v="0"/>
          </reference>
        </references>
      </pivotArea>
    </format>
    <format dxfId="1220">
      <pivotArea collapsedLevelsAreSubtotals="1" fieldPosition="0">
        <references count="5">
          <reference field="0" count="1" selected="0">
            <x v="6"/>
          </reference>
          <reference field="2" count="1" selected="0">
            <x v="27"/>
          </reference>
          <reference field="3" count="1" selected="0">
            <x v="65"/>
          </reference>
          <reference field="4" count="1">
            <x v="77"/>
          </reference>
          <reference field="9" count="1" selected="0" defaultSubtotal="1">
            <x v="0"/>
          </reference>
        </references>
      </pivotArea>
    </format>
    <format dxfId="1219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18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1217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1"/>
          </reference>
          <reference field="18" count="2" selected="0">
            <x v="1"/>
            <x v="2"/>
          </reference>
        </references>
      </pivotArea>
    </format>
    <format dxfId="1216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1215">
      <pivotArea collapsedLevelsAreSubtotals="1" fieldPosition="0">
        <references count="3">
          <reference field="0" count="1" selected="0">
            <x v="2"/>
          </reference>
          <reference field="2" count="1">
            <x v="28"/>
          </reference>
          <reference field="9" count="1" selected="0" defaultSubtotal="1">
            <x v="0"/>
          </reference>
        </references>
      </pivotArea>
    </format>
    <format dxfId="1214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9"/>
          </reference>
          <reference field="9" count="1" selected="0" defaultSubtotal="1">
            <x v="0"/>
          </reference>
        </references>
      </pivotArea>
    </format>
    <format dxfId="1213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22"/>
          </reference>
          <reference field="9" count="1" selected="0" defaultSubtotal="1">
            <x v="0"/>
          </reference>
        </references>
      </pivotArea>
    </format>
    <format dxfId="1212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23"/>
          </reference>
          <reference field="9" count="1" selected="0" defaultSubtotal="1">
            <x v="0"/>
          </reference>
        </references>
      </pivotArea>
    </format>
    <format dxfId="1211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66"/>
          </reference>
          <reference field="9" count="1" selected="0" defaultSubtotal="1">
            <x v="0"/>
          </reference>
        </references>
      </pivotArea>
    </format>
    <format dxfId="1210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1209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65"/>
          </reference>
          <reference field="9" count="1" selected="0" defaultSubtotal="1">
            <x v="0"/>
          </reference>
        </references>
      </pivotArea>
    </format>
    <format dxfId="1208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1207">
      <pivotArea collapsedLevelsAreSubtotals="1" fieldPosition="0">
        <references count="5">
          <reference field="0" count="1" selected="0">
            <x v="6"/>
          </reference>
          <reference field="2" count="1" selected="0">
            <x v="27"/>
          </reference>
          <reference field="3" count="1" selected="0">
            <x v="65"/>
          </reference>
          <reference field="4" count="1">
            <x v="77"/>
          </reference>
          <reference field="9" count="1" selected="0" defaultSubtotal="1">
            <x v="0"/>
          </reference>
        </references>
      </pivotArea>
    </format>
    <format dxfId="1206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 defaultSubtotal="1">
            <x v="0"/>
          </reference>
        </references>
      </pivotArea>
    </format>
    <format dxfId="1205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 defaultSubtotal="1">
            <x v="0"/>
          </reference>
        </references>
      </pivotArea>
    </format>
    <format dxfId="1204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 defaultSubtotal="1">
            <x v="0"/>
          </reference>
        </references>
      </pivotArea>
    </format>
    <format dxfId="1203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 defaultSubtotal="1">
            <x v="0"/>
          </reference>
        </references>
      </pivotArea>
    </format>
    <format dxfId="1202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 defaultSubtotal="1">
            <x v="0"/>
          </reference>
        </references>
      </pivotArea>
    </format>
    <format dxfId="1201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 defaultSubtotal="1">
            <x v="0"/>
          </reference>
        </references>
      </pivotArea>
    </format>
    <format dxfId="1200">
      <pivotArea collapsedLevelsAreSubtotals="1" fieldPosition="0">
        <references count="2">
          <reference field="0" count="1">
            <x v="9"/>
          </reference>
          <reference field="9" count="1" selected="0" defaultSubtotal="1">
            <x v="0"/>
          </reference>
        </references>
      </pivotArea>
    </format>
    <format dxfId="1199">
      <pivotArea collapsedLevelsAreSubtotals="1" fieldPosition="0">
        <references count="3">
          <reference field="0" count="1" selected="0">
            <x v="9"/>
          </reference>
          <reference field="2" count="1">
            <x v="26"/>
          </reference>
          <reference field="9" count="1" selected="0" defaultSubtotal="1">
            <x v="0"/>
          </reference>
        </references>
      </pivotArea>
    </format>
    <format dxfId="1198">
      <pivotArea collapsedLevelsAreSubtotals="1" fieldPosition="0">
        <references count="2">
          <reference field="0" count="1">
            <x v="0"/>
          </reference>
          <reference field="9" count="1" selected="0" defaultSubtotal="1">
            <x v="0"/>
          </reference>
        </references>
      </pivotArea>
    </format>
    <format dxfId="1197">
      <pivotArea collapsedLevelsAreSubtotals="1" fieldPosition="0">
        <references count="3">
          <reference field="0" count="1" selected="0">
            <x v="0"/>
          </reference>
          <reference field="2" count="1">
            <x v="13"/>
          </reference>
          <reference field="9" count="1" selected="0" defaultSubtotal="1">
            <x v="0"/>
          </reference>
        </references>
      </pivotArea>
    </format>
    <format dxfId="1196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  <reference field="9" count="1" selected="0" defaultSubtotal="1">
            <x v="0"/>
          </reference>
        </references>
      </pivotArea>
    </format>
    <format dxfId="1195">
      <pivotArea collapsedLevelsAreSubtotals="1" fieldPosition="0">
        <references count="2">
          <reference field="0" count="1">
            <x v="1"/>
          </reference>
          <reference field="9" count="1" selected="0" defaultSubtotal="1">
            <x v="0"/>
          </reference>
        </references>
      </pivotArea>
    </format>
    <format dxfId="1194">
      <pivotArea collapsedLevelsAreSubtotals="1" fieldPosition="0">
        <references count="3">
          <reference field="0" count="1" selected="0">
            <x v="1"/>
          </reference>
          <reference field="2" count="1">
            <x v="0"/>
          </reference>
          <reference field="9" count="1" selected="0" defaultSubtotal="1">
            <x v="0"/>
          </reference>
        </references>
      </pivotArea>
    </format>
    <format dxfId="1193">
      <pivotArea collapsedLevelsAreSubtotals="1" fieldPosition="0">
        <references count="2">
          <reference field="0" count="1">
            <x v="2"/>
          </reference>
          <reference field="9" count="1" selected="0" defaultSubtotal="1">
            <x v="0"/>
          </reference>
        </references>
      </pivotArea>
    </format>
    <format dxfId="1192">
      <pivotArea collapsedLevelsAreSubtotals="1" fieldPosition="0">
        <references count="3">
          <reference field="0" count="1" selected="0">
            <x v="2"/>
          </reference>
          <reference field="2" count="1">
            <x v="28"/>
          </reference>
          <reference field="9" count="1" selected="0" defaultSubtotal="1">
            <x v="0"/>
          </reference>
        </references>
      </pivotArea>
    </format>
    <format dxfId="1191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9"/>
          </reference>
          <reference field="9" count="1" selected="0" defaultSubtotal="1">
            <x v="0"/>
          </reference>
        </references>
      </pivotArea>
    </format>
    <format dxfId="1190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22"/>
          </reference>
          <reference field="9" count="1" selected="0" defaultSubtotal="1">
            <x v="0"/>
          </reference>
        </references>
      </pivotArea>
    </format>
    <format dxfId="1189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23"/>
          </reference>
          <reference field="9" count="1" selected="0" defaultSubtotal="1">
            <x v="0"/>
          </reference>
        </references>
      </pivotArea>
    </format>
    <format dxfId="1188">
      <pivotArea collapsedLevelsAreSubtotals="1" fieldPosition="0">
        <references count="2">
          <reference field="0" count="1">
            <x v="4"/>
          </reference>
          <reference field="9" count="1" selected="0" defaultSubtotal="1">
            <x v="0"/>
          </reference>
        </references>
      </pivotArea>
    </format>
    <format dxfId="1187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9" count="1" selected="0" defaultSubtotal="1">
            <x v="0"/>
          </reference>
        </references>
      </pivotArea>
    </format>
    <format dxfId="1186">
      <pivotArea collapsedLevelsAreSubtotals="1" fieldPosition="0">
        <references count="2">
          <reference field="0" count="1">
            <x v="5"/>
          </reference>
          <reference field="9" count="1" selected="0" defaultSubtotal="1">
            <x v="0"/>
          </reference>
        </references>
      </pivotArea>
    </format>
    <format dxfId="1185">
      <pivotArea collapsedLevelsAreSubtotals="1" fieldPosition="0">
        <references count="3">
          <reference field="0" count="1" selected="0">
            <x v="5"/>
          </reference>
          <reference field="2" count="1">
            <x v="23"/>
          </reference>
          <reference field="9" count="1" selected="0" defaultSubtotal="1">
            <x v="0"/>
          </reference>
        </references>
      </pivotArea>
    </format>
    <format dxfId="1184">
      <pivotArea collapsedLevelsAreSubtotals="1" fieldPosition="0">
        <references count="2">
          <reference field="0" count="1">
            <x v="6"/>
          </reference>
          <reference field="9" count="1" selected="0" defaultSubtotal="1">
            <x v="0"/>
          </reference>
        </references>
      </pivotArea>
    </format>
    <format dxfId="1183">
      <pivotArea collapsedLevelsAreSubtotals="1" fieldPosition="0">
        <references count="3">
          <reference field="0" count="1" selected="0">
            <x v="6"/>
          </reference>
          <reference field="2" count="1">
            <x v="27"/>
          </reference>
          <reference field="9" count="1" selected="0" defaultSubtotal="1">
            <x v="0"/>
          </reference>
        </references>
      </pivotArea>
    </format>
    <format dxfId="1182">
      <pivotArea collapsedLevelsAreSubtotals="1" fieldPosition="0">
        <references count="2">
          <reference field="0" count="1">
            <x v="7"/>
          </reference>
          <reference field="9" count="1" selected="0" defaultSubtotal="1">
            <x v="0"/>
          </reference>
        </references>
      </pivotArea>
    </format>
    <format dxfId="1181">
      <pivotArea collapsedLevelsAreSubtotals="1" fieldPosition="0">
        <references count="3">
          <reference field="0" count="1" selected="0">
            <x v="7"/>
          </reference>
          <reference field="2" count="1">
            <x v="3"/>
          </reference>
          <reference field="9" count="1" selected="0" defaultSubtotal="1">
            <x v="0"/>
          </reference>
        </references>
      </pivotArea>
    </format>
    <format dxfId="1180">
      <pivotArea collapsedLevelsAreSubtotals="1" fieldPosition="0">
        <references count="2">
          <reference field="0" count="1">
            <x v="8"/>
          </reference>
          <reference field="9" count="1" selected="0" defaultSubtotal="1">
            <x v="0"/>
          </reference>
        </references>
      </pivotArea>
    </format>
    <format dxfId="1179">
      <pivotArea collapsedLevelsAreSubtotals="1" fieldPosition="0">
        <references count="3">
          <reference field="0" count="1" selected="0">
            <x v="8"/>
          </reference>
          <reference field="2" count="1">
            <x v="22"/>
          </reference>
          <reference field="9" count="1" selected="0" defaultSubtotal="1">
            <x v="0"/>
          </reference>
        </references>
      </pivotArea>
    </format>
    <format dxfId="1178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 defaultSubtotal="1">
            <x v="0"/>
          </reference>
        </references>
      </pivotArea>
    </format>
    <format dxfId="1177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 defaultSubtotal="1">
            <x v="0"/>
          </reference>
        </references>
      </pivotArea>
    </format>
    <format dxfId="1176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 defaultSubtotal="1">
            <x v="0"/>
          </reference>
        </references>
      </pivotArea>
    </format>
    <format dxfId="1175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 defaultSubtotal="1">
            <x v="0"/>
          </reference>
        </references>
      </pivotArea>
    </format>
    <format dxfId="1174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 defaultSubtotal="1">
            <x v="0"/>
          </reference>
        </references>
      </pivotArea>
    </format>
    <format dxfId="1173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 defaultSubtotal="1">
            <x v="0"/>
          </reference>
        </references>
      </pivotArea>
    </format>
    <format dxfId="1172">
      <pivotArea collapsedLevelsAreSubtotals="1" fieldPosition="0">
        <references count="2">
          <reference field="0" count="1">
            <x v="15"/>
          </reference>
          <reference field="9" count="1" selected="0" defaultSubtotal="1">
            <x v="0"/>
          </reference>
        </references>
      </pivotArea>
    </format>
    <format dxfId="1171">
      <pivotArea collapsedLevelsAreSubtotals="1" fieldPosition="0">
        <references count="3">
          <reference field="0" count="1" selected="0">
            <x v="15"/>
          </reference>
          <reference field="2" count="1">
            <x v="25"/>
          </reference>
          <reference field="9" count="1" selected="0" defaultSubtotal="1">
            <x v="0"/>
          </reference>
        </references>
      </pivotArea>
    </format>
    <format dxfId="1170">
      <pivotArea dataOnly="0" labelOnly="1" fieldPosition="0">
        <references count="1">
          <reference field="9" count="1" defaultSubtotal="1">
            <x v="0"/>
          </reference>
        </references>
      </pivotArea>
    </format>
    <format dxfId="1169">
      <pivotArea dataOnly="0" labelOnly="1" fieldPosition="0">
        <references count="2">
          <reference field="9" count="1" selected="0">
            <x v="0"/>
          </reference>
          <reference field="18" count="4">
            <x v="9"/>
            <x v="10"/>
            <x v="11"/>
            <x v="12"/>
          </reference>
        </references>
      </pivotArea>
    </format>
    <format dxfId="1168">
      <pivotArea collapsedLevelsAreSubtotals="1" fieldPosition="0">
        <references count="6">
          <reference field="0" count="1" selected="0">
            <x v="6"/>
          </reference>
          <reference field="2" count="1" selected="0">
            <x v="27"/>
          </reference>
          <reference field="3" count="1" selected="0">
            <x v="65"/>
          </reference>
          <reference field="4" count="1">
            <x v="77"/>
          </reference>
          <reference field="9" count="1" selected="0">
            <x v="1"/>
          </reference>
          <reference field="18" count="1" selected="0">
            <x v="3"/>
          </reference>
        </references>
      </pivotArea>
    </format>
    <format dxfId="1167">
      <pivotArea collapsedLevelsAreSubtotals="1" fieldPosition="0">
        <references count="6">
          <reference field="0" count="1" selected="0">
            <x v="6"/>
          </reference>
          <reference field="2" count="1" selected="0">
            <x v="27"/>
          </reference>
          <reference field="3" count="1" selected="0">
            <x v="65"/>
          </reference>
          <reference field="4" count="1">
            <x v="77"/>
          </reference>
          <reference field="9" count="1" selected="0">
            <x v="1"/>
          </reference>
          <reference field="18" count="1" selected="0">
            <x v="3"/>
          </reference>
        </references>
      </pivotArea>
    </format>
    <format dxfId="1166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1165">
      <pivotArea collapsedLevelsAreSubtotals="1" fieldPosition="0">
        <references count="5">
          <reference field="0" count="1" selected="0">
            <x v="6"/>
          </reference>
          <reference field="2" count="1" selected="0">
            <x v="27"/>
          </reference>
          <reference field="3" count="1">
            <x v="46"/>
          </reference>
          <reference field="9" count="1" selected="0">
            <x v="1"/>
          </reference>
          <reference field="18" count="4" selected="0">
            <x v="1"/>
            <x v="2"/>
            <x v="3"/>
            <x v="4"/>
          </reference>
        </references>
      </pivotArea>
    </format>
    <format dxfId="1164">
      <pivotArea dataOnly="0" labelOnly="1" fieldPosition="0">
        <references count="3">
          <reference field="0" count="1" selected="0">
            <x v="6"/>
          </reference>
          <reference field="2" count="1" selected="0">
            <x v="27"/>
          </reference>
          <reference field="3" count="1">
            <x v="46"/>
          </reference>
        </references>
      </pivotArea>
    </format>
    <format dxfId="1163">
      <pivotArea dataOnly="0" labelOnly="1" fieldPosition="0">
        <references count="2">
          <reference field="9" count="1" selected="0">
            <x v="1"/>
          </reference>
          <reference field="18" count="1">
            <x v="4"/>
          </reference>
        </references>
      </pivotArea>
    </format>
    <format dxfId="1162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61">
      <pivotArea collapsedLevelsAreSubtotals="1" fieldPosition="0">
        <references count="4">
          <reference field="0" count="1" selected="0">
            <x v="2"/>
          </reference>
          <reference field="2" count="1">
            <x v="28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60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59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58">
      <pivotArea collapsedLevelsAreSubtotals="1" fieldPosition="0">
        <references count="2">
          <reference field="0" count="1" selected="0">
            <x v="19"/>
          </reference>
          <reference field="2" count="1">
            <x v="4"/>
          </reference>
        </references>
      </pivotArea>
    </format>
    <format dxfId="1157">
      <pivotArea dataOnly="0" labelOnly="1" fieldPosition="0">
        <references count="2">
          <reference field="0" count="1" selected="0">
            <x v="19"/>
          </reference>
          <reference field="2" count="1">
            <x v="4"/>
          </reference>
        </references>
      </pivotArea>
    </format>
    <format dxfId="1156">
      <pivotArea collapsedLevelsAreSubtotals="1" fieldPosition="0">
        <references count="2">
          <reference field="0" count="1" selected="0">
            <x v="24"/>
          </reference>
          <reference field="2" count="1">
            <x v="24"/>
          </reference>
        </references>
      </pivotArea>
    </format>
    <format dxfId="1155">
      <pivotArea dataOnly="0" labelOnly="1" fieldPosition="0">
        <references count="2">
          <reference field="0" count="1" selected="0">
            <x v="24"/>
          </reference>
          <reference field="2" count="1">
            <x v="24"/>
          </reference>
        </references>
      </pivotArea>
    </format>
    <format dxfId="1154">
      <pivotArea collapsedLevelsAreSubtotals="1" fieldPosition="0">
        <references count="2">
          <reference field="0" count="1" selected="0">
            <x v="25"/>
          </reference>
          <reference field="2" count="1">
            <x v="29"/>
          </reference>
        </references>
      </pivotArea>
    </format>
    <format dxfId="1153">
      <pivotArea dataOnly="0" labelOnly="1" fieldPosition="0">
        <references count="2">
          <reference field="0" count="1" selected="0">
            <x v="25"/>
          </reference>
          <reference field="2" count="1">
            <x v="29"/>
          </reference>
        </references>
      </pivotArea>
    </format>
    <format dxfId="1152">
      <pivotArea collapsedLevelsAreSubtotals="1" fieldPosition="0">
        <references count="2">
          <reference field="0" count="1" selected="0">
            <x v="26"/>
          </reference>
          <reference field="2" count="1">
            <x v="30"/>
          </reference>
        </references>
      </pivotArea>
    </format>
    <format dxfId="1151">
      <pivotArea dataOnly="0" labelOnly="1" fieldPosition="0">
        <references count="2">
          <reference field="0" count="1" selected="0">
            <x v="26"/>
          </reference>
          <reference field="2" count="1">
            <x v="30"/>
          </reference>
        </references>
      </pivotArea>
    </format>
    <format dxfId="1150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8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6">
      <pivotArea collapsedLevelsAreSubtotals="1" fieldPosition="0">
        <references count="4">
          <reference field="0" count="1" selected="0">
            <x v="9"/>
          </reference>
          <reference field="2" count="1">
            <x v="2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5">
      <pivotArea collapsedLevelsAreSubtotals="1" fieldPosition="0">
        <references count="4">
          <reference field="0" count="1" selected="0">
            <x v="2"/>
          </reference>
          <reference field="2" count="1">
            <x v="28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4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3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2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1">
      <pivotArea collapsedLevelsAreSubtotals="1" fieldPosition="0">
        <references count="4">
          <reference field="0" count="1" selected="0">
            <x v="5"/>
          </reference>
          <reference field="2" count="1">
            <x v="2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40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9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8">
      <pivotArea collapsedLevelsAreSubtotals="1" fieldPosition="0">
        <references count="3">
          <reference field="0" count="1">
            <x v="7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7">
      <pivotArea collapsedLevelsAreSubtotals="1" fieldPosition="0">
        <references count="4">
          <reference field="0" count="1" selected="0">
            <x v="7"/>
          </reference>
          <reference field="2" count="1">
            <x v="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6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5">
      <pivotArea collapsedLevelsAreSubtotals="1" fieldPosition="0">
        <references count="4">
          <reference field="0" count="1" selected="0">
            <x v="8"/>
          </reference>
          <reference field="2" count="1">
            <x v="22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4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3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2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30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2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28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27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26">
      <pivotArea collapsedLevelsAreSubtotals="1" fieldPosition="0">
        <references count="4">
          <reference field="0" count="1" selected="0">
            <x v="9"/>
          </reference>
          <reference field="2" count="1">
            <x v="2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1125">
      <pivotArea collapsedLevelsAreSubtotals="1" fieldPosition="0">
        <references count="2">
          <reference field="0" count="1" selected="0">
            <x v="26"/>
          </reference>
          <reference field="2" count="1">
            <x v="30"/>
          </reference>
        </references>
      </pivotArea>
    </format>
    <format dxfId="1124">
      <pivotArea dataOnly="0" labelOnly="1" fieldPosition="0">
        <references count="2">
          <reference field="0" count="1" selected="0">
            <x v="26"/>
          </reference>
          <reference field="2" count="1">
            <x v="30"/>
          </reference>
        </references>
      </pivotArea>
    </format>
    <format dxfId="1123">
      <pivotArea collapsedLevelsAreSubtotals="1" fieldPosition="0">
        <references count="3">
          <reference field="0" count="1" selected="0">
            <x v="25"/>
          </reference>
          <reference field="2" count="1">
            <x v="29"/>
          </reference>
          <reference field="9" count="2" selected="0" defaultSubtotal="1">
            <x v="0"/>
            <x v="1"/>
          </reference>
        </references>
      </pivotArea>
    </format>
    <format dxfId="1122">
      <pivotArea dataOnly="0" labelOnly="1" fieldPosition="0">
        <references count="2">
          <reference field="0" count="1" selected="0">
            <x v="25"/>
          </reference>
          <reference field="2" count="1">
            <x v="29"/>
          </reference>
        </references>
      </pivotArea>
    </format>
    <format dxfId="1121">
      <pivotArea dataOnly="0" labelOnly="1" fieldPosition="0">
        <references count="2">
          <reference field="9" count="1" selected="0">
            <x v="1"/>
          </reference>
          <reference field="18" count="1">
            <x v="9"/>
          </reference>
        </references>
      </pivotArea>
    </format>
    <format dxfId="1120">
      <pivotArea dataOnly="0" labelOnly="1" fieldPosition="0">
        <references count="2">
          <reference field="9" count="1" selected="0">
            <x v="1"/>
          </reference>
          <reference field="18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119">
      <pivotArea collapsedLevelsAreSubtotals="1" fieldPosition="0">
        <references count="3">
          <reference field="0" count="1" selected="0">
            <x v="25"/>
          </reference>
          <reference field="2" count="1">
            <x v="29"/>
          </reference>
          <reference field="9" count="2" selected="0" defaultSubtotal="1">
            <x v="1"/>
            <x v="2"/>
          </reference>
        </references>
      </pivotArea>
    </format>
    <format dxfId="1118">
      <pivotArea field="2" grandCol="1" collapsedLevelsAreSubtotals="1" axis="axisRow" fieldPosition="1">
        <references count="2">
          <reference field="0" count="1" selected="0">
            <x v="25"/>
          </reference>
          <reference field="2" count="1">
            <x v="29"/>
          </reference>
        </references>
      </pivotArea>
    </format>
    <format dxfId="1117">
      <pivotArea collapsedLevelsAreSubtotals="1" fieldPosition="0">
        <references count="4">
          <reference field="0" count="1" selected="0">
            <x v="25"/>
          </reference>
          <reference field="2" count="1">
            <x v="29"/>
          </reference>
          <reference field="9" count="1" selected="0">
            <x v="1"/>
          </reference>
          <reference field="18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116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115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114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113">
      <pivotArea collapsedLevelsAreSubtotals="1" fieldPosition="0">
        <references count="3">
          <reference field="0" count="1">
            <x v="26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112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11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110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109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1108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1107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106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1105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1104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1103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1102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110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1100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1099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2" selected="0">
            <x v="5"/>
            <x v="6"/>
          </reference>
        </references>
      </pivotArea>
    </format>
    <format dxfId="1098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1097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1096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1095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1094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1093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1092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1091">
      <pivotArea collapsedLevelsAreSubtotals="1" fieldPosition="0">
        <references count="4">
          <reference field="0" count="1" selected="0">
            <x v="15"/>
          </reference>
          <reference field="2" count="1">
            <x v="25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090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89">
      <pivotArea collapsedLevelsAreSubtotals="1" fieldPosition="0">
        <references count="5">
          <reference field="0" count="1" selected="0">
            <x v="5"/>
          </reference>
          <reference field="2" count="1" selected="0">
            <x v="23"/>
          </reference>
          <reference field="3" count="1">
            <x v="74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088">
      <pivotArea collapsedLevelsAreSubtotals="1" fieldPosition="0">
        <references count="3">
          <reference field="0" count="1">
            <x v="15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1087">
      <pivotArea dataOnly="0" labelOnly="1" fieldPosition="0">
        <references count="2">
          <reference field="9" count="1" selected="0">
            <x v="1"/>
          </reference>
          <reference field="18" count="1">
            <x v="10"/>
          </reference>
        </references>
      </pivotArea>
    </format>
    <format dxfId="1086">
      <pivotArea collapsedLevelsAreSubtotals="1" fieldPosition="0">
        <references count="4">
          <reference field="0" count="1" selected="0">
            <x v="25"/>
          </reference>
          <reference field="2" count="1">
            <x v="29"/>
          </reference>
          <reference field="9" count="1" selected="0">
            <x v="1"/>
          </reference>
          <reference field="18" count="2" selected="0">
            <x v="10"/>
            <x v="11"/>
          </reference>
        </references>
      </pivotArea>
    </format>
    <format dxfId="1085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84">
      <pivotArea collapsedLevelsAreSubtotals="1" fieldPosition="0">
        <references count="3">
          <reference field="0" count="1">
            <x v="1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83">
      <pivotArea collapsedLevelsAreSubtotals="1" fieldPosition="0">
        <references count="4">
          <reference field="0" count="1" selected="0">
            <x v="1"/>
          </reference>
          <reference field="2" count="1">
            <x v="0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82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81">
      <pivotArea collapsedLevelsAreSubtotals="1" fieldPosition="0">
        <references count="4">
          <reference field="0" count="1" selected="0">
            <x v="2"/>
          </reference>
          <reference field="2" count="1">
            <x v="28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80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9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8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7">
      <pivotArea collapsedLevelsAreSubtotals="1" fieldPosition="0">
        <references count="4">
          <reference field="0" count="1" selected="0">
            <x v="5"/>
          </reference>
          <reference field="2" count="1">
            <x v="23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6">
      <pivotArea collapsedLevelsAreSubtotals="1" fieldPosition="0">
        <references count="5">
          <reference field="0" count="1" selected="0">
            <x v="5"/>
          </reference>
          <reference field="2" count="1" selected="0">
            <x v="23"/>
          </reference>
          <reference field="3" count="1">
            <x v="48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5">
      <pivotArea collapsedLevelsAreSubtotals="1" fieldPosition="0">
        <references count="5">
          <reference field="0" count="1" selected="0">
            <x v="5"/>
          </reference>
          <reference field="2" count="1" selected="0">
            <x v="23"/>
          </reference>
          <reference field="3" count="1">
            <x v="7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4">
      <pivotArea collapsedLevelsAreSubtotals="1" fieldPosition="0">
        <references count="6">
          <reference field="0" count="1" selected="0">
            <x v="5"/>
          </reference>
          <reference field="2" count="1" selected="0">
            <x v="23"/>
          </reference>
          <reference field="3" count="1" selected="0">
            <x v="74"/>
          </reference>
          <reference field="4" count="6">
            <x v="104"/>
            <x v="110"/>
            <x v="147"/>
            <x v="148"/>
            <x v="153"/>
            <x v="15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3">
      <pivotArea collapsedLevelsAreSubtotals="1" fieldPosition="0">
        <references count="5">
          <reference field="0" count="1" selected="0">
            <x v="5"/>
          </reference>
          <reference field="2" count="1" selected="0">
            <x v="23"/>
          </reference>
          <reference field="3" count="1">
            <x v="76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2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1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70">
      <pivotArea collapsedLevelsAreSubtotals="1" fieldPosition="0">
        <references count="3">
          <reference field="0" count="1">
            <x v="7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9">
      <pivotArea collapsedLevelsAreSubtotals="1" fieldPosition="0">
        <references count="4">
          <reference field="0" count="1" selected="0">
            <x v="7"/>
          </reference>
          <reference field="2" count="1">
            <x v="3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8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7">
      <pivotArea collapsedLevelsAreSubtotals="1" fieldPosition="0">
        <references count="4">
          <reference field="0" count="1" selected="0">
            <x v="8"/>
          </reference>
          <reference field="2" count="1">
            <x v="22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6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4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3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2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60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5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80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58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1057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 defaultSubtotal="1">
            <x v="0"/>
          </reference>
        </references>
      </pivotArea>
    </format>
    <format dxfId="1056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80"/>
          </reference>
          <reference field="9" count="1" selected="0" defaultSubtotal="1">
            <x v="0"/>
          </reference>
        </references>
      </pivotArea>
    </format>
    <format dxfId="1055">
      <pivotArea collapsedLevelsAreSubtotals="1" fieldPosition="0">
        <references count="2">
          <reference field="0" count="1">
            <x v="9"/>
          </reference>
          <reference field="9" count="1" selected="0" defaultSubtotal="1">
            <x v="0"/>
          </reference>
        </references>
      </pivotArea>
    </format>
    <format dxfId="1054">
      <pivotArea collapsedLevelsAreSubtotals="1" fieldPosition="0">
        <references count="3">
          <reference field="0" count="1" selected="0">
            <x v="9"/>
          </reference>
          <reference field="2" count="1">
            <x v="26"/>
          </reference>
          <reference field="9" count="1" selected="0" defaultSubtotal="1">
            <x v="0"/>
          </reference>
        </references>
      </pivotArea>
    </format>
    <format dxfId="1053">
      <pivotArea collapsedLevelsAreSubtotals="1" fieldPosition="0">
        <references count="4">
          <reference field="0" count="1" selected="0">
            <x v="9"/>
          </reference>
          <reference field="2" count="1" selected="0">
            <x v="26"/>
          </reference>
          <reference field="3" count="1">
            <x v="64"/>
          </reference>
          <reference field="9" count="1" selected="0" defaultSubtotal="1">
            <x v="0"/>
          </reference>
        </references>
      </pivotArea>
    </format>
    <format dxfId="1052">
      <pivotArea collapsedLevelsAreSubtotals="1" fieldPosition="0">
        <references count="2">
          <reference field="0" count="1">
            <x v="10"/>
          </reference>
          <reference field="9" count="1" selected="0" defaultSubtotal="1">
            <x v="0"/>
          </reference>
        </references>
      </pivotArea>
    </format>
    <format dxfId="1051">
      <pivotArea collapsedLevelsAreSubtotals="1" fieldPosition="0">
        <references count="3">
          <reference field="0" count="1" selected="0">
            <x v="10"/>
          </reference>
          <reference field="2" count="1">
            <x v="9"/>
          </reference>
          <reference field="9" count="1" selected="0" defaultSubtotal="1">
            <x v="0"/>
          </reference>
        </references>
      </pivotArea>
    </format>
    <format dxfId="1050">
      <pivotArea collapsedLevelsAreSubtotals="1" fieldPosition="0">
        <references count="2">
          <reference field="0" count="1">
            <x v="19"/>
          </reference>
          <reference field="9" count="1" selected="0" defaultSubtotal="1">
            <x v="0"/>
          </reference>
        </references>
      </pivotArea>
    </format>
    <format dxfId="1049">
      <pivotArea collapsedLevelsAreSubtotals="1" fieldPosition="0">
        <references count="3">
          <reference field="0" count="1" selected="0">
            <x v="19"/>
          </reference>
          <reference field="2" count="1">
            <x v="4"/>
          </reference>
          <reference field="9" count="1" selected="0" defaultSubtotal="1">
            <x v="0"/>
          </reference>
        </references>
      </pivotArea>
    </format>
    <format dxfId="1048">
      <pivotArea collapsedLevelsAreSubtotals="1" fieldPosition="0">
        <references count="4">
          <reference field="0" count="1" selected="0">
            <x v="19"/>
          </reference>
          <reference field="2" count="1" selected="0">
            <x v="4"/>
          </reference>
          <reference field="3" count="1">
            <x v="47"/>
          </reference>
          <reference field="9" count="1" selected="0" defaultSubtotal="1">
            <x v="0"/>
          </reference>
        </references>
      </pivotArea>
    </format>
    <format dxfId="1047">
      <pivotArea collapsedLevelsAreSubtotals="1" fieldPosition="0">
        <references count="2">
          <reference field="0" count="1">
            <x v="23"/>
          </reference>
          <reference field="9" count="1" selected="0" defaultSubtotal="1">
            <x v="0"/>
          </reference>
        </references>
      </pivotArea>
    </format>
    <format dxfId="1046">
      <pivotArea collapsedLevelsAreSubtotals="1" fieldPosition="0">
        <references count="2">
          <reference field="0" count="1">
            <x v="24"/>
          </reference>
          <reference field="9" count="1" selected="0" defaultSubtotal="1">
            <x v="0"/>
          </reference>
        </references>
      </pivotArea>
    </format>
    <format dxfId="1045">
      <pivotArea collapsedLevelsAreSubtotals="1" fieldPosition="0">
        <references count="3">
          <reference field="0" count="1" selected="0">
            <x v="24"/>
          </reference>
          <reference field="2" count="1">
            <x v="24"/>
          </reference>
          <reference field="9" count="1" selected="0" defaultSubtotal="1">
            <x v="0"/>
          </reference>
        </references>
      </pivotArea>
    </format>
    <format dxfId="1044">
      <pivotArea collapsedLevelsAreSubtotals="1" fieldPosition="0">
        <references count="4">
          <reference field="0" count="1" selected="0">
            <x v="24"/>
          </reference>
          <reference field="2" count="1" selected="0">
            <x v="24"/>
          </reference>
          <reference field="3" count="1">
            <x v="47"/>
          </reference>
          <reference field="9" count="1" selected="0" defaultSubtotal="1">
            <x v="0"/>
          </reference>
        </references>
      </pivotArea>
    </format>
    <format dxfId="1043">
      <pivotArea collapsedLevelsAreSubtotals="1" fieldPosition="0">
        <references count="2">
          <reference field="0" count="1">
            <x v="25"/>
          </reference>
          <reference field="9" count="1" selected="0" defaultSubtotal="1">
            <x v="0"/>
          </reference>
        </references>
      </pivotArea>
    </format>
    <format dxfId="1042">
      <pivotArea collapsedLevelsAreSubtotals="1" fieldPosition="0">
        <references count="3">
          <reference field="0" count="1" selected="0">
            <x v="25"/>
          </reference>
          <reference field="2" count="1">
            <x v="29"/>
          </reference>
          <reference field="9" count="1" selected="0" defaultSubtotal="1">
            <x v="0"/>
          </reference>
        </references>
      </pivotArea>
    </format>
    <format dxfId="1041">
      <pivotArea collapsedLevelsAreSubtotals="1" fieldPosition="0">
        <references count="4">
          <reference field="0" count="1" selected="0">
            <x v="25"/>
          </reference>
          <reference field="2" count="1" selected="0">
            <x v="29"/>
          </reference>
          <reference field="3" count="1">
            <x v="67"/>
          </reference>
          <reference field="9" count="1" selected="0" defaultSubtotal="1">
            <x v="0"/>
          </reference>
        </references>
      </pivotArea>
    </format>
    <format dxfId="1040">
      <pivotArea collapsedLevelsAreSubtotals="1" fieldPosition="0">
        <references count="5">
          <reference field="0" count="1" selected="0">
            <x v="25"/>
          </reference>
          <reference field="2" count="1" selected="0">
            <x v="29"/>
          </reference>
          <reference field="3" count="1" selected="0">
            <x v="67"/>
          </reference>
          <reference field="4" count="1">
            <x v="88"/>
          </reference>
          <reference field="9" count="1" selected="0" defaultSubtotal="1">
            <x v="0"/>
          </reference>
        </references>
      </pivotArea>
    </format>
    <format dxfId="1039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38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37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36">
      <pivotArea collapsedLevelsAreSubtotals="1" fieldPosition="0">
        <references count="4">
          <reference field="0" count="1" selected="0">
            <x v="5"/>
          </reference>
          <reference field="2" count="1">
            <x v="23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3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34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33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32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31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30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">
            <x v="16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29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5">
            <x v="26"/>
            <x v="28"/>
            <x v="29"/>
            <x v="37"/>
            <x v="38"/>
            <x v="39"/>
            <x v="40"/>
            <x v="41"/>
            <x v="44"/>
            <x v="45"/>
            <x v="53"/>
            <x v="54"/>
            <x v="55"/>
            <x v="56"/>
            <x v="57"/>
          </reference>
          <reference field="9" count="1" selected="0">
            <x v="1"/>
          </reference>
          <reference field="18" count="7" selected="0">
            <x v="5"/>
            <x v="6"/>
            <x v="7"/>
            <x v="8"/>
            <x v="9"/>
            <x v="10"/>
            <x v="11"/>
          </reference>
        </references>
      </pivotArea>
    </format>
    <format dxfId="1028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">
            <x v="19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27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">
            <x v="13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26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">
            <x v="9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25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24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23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22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21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2" selected="0">
            <x v="8"/>
            <x v="9"/>
          </reference>
        </references>
      </pivotArea>
    </format>
    <format dxfId="1020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1019">
      <pivotArea collapsedLevelsAreSubtotals="1" fieldPosition="0">
        <references count="3">
          <reference field="0" count="1">
            <x v="7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18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1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16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1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80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14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1013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1012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101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1010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100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1008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1007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1006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1005">
      <pivotArea collapsedLevelsAreSubtotals="1" fieldPosition="0">
        <references count="3">
          <reference field="0" count="1">
            <x v="1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1004">
      <pivotArea collapsedLevelsAreSubtotals="1" fieldPosition="0">
        <references count="4">
          <reference field="0" count="1" selected="0">
            <x v="1"/>
          </reference>
          <reference field="2" count="1">
            <x v="0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1003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1002">
      <pivotArea collapsedLevelsAreSubtotals="1" fieldPosition="0">
        <references count="4">
          <reference field="0" count="1" selected="0">
            <x v="2"/>
          </reference>
          <reference field="2" count="1">
            <x v="28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1001">
      <pivotArea collapsedLevelsAreSubtotals="1" fieldPosition="0">
        <references count="5">
          <reference field="0" count="1" selected="0">
            <x v="2"/>
          </reference>
          <reference field="2" count="1" selected="0">
            <x v="28"/>
          </reference>
          <reference field="3" count="1">
            <x v="9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1000">
      <pivotArea collapsedLevelsAreSubtotals="1" fieldPosition="0">
        <references count="6">
          <reference field="0" count="1" selected="0">
            <x v="2"/>
          </reference>
          <reference field="2" count="1" selected="0">
            <x v="28"/>
          </reference>
          <reference field="3" count="1" selected="0">
            <x v="9"/>
          </reference>
          <reference field="4" count="1">
            <x v="20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9">
      <pivotArea collapsedLevelsAreSubtotals="1" fieldPosition="0">
        <references count="5">
          <reference field="0" count="1" selected="0">
            <x v="2"/>
          </reference>
          <reference field="2" count="1" selected="0">
            <x v="28"/>
          </reference>
          <reference field="3" count="1">
            <x v="22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8">
      <pivotArea collapsedLevelsAreSubtotals="1" fieldPosition="0">
        <references count="6">
          <reference field="0" count="1" selected="0">
            <x v="2"/>
          </reference>
          <reference field="2" count="1" selected="0">
            <x v="28"/>
          </reference>
          <reference field="3" count="1" selected="0">
            <x v="22"/>
          </reference>
          <reference field="4" count="1">
            <x v="89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7">
      <pivotArea collapsedLevelsAreSubtotals="1" fieldPosition="0">
        <references count="5">
          <reference field="0" count="1" selected="0">
            <x v="2"/>
          </reference>
          <reference field="2" count="1" selected="0">
            <x v="28"/>
          </reference>
          <reference field="3" count="1">
            <x v="2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6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5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4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3">
      <pivotArea collapsedLevelsAreSubtotals="1" fieldPosition="0">
        <references count="4">
          <reference field="0" count="1" selected="0">
            <x v="5"/>
          </reference>
          <reference field="2" count="1">
            <x v="2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2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1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90">
      <pivotArea collapsedLevelsAreSubtotals="1" fieldPosition="0">
        <references count="3">
          <reference field="0" count="1">
            <x v="7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9">
      <pivotArea collapsedLevelsAreSubtotals="1" fieldPosition="0">
        <references count="4">
          <reference field="0" count="1" selected="0">
            <x v="7"/>
          </reference>
          <reference field="2" count="1">
            <x v="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8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7">
      <pivotArea collapsedLevelsAreSubtotals="1" fieldPosition="0">
        <references count="4">
          <reference field="0" count="1" selected="0">
            <x v="8"/>
          </reference>
          <reference field="2" count="1">
            <x v="22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6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4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3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2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80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7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80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978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19D77-BF23-4659-8B9E-6EFD3B149A4C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R69" firstHeaderRow="1" firstDataRow="5" firstDataCol="1"/>
  <pivotFields count="19">
    <pivotField axis="axisRow" showAll="0">
      <items count="28">
        <item x="1"/>
        <item x="4"/>
        <item m="1" x="19"/>
        <item m="1" x="20"/>
        <item m="1" x="22"/>
        <item m="1" x="21"/>
        <item m="1" x="25"/>
        <item x="13"/>
        <item m="1" x="23"/>
        <item m="1" x="24"/>
        <item m="1" x="26"/>
        <item x="0"/>
        <item m="1" x="16"/>
        <item x="9"/>
        <item x="2"/>
        <item x="3"/>
        <item x="5"/>
        <item x="7"/>
        <item m="1" x="18"/>
        <item x="8"/>
        <item x="6"/>
        <item m="1" x="17"/>
        <item m="1" x="15"/>
        <item x="10"/>
        <item x="11"/>
        <item x="12"/>
        <item m="1" x="14"/>
        <item t="default"/>
      </items>
    </pivotField>
    <pivotField showAll="0"/>
    <pivotField axis="axisRow" showAll="0">
      <items count="32">
        <item x="4"/>
        <item x="5"/>
        <item x="3"/>
        <item m="1" x="28"/>
        <item m="1" x="17"/>
        <item m="1" x="30"/>
        <item x="1"/>
        <item m="1" x="19"/>
        <item m="1" x="16"/>
        <item x="13"/>
        <item m="1" x="29"/>
        <item x="7"/>
        <item m="1" x="20"/>
        <item m="1" x="18"/>
        <item m="1" x="26"/>
        <item m="1" x="27"/>
        <item m="1" x="24"/>
        <item m="1" x="22"/>
        <item m="1" x="21"/>
        <item x="10"/>
        <item m="1" x="23"/>
        <item m="1" x="25"/>
        <item x="6"/>
        <item x="9"/>
        <item x="11"/>
        <item m="1" x="15"/>
        <item x="8"/>
        <item x="2"/>
        <item x="0"/>
        <item x="12"/>
        <item m="1" x="14"/>
        <item t="default"/>
      </items>
    </pivotField>
    <pivotField axis="axisRow" showAll="0">
      <items count="84">
        <item sd="0" m="1" x="81"/>
        <item sd="0" x="7"/>
        <item sd="0" m="1" x="76"/>
        <item sd="0" m="1" x="79"/>
        <item sd="0" x="14"/>
        <item sd="0" m="1" x="46"/>
        <item sd="0" x="6"/>
        <item sd="0" x="16"/>
        <item sd="0" m="1" x="78"/>
        <item sd="0" x="3"/>
        <item sd="0" m="1" x="80"/>
        <item sd="0" m="1" x="51"/>
        <item sd="0" m="1" x="73"/>
        <item sd="0" m="1" x="75"/>
        <item sd="0" m="1" x="74"/>
        <item sd="0" m="1" x="57"/>
        <item sd="0" m="1" x="69"/>
        <item sd="0" m="1" x="70"/>
        <item sd="0" m="1" x="71"/>
        <item sd="0" m="1" x="72"/>
        <item sd="0" x="12"/>
        <item sd="0" x="2"/>
        <item sd="0" m="1" x="82"/>
        <item sd="0" m="1" x="49"/>
        <item sd="0" x="1"/>
        <item sd="0" x="0"/>
        <item sd="0" m="1" x="56"/>
        <item sd="0" m="1" x="48"/>
        <item sd="0" m="1" x="47"/>
        <item sd="0" m="1" x="34"/>
        <item sd="0" x="10"/>
        <item sd="0" x="31"/>
        <item sd="0" m="1" x="77"/>
        <item sd="0" m="1" x="35"/>
        <item sd="0" x="11"/>
        <item sd="0" x="18"/>
        <item sd="0" x="19"/>
        <item sd="0" m="1" x="63"/>
        <item sd="0" m="1" x="54"/>
        <item sd="0" m="1" x="55"/>
        <item sd="0" m="1" x="65"/>
        <item sd="0" m="1" x="66"/>
        <item sd="0" m="1" x="67"/>
        <item sd="0" m="1" x="68"/>
        <item sd="0" m="1" x="64"/>
        <item sd="0" x="20"/>
        <item sd="0" x="22"/>
        <item sd="0" x="17"/>
        <item sd="0" x="23"/>
        <item sd="0" m="1" x="58"/>
        <item sd="0" m="1" x="59"/>
        <item sd="0" m="1" x="52"/>
        <item sd="0" m="1" x="60"/>
        <item sd="0" m="1" x="43"/>
        <item sd="0" m="1" x="61"/>
        <item x="21"/>
        <item m="1" x="62"/>
        <item m="1" x="53"/>
        <item m="1" x="50"/>
        <item m="1" x="39"/>
        <item x="24"/>
        <item x="9"/>
        <item x="8"/>
        <item x="25"/>
        <item x="13"/>
        <item m="1" x="38"/>
        <item x="5"/>
        <item x="26"/>
        <item m="1" x="42"/>
        <item m="1" x="45"/>
        <item m="1" x="44"/>
        <item m="1" x="32"/>
        <item m="1" x="37"/>
        <item m="1" x="41"/>
        <item x="15"/>
        <item m="1" x="40"/>
        <item x="27"/>
        <item x="4"/>
        <item m="1" x="36"/>
        <item x="28"/>
        <item x="29"/>
        <item m="1" x="33"/>
        <item x="30"/>
        <item t="default"/>
      </items>
    </pivotField>
    <pivotField showAll="0"/>
    <pivotField axis="axisCol" showAll="0">
      <items count="225">
        <item sd="0" x="3"/>
        <item sd="0" x="0"/>
        <item sd="0" x="1"/>
        <item sd="0" x="4"/>
        <item sd="0" x="5"/>
        <item sd="0" m="1" x="220"/>
        <item sd="0" x="216"/>
        <item sd="0" m="1" x="223"/>
        <item sd="0" x="2"/>
        <item sd="0" x="9"/>
        <item sd="0" x="10"/>
        <item sd="0" x="6"/>
        <item sd="0" x="39"/>
        <item sd="0" x="8"/>
        <item sd="0" x="11"/>
        <item sd="0" x="12"/>
        <item sd="0" x="13"/>
        <item sd="0" x="7"/>
        <item sd="0" x="18"/>
        <item sd="0" x="19"/>
        <item sd="0" x="20"/>
        <item sd="0" x="17"/>
        <item sd="0" x="21"/>
        <item sd="0" x="22"/>
        <item sd="0" x="23"/>
        <item sd="0" x="15"/>
        <item sd="0" x="24"/>
        <item sd="0" x="14"/>
        <item sd="0" x="25"/>
        <item sd="0" x="16"/>
        <item sd="0" x="26"/>
        <item sd="0" x="27"/>
        <item sd="0" m="1" x="222"/>
        <item sd="0" x="28"/>
        <item sd="0" x="29"/>
        <item sd="0" x="31"/>
        <item sd="0" x="32"/>
        <item sd="0" x="34"/>
        <item sd="0" x="43"/>
        <item sd="0" x="37"/>
        <item sd="0" m="1" x="221"/>
        <item sd="0" x="33"/>
        <item sd="0" x="35"/>
        <item sd="0" x="36"/>
        <item sd="0" x="42"/>
        <item sd="0" x="30"/>
        <item sd="0" x="38"/>
        <item sd="0" x="40"/>
        <item sd="0" x="41"/>
        <item sd="0" x="44"/>
        <item sd="0" x="45"/>
        <item sd="0" m="1" x="219"/>
        <item sd="0" x="46"/>
        <item sd="0" x="48"/>
        <item sd="0" x="47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60"/>
        <item sd="0" x="61"/>
        <item sd="0" x="70"/>
        <item x="59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1"/>
        <item x="94"/>
        <item x="95"/>
        <item x="93"/>
        <item x="96"/>
        <item x="97"/>
        <item x="98"/>
        <item x="99"/>
        <item x="100"/>
        <item x="101"/>
        <item x="102"/>
        <item x="103"/>
        <item x="104"/>
        <item x="105"/>
        <item x="110"/>
        <item x="106"/>
        <item x="107"/>
        <item x="111"/>
        <item x="108"/>
        <item x="10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9"/>
        <item x="130"/>
        <item x="131"/>
        <item x="127"/>
        <item x="132"/>
        <item x="133"/>
        <item x="134"/>
        <item x="135"/>
        <item x="136"/>
        <item x="137"/>
        <item x="138"/>
        <item x="139"/>
        <item x="140"/>
        <item x="128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93"/>
        <item m="1" x="218"/>
        <item x="185"/>
        <item x="181"/>
        <item x="182"/>
        <item x="183"/>
        <item x="184"/>
        <item x="186"/>
        <item x="187"/>
        <item x="188"/>
        <item x="189"/>
        <item x="190"/>
        <item x="191"/>
        <item x="192"/>
        <item x="194"/>
        <item x="200"/>
        <item x="201"/>
        <item m="1" x="217"/>
        <item x="195"/>
        <item x="196"/>
        <item x="197"/>
        <item x="198"/>
        <item x="199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axis="axisCol" showAll="0">
      <items count="17">
        <item x="0"/>
        <item x="1"/>
        <item x="1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Col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0"/>
    <field x="2"/>
    <field x="3"/>
  </rowFields>
  <rowItems count="62">
    <i>
      <x/>
    </i>
    <i r="1">
      <x v="6"/>
    </i>
    <i r="2">
      <x v="21"/>
    </i>
    <i>
      <x v="1"/>
    </i>
    <i r="1">
      <x/>
    </i>
    <i r="2">
      <x v="1"/>
    </i>
    <i>
      <x v="7"/>
    </i>
    <i r="1">
      <x v="9"/>
    </i>
    <i r="2">
      <x v="31"/>
    </i>
    <i>
      <x v="11"/>
    </i>
    <i r="1">
      <x v="28"/>
    </i>
    <i r="2">
      <x v="9"/>
    </i>
    <i r="2">
      <x v="24"/>
    </i>
    <i r="2">
      <x v="25"/>
    </i>
    <i>
      <x v="13"/>
    </i>
    <i r="1">
      <x v="23"/>
    </i>
    <i r="2">
      <x v="48"/>
    </i>
    <i r="2">
      <x v="74"/>
    </i>
    <i r="2">
      <x v="76"/>
    </i>
    <i>
      <x v="14"/>
    </i>
    <i r="1">
      <x v="27"/>
    </i>
    <i r="2">
      <x v="46"/>
    </i>
    <i r="2">
      <x v="66"/>
    </i>
    <i r="2">
      <x v="77"/>
    </i>
    <i>
      <x v="15"/>
    </i>
    <i r="1">
      <x v="2"/>
    </i>
    <i r="2">
      <x v="6"/>
    </i>
    <i r="2">
      <x v="7"/>
    </i>
    <i r="2">
      <x v="36"/>
    </i>
    <i r="2">
      <x v="55"/>
    </i>
    <i>
      <x v="16"/>
    </i>
    <i r="1">
      <x v="1"/>
    </i>
    <i r="2">
      <x v="30"/>
    </i>
    <i r="2">
      <x v="61"/>
    </i>
    <i r="2">
      <x v="62"/>
    </i>
    <i r="2">
      <x v="82"/>
    </i>
    <i>
      <x v="17"/>
    </i>
    <i r="1">
      <x v="11"/>
    </i>
    <i r="2">
      <x v="20"/>
    </i>
    <i>
      <x v="19"/>
    </i>
    <i r="1">
      <x v="26"/>
    </i>
    <i r="2">
      <x v="64"/>
    </i>
    <i>
      <x v="20"/>
    </i>
    <i r="1">
      <x v="22"/>
    </i>
    <i r="2">
      <x v="4"/>
    </i>
    <i r="2">
      <x v="34"/>
    </i>
    <i r="2">
      <x v="35"/>
    </i>
    <i r="2">
      <x v="45"/>
    </i>
    <i r="2">
      <x v="60"/>
    </i>
    <i r="2">
      <x v="63"/>
    </i>
    <i r="2">
      <x v="79"/>
    </i>
    <i r="2">
      <x v="80"/>
    </i>
    <i>
      <x v="23"/>
    </i>
    <i r="1">
      <x v="19"/>
    </i>
    <i r="2">
      <x v="47"/>
    </i>
    <i>
      <x v="24"/>
    </i>
    <i r="1">
      <x v="24"/>
    </i>
    <i r="2">
      <x v="47"/>
    </i>
    <i>
      <x v="25"/>
    </i>
    <i r="1">
      <x v="29"/>
    </i>
    <i r="2">
      <x v="67"/>
    </i>
    <i t="grand">
      <x/>
    </i>
  </rowItems>
  <colFields count="4">
    <field x="18"/>
    <field x="17"/>
    <field x="5"/>
    <field x="6"/>
  </colFields>
  <colItems count="17">
    <i>
      <x/>
    </i>
    <i>
      <x v="1"/>
      <x v="1"/>
    </i>
    <i t="default">
      <x v="1"/>
    </i>
    <i>
      <x v="2"/>
      <x v="32"/>
    </i>
    <i t="default">
      <x v="2"/>
    </i>
    <i>
      <x v="3"/>
      <x v="61"/>
    </i>
    <i t="default"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Valor" fld="7" baseField="0" baseItem="0" numFmtId="43"/>
  </dataFields>
  <formats count="2">
    <format dxfId="977">
      <pivotArea grandCol="1" outline="0" collapsedLevelsAreSubtotals="1" fieldPosition="0"/>
    </format>
    <format dxfId="9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2C346-FF01-4E5F-8EFA-0406B6F16A76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2:S53" firstHeaderRow="1" firstDataRow="3" firstDataCol="1"/>
  <pivotFields count="19">
    <pivotField axis="axisRow" showAll="0">
      <items count="28">
        <item x="1"/>
        <item h="1" x="4"/>
        <item x="0"/>
        <item m="1" x="16"/>
        <item x="3"/>
        <item x="9"/>
        <item x="2"/>
        <item x="5"/>
        <item x="6"/>
        <item x="8"/>
        <item x="7"/>
        <item m="1" x="19"/>
        <item m="1" x="18"/>
        <item m="1" x="17"/>
        <item m="1" x="20"/>
        <item m="1" x="15"/>
        <item m="1" x="22"/>
        <item h="1" x="12"/>
        <item m="1" x="21"/>
        <item m="1" x="25"/>
        <item h="1" x="10"/>
        <item h="1" x="11"/>
        <item m="1" x="23"/>
        <item m="1" x="14"/>
        <item m="1" x="26"/>
        <item m="1" x="24"/>
        <item h="1" x="13"/>
        <item t="default"/>
      </items>
    </pivotField>
    <pivotField showAll="0"/>
    <pivotField axis="axisRow" showAll="0">
      <items count="32">
        <item x="8"/>
        <item x="4"/>
        <item m="1" x="21"/>
        <item m="1" x="24"/>
        <item m="1" x="15"/>
        <item x="5"/>
        <item x="2"/>
        <item x="12"/>
        <item x="10"/>
        <item m="1" x="22"/>
        <item x="3"/>
        <item m="1" x="14"/>
        <item m="1" x="18"/>
        <item m="1" x="27"/>
        <item m="1" x="25"/>
        <item x="9"/>
        <item x="11"/>
        <item x="7"/>
        <item x="0"/>
        <item m="1" x="28"/>
        <item m="1" x="17"/>
        <item m="1" x="30"/>
        <item x="1"/>
        <item m="1" x="20"/>
        <item m="1" x="29"/>
        <item m="1" x="19"/>
        <item m="1" x="26"/>
        <item m="1" x="23"/>
        <item x="6"/>
        <item x="13"/>
        <item m="1" x="16"/>
        <item t="default"/>
      </items>
    </pivotField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axis="axisCol" showAll="0">
      <items count="15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x="12"/>
        <item m="1" x="13"/>
        <item t="default"/>
      </items>
    </pivotField>
    <pivotField axis="axisCol" showAll="0">
      <items count="6">
        <item x="0"/>
        <item x="1"/>
        <item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2"/>
  </rowFields>
  <rowItems count="19">
    <i>
      <x/>
    </i>
    <i r="1">
      <x v="22"/>
    </i>
    <i>
      <x v="2"/>
    </i>
    <i r="1">
      <x v="18"/>
    </i>
    <i>
      <x v="4"/>
    </i>
    <i r="1">
      <x v="10"/>
    </i>
    <i>
      <x v="5"/>
    </i>
    <i r="1">
      <x v="15"/>
    </i>
    <i>
      <x v="6"/>
    </i>
    <i r="1">
      <x v="6"/>
    </i>
    <i>
      <x v="7"/>
    </i>
    <i r="1">
      <x v="5"/>
    </i>
    <i>
      <x v="8"/>
    </i>
    <i r="1">
      <x v="28"/>
    </i>
    <i>
      <x v="9"/>
    </i>
    <i r="1">
      <x/>
    </i>
    <i>
      <x v="10"/>
    </i>
    <i r="1">
      <x v="17"/>
    </i>
    <i t="grand">
      <x/>
    </i>
  </rowItems>
  <colFields count="2">
    <field x="9"/>
    <field x="8"/>
  </colFields>
  <colItems count="18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 t="grand">
      <x/>
    </i>
  </colItems>
  <dataFields count="1">
    <dataField name="Soma de Valor" fld="7" baseField="0" baseItem="0" numFmtId="164"/>
  </dataFields>
  <formats count="1">
    <format dxfId="9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BEB5F-E014-4AFD-AD03-E81D171B050D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S8" firstHeaderRow="1" firstDataRow="3" firstDataCol="1"/>
  <pivotFields count="19">
    <pivotField showAll="0"/>
    <pivotField axis="axisRow" showAll="0">
      <items count="6">
        <item x="1"/>
        <item x="0"/>
        <item h="1" x="3"/>
        <item h="1" x="4"/>
        <item h="1" x="2"/>
        <item t="default"/>
      </items>
    </pivotField>
    <pivotField showAll="0"/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  <pivotField axis="axisCol" showAll="0">
      <items count="6">
        <item x="0"/>
        <item x="1"/>
        <item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9"/>
    <field x="18"/>
  </colFields>
  <colItems count="18">
    <i>
      <x/>
      <x v="9"/>
    </i>
    <i r="1">
      <x v="10"/>
    </i>
    <i r="1">
      <x v="11"/>
    </i>
    <i r="1">
      <x v="12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t="default">
      <x v="1"/>
    </i>
    <i t="grand">
      <x/>
    </i>
  </colItems>
  <dataFields count="1">
    <dataField name="Soma de Valor" fld="7" baseField="0" baseItem="0"/>
  </dataFields>
  <formats count="1">
    <format dxfId="97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AE974-9DEF-4BF5-A768-A9982EC4F9C9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7:Q26" firstHeaderRow="1" firstDataRow="3" firstDataCol="1"/>
  <pivotFields count="19">
    <pivotField axis="axisRow" showAll="0">
      <items count="28">
        <item h="1" x="1"/>
        <item h="1" x="4"/>
        <item h="1" x="0"/>
        <item h="1" m="1" x="16"/>
        <item h="1" x="3"/>
        <item h="1" x="9"/>
        <item h="1" x="2"/>
        <item h="1" x="5"/>
        <item h="1" x="6"/>
        <item h="1" x="8"/>
        <item h="1" x="7"/>
        <item m="1" x="19"/>
        <item m="1" x="18"/>
        <item m="1" x="17"/>
        <item m="1" x="20"/>
        <item m="1" x="15"/>
        <item m="1" x="22"/>
        <item x="12"/>
        <item m="1" x="21"/>
        <item m="1" x="25"/>
        <item x="10"/>
        <item x="11"/>
        <item m="1" x="23"/>
        <item m="1" x="14"/>
        <item m="1" x="26"/>
        <item m="1" x="24"/>
        <item h="1" x="13"/>
        <item t="default"/>
      </items>
    </pivotField>
    <pivotField showAll="0"/>
    <pivotField axis="axisRow" showAll="0">
      <items count="32">
        <item x="8"/>
        <item x="4"/>
        <item m="1" x="21"/>
        <item m="1" x="24"/>
        <item m="1" x="15"/>
        <item x="5"/>
        <item x="2"/>
        <item x="12"/>
        <item x="10"/>
        <item m="1" x="22"/>
        <item x="3"/>
        <item m="1" x="14"/>
        <item m="1" x="18"/>
        <item m="1" x="27"/>
        <item m="1" x="25"/>
        <item x="9"/>
        <item x="11"/>
        <item x="7"/>
        <item x="0"/>
        <item m="1" x="28"/>
        <item m="1" x="17"/>
        <item m="1" x="30"/>
        <item x="1"/>
        <item m="1" x="20"/>
        <item m="1" x="29"/>
        <item m="1" x="19"/>
        <item m="1" x="26"/>
        <item m="1" x="23"/>
        <item x="6"/>
        <item x="13"/>
        <item m="1" x="16"/>
        <item t="default"/>
      </items>
    </pivotField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axis="axisCol" showAll="0">
      <items count="15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x="12"/>
        <item m="1" x="13"/>
        <item t="default"/>
      </items>
    </pivotField>
    <pivotField axis="axisCol" showAll="0">
      <items count="6">
        <item x="0"/>
        <item x="1"/>
        <item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2"/>
  </rowFields>
  <rowItems count="7">
    <i>
      <x v="17"/>
    </i>
    <i r="1">
      <x v="7"/>
    </i>
    <i>
      <x v="20"/>
    </i>
    <i r="1">
      <x v="8"/>
    </i>
    <i>
      <x v="21"/>
    </i>
    <i r="1">
      <x v="16"/>
    </i>
    <i t="grand">
      <x/>
    </i>
  </rowItems>
  <colFields count="2">
    <field x="9"/>
    <field x="8"/>
  </colFields>
  <colItems count="16">
    <i>
      <x/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 t="grand">
      <x/>
    </i>
  </colItems>
  <dataFields count="1">
    <dataField name="Soma de Valor" fld="7" baseField="0" baseItem="0" numFmtId="164"/>
  </dataFields>
  <formats count="1">
    <format dxfId="9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789125-6581-4D52-929E-CD7754D9DCE5}" name="Tabela2" displayName="Tabela2" ref="A1:Q438" totalsRowShown="0" headerRowDxfId="1490" dataDxfId="1488" headerRowBorderDxfId="1489" tableBorderDxfId="1487">
  <autoFilter ref="A1:Q438" xr:uid="{E2789125-6581-4D52-929E-CD7754D9DCE5}">
    <filterColumn colId="6">
      <filters blank="1">
        <dateGroupItem year="2024" dateTimeGrouping="year"/>
      </filters>
    </filterColumn>
  </autoFilter>
  <sortState xmlns:xlrd2="http://schemas.microsoft.com/office/spreadsheetml/2017/richdata2" ref="A2:Q310">
    <sortCondition ref="G1:G438"/>
  </sortState>
  <tableColumns count="17">
    <tableColumn id="1" xr3:uid="{FC176907-BAB9-4593-B719-43B5256C477F}" name="Classe" dataDxfId="1486"/>
    <tableColumn id="2" xr3:uid="{763460D7-754F-4F80-9376-9626F84F9484}" name="FC" dataDxfId="1485"/>
    <tableColumn id="10" xr3:uid="{7D11ED2C-F95D-4CEB-820D-05192EBCB6B8}" name="Conta" dataDxfId="1484"/>
    <tableColumn id="3" xr3:uid="{8BE23F6D-A829-4F3E-8C56-FA56B2955158}" name="Descrição" dataDxfId="1483"/>
    <tableColumn id="4" xr3:uid="{D82D271E-4969-4514-B799-5ED4B864F0A8}" name="Fornecedor" dataDxfId="1482"/>
    <tableColumn id="5" xr3:uid="{9C0BC5E5-D9F9-489D-8B7E-9CE2C88DCD16}" name="Dt Pagto" dataDxfId="1481"/>
    <tableColumn id="6" xr3:uid="{586110A9-D67E-4FC1-A0A8-CBC34B8F7A82}" name="Competência" dataDxfId="1480"/>
    <tableColumn id="7" xr3:uid="{F3A10A81-7FA2-414C-811B-16E8406CA52D}" name="Valor" dataDxfId="1479"/>
    <tableColumn id="17" xr3:uid="{E8CF42F3-771E-4774-AB22-AF369BBB8CC2}" name="Mes" dataDxfId="1478"/>
    <tableColumn id="13" xr3:uid="{21EDA872-48C3-4F94-A57D-479B929F323C}" name="Ano" dataDxfId="1477" dataCellStyle="Vírgula"/>
    <tableColumn id="11" xr3:uid="{106279FB-7958-4318-A3F5-30D771BA6D06}" name="conta2" dataDxfId="1476" dataCellStyle="Vírgula"/>
    <tableColumn id="8" xr3:uid="{3EB93D1E-7F70-4F4E-B1A1-1C77C46F630B}" name="Obs" dataDxfId="1475"/>
    <tableColumn id="12" xr3:uid="{2114F05A-85F2-42E9-81ED-0E6FD3AF6F8A}" name="Coluna1" dataDxfId="1474"/>
    <tableColumn id="9" xr3:uid="{6E34FFCC-FA57-44FA-A828-D71D3D7D46CB}" name="Coluna2" dataDxfId="1473"/>
    <tableColumn id="14" xr3:uid="{8D52C8F7-CAA6-4473-8154-0D47B99F2021}" name="Coluna3" dataDxfId="1472"/>
    <tableColumn id="15" xr3:uid="{FE55E464-DFB8-4120-91B1-0983F62F2E56}" name="Coluna4" dataDxfId="1471"/>
    <tableColumn id="16" xr3:uid="{2123FF23-6264-4D07-8E7E-1035126E434E}" name="Coluna5" dataDxfId="14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F92C8B-8FA2-44A9-B833-8779B2F20BA1}" name="Tabela1" displayName="Tabela1" ref="A2:J22" totalsRowShown="0" headerRowDxfId="1469">
  <autoFilter ref="A2:J22" xr:uid="{F6F92C8B-8FA2-44A9-B833-8779B2F20BA1}"/>
  <sortState xmlns:xlrd2="http://schemas.microsoft.com/office/spreadsheetml/2017/richdata2" ref="A3:G22">
    <sortCondition ref="D3:D22"/>
  </sortState>
  <tableColumns count="10">
    <tableColumn id="1" xr3:uid="{28A4F957-D9D6-40AB-B552-047BADDD8241}" name="E/S"/>
    <tableColumn id="2" xr3:uid="{DB897EB4-B2AD-42FE-9374-EAD5D3BA2EF0}" name="DESCRIÇÃO"/>
    <tableColumn id="3" xr3:uid="{524CA988-9774-490B-9DAB-45D45CF09A10}" name="FORNECEDOR"/>
    <tableColumn id="4" xr3:uid="{76A072DC-71B2-4F9A-B99C-781E6A9CC070}" name="DATA PAGAMENTO"/>
    <tableColumn id="5" xr3:uid="{66FF4D91-AE2F-4F76-892B-1B02B8555658}" name="MÊS COMPETÊNCIA" dataDxfId="1468"/>
    <tableColumn id="6" xr3:uid="{8CFBB1B5-454F-4673-9523-6EBE4975DCBB}" name="VALOR"/>
    <tableColumn id="7" xr3:uid="{65BDF73C-6C3C-4D89-8079-2B066EC55FFB}" name="obs"/>
    <tableColumn id="8" xr3:uid="{38BE6011-A7FB-4815-AF83-F1B5E233D0A2}" name="SALDO"/>
    <tableColumn id="9" xr3:uid="{E05AD757-F0F6-43DD-8398-35B4D5FDC376}" name="Coluna1"/>
    <tableColumn id="10" xr3:uid="{6325E967-30FC-46DA-AA30-5A61CFAE90A2}" name="Colu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29C44-F005-4FF5-AD98-82FB84200B0F}" name="Tabela3" displayName="Tabela3" ref="A1:Q17" totalsRowShown="0">
  <autoFilter ref="A1:Q17" xr:uid="{99F29C44-F005-4FF5-AD98-82FB84200B0F}"/>
  <tableColumns count="17">
    <tableColumn id="1" xr3:uid="{DEBF6305-6D89-4AA4-9E1A-E0920F212B72}" name="Classe"/>
    <tableColumn id="2" xr3:uid="{99DBB42B-6678-46C3-A077-7804E2D70473}" name="FC"/>
    <tableColumn id="3" xr3:uid="{8182E5BD-9ACE-44AB-A7FB-411091034E4E}" name="Conta"/>
    <tableColumn id="4" xr3:uid="{E3FD15CD-C150-44F5-A44F-E8A3A00FA253}" name="Descrição"/>
    <tableColumn id="5" xr3:uid="{D5E31D0F-289A-47AE-A8A0-38F5BBE09FCB}" name="Fornecedor"/>
    <tableColumn id="6" xr3:uid="{AE4EF921-4646-4CDC-BECE-17A80836F4FA}" name="Dt Pagto" dataDxfId="1467"/>
    <tableColumn id="7" xr3:uid="{43711843-6E4A-4C89-83AD-3B0F342E427D}" name="Competência" dataDxfId="1466"/>
    <tableColumn id="8" xr3:uid="{AC6CE488-1BE4-41E0-88F2-205EA13366BE}" name="Valor"/>
    <tableColumn id="9" xr3:uid="{F9CA9D97-738E-4F00-9DFC-E4FB9D000B93}" name="Mes"/>
    <tableColumn id="10" xr3:uid="{A6A442C3-3584-4200-B34E-2D6A4D578D64}" name="Ano"/>
    <tableColumn id="11" xr3:uid="{15F486E2-84EC-4395-AE54-74C50C87DAB0}" name="conta2"/>
    <tableColumn id="12" xr3:uid="{1B432683-9692-4EB1-9BBE-F74E8E697443}" name="Obs"/>
    <tableColumn id="13" xr3:uid="{ED315FE9-2758-491A-8A96-43A4D1E2E944}" name="Coluna1"/>
    <tableColumn id="14" xr3:uid="{7CE9FB6A-D01D-4CD1-A84B-F894E6FC6D4B}" name="Coluna2"/>
    <tableColumn id="15" xr3:uid="{7F699D8B-622E-4F6C-BC71-CAA766350465}" name="Coluna3"/>
    <tableColumn id="16" xr3:uid="{824802CB-68B0-497D-8CDF-789725EE50DC}" name="Coluna4"/>
    <tableColumn id="17" xr3:uid="{9EF938FF-5A27-4CEF-A1AA-7BC3062B5EA8}" name="Coluna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D4DBC7-161D-465C-A9E8-FAF285832019}" name="Tabela4" displayName="Tabela4" ref="A1:Q2" totalsRowShown="0">
  <autoFilter ref="A1:Q2" xr:uid="{E8D4DBC7-161D-465C-A9E8-FAF285832019}"/>
  <tableColumns count="17">
    <tableColumn id="1" xr3:uid="{D8885A33-30FC-4F44-BD50-3232C42D503A}" name="Classe"/>
    <tableColumn id="2" xr3:uid="{0D523CFD-6B77-4EE6-A416-2211A17A79B6}" name="FC"/>
    <tableColumn id="3" xr3:uid="{50F940F3-DA33-4184-B2C4-D61479B2552A}" name="Conta"/>
    <tableColumn id="4" xr3:uid="{E3EA0F5F-5EC1-4CFD-B514-AB0D0F0A9FAD}" name="Descrição"/>
    <tableColumn id="5" xr3:uid="{3A5DB62C-C0E8-4981-8E7E-CC9DE87E40F0}" name="Fornecedor"/>
    <tableColumn id="6" xr3:uid="{C198F7EE-35DD-4DF7-B2A4-602B28CEA42B}" name="Dt Pagto" dataDxfId="1465"/>
    <tableColumn id="7" xr3:uid="{BC495058-3246-40B2-8BFC-AA462FE87CBF}" name="Competência" dataDxfId="1464"/>
    <tableColumn id="8" xr3:uid="{ABB944B4-E713-425E-92F8-25B5313ECF9C}" name="Valor"/>
    <tableColumn id="9" xr3:uid="{67D2675E-B5BD-40DB-B4FF-5FA5E6521954}" name="Mes"/>
    <tableColumn id="10" xr3:uid="{1927C4DB-A651-4C5D-9DEE-1B601D385486}" name="Ano"/>
    <tableColumn id="11" xr3:uid="{4D251BC3-B66F-462E-9691-54C1796A6E62}" name="conta2"/>
    <tableColumn id="12" xr3:uid="{C9CA274F-AB06-4A09-A0E4-873C868180EE}" name="Obs"/>
    <tableColumn id="13" xr3:uid="{ADE1F06C-674C-4DF4-88AC-6553CFFC234B}" name="Coluna1"/>
    <tableColumn id="14" xr3:uid="{8C1C3265-C346-48EE-B700-CC0A02309A5A}" name="Coluna2"/>
    <tableColumn id="15" xr3:uid="{8192CBBB-ECF1-45BE-8E2F-687D4D5D82E6}" name="Coluna3"/>
    <tableColumn id="16" xr3:uid="{C6206B1C-48A9-45D4-AB4F-81A989C2672E}" name="Coluna4"/>
    <tableColumn id="17" xr3:uid="{52A95E07-011F-4D66-9A6E-028F0DFD35AA}" name="Coluna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A6435C-3302-4B0C-A9D6-2743472FAF97}" name="Tabela5" displayName="Tabela5" ref="A3:Q5" totalsRowShown="0">
  <autoFilter ref="A3:Q5" xr:uid="{20A6435C-3302-4B0C-A9D6-2743472FAF97}"/>
  <sortState xmlns:xlrd2="http://schemas.microsoft.com/office/spreadsheetml/2017/richdata2" ref="A4:Q5">
    <sortCondition ref="H3:H5"/>
  </sortState>
  <tableColumns count="17">
    <tableColumn id="1" xr3:uid="{E51DC4B7-418F-4CCB-8C8B-5F0C54689C2F}" name="Classe"/>
    <tableColumn id="2" xr3:uid="{E1710D3B-A445-44BC-B6A1-1BB64435D90F}" name="FC"/>
    <tableColumn id="3" xr3:uid="{D8A27A05-D23C-4EB0-ABDA-53CF077A28AB}" name="Conta"/>
    <tableColumn id="4" xr3:uid="{3CFCEDF3-B962-4828-85C0-75862A57208B}" name="Descrição"/>
    <tableColumn id="5" xr3:uid="{0955F4D0-B783-4E87-9178-5592A733B9D7}" name="Fornecedor"/>
    <tableColumn id="6" xr3:uid="{B56257EC-2C25-40BC-99B8-14C4054DE278}" name="Dt Pagto" dataDxfId="1463"/>
    <tableColumn id="7" xr3:uid="{C9A1C288-17DC-4381-A2BB-277696B7DBE3}" name="Competência" dataDxfId="1462"/>
    <tableColumn id="8" xr3:uid="{F70AF8FE-DEAF-4A46-9B59-CD00B2B4979F}" name="Valor"/>
    <tableColumn id="9" xr3:uid="{E67487F0-FA15-4B5C-BE87-81EDEAD11EB3}" name="Mes"/>
    <tableColumn id="10" xr3:uid="{D591E76A-2A1D-42FD-BF21-E63D93A56F7F}" name="Ano"/>
    <tableColumn id="11" xr3:uid="{78705108-5275-4E76-84A1-9E87AA80E518}" name="conta2"/>
    <tableColumn id="12" xr3:uid="{74DCC193-6321-416C-9C36-7FDB41ACB66A}" name="Obs"/>
    <tableColumn id="13" xr3:uid="{7255C93A-92D7-4824-9789-D01A53161161}" name="Coluna1"/>
    <tableColumn id="14" xr3:uid="{4EE24EC1-9ABD-40C1-9BA6-BB8929E1CB4E}" name="Coluna2"/>
    <tableColumn id="15" xr3:uid="{9B0AA57E-AFB8-4A99-8147-4FF214C8F2D0}" name="Coluna3"/>
    <tableColumn id="16" xr3:uid="{28D7DC39-5A90-4C4D-B3A8-241CCA9570FC}" name="Coluna4"/>
    <tableColumn id="17" xr3:uid="{2F40921B-65EF-4751-8F23-377E874D6F1F}" name="Colu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0318-5D29-45DC-B7A1-7E5D9F9C71A5}">
  <sheetPr>
    <tabColor theme="9"/>
    <pageSetUpPr fitToPage="1"/>
  </sheetPr>
  <dimension ref="A1:R438"/>
  <sheetViews>
    <sheetView zoomScaleNormal="100" workbookViewId="0">
      <selection activeCell="E443" sqref="E443"/>
    </sheetView>
  </sheetViews>
  <sheetFormatPr defaultRowHeight="14.4" x14ac:dyDescent="0.3"/>
  <cols>
    <col min="1" max="1" width="6.6640625" customWidth="1"/>
    <col min="2" max="2" width="21" customWidth="1"/>
    <col min="3" max="3" width="20.33203125" customWidth="1"/>
    <col min="4" max="4" width="31.5546875" customWidth="1"/>
    <col min="5" max="5" width="44.88671875" customWidth="1"/>
    <col min="6" max="6" width="13.109375" customWidth="1"/>
    <col min="7" max="7" width="16.33203125" customWidth="1"/>
    <col min="8" max="9" width="15.109375" customWidth="1"/>
    <col min="10" max="10" width="9" customWidth="1"/>
    <col min="11" max="11" width="15.109375" customWidth="1"/>
    <col min="12" max="12" width="16.5546875" customWidth="1"/>
    <col min="14" max="14" width="13.33203125" customWidth="1"/>
    <col min="15" max="15" width="10.6640625" bestFit="1" customWidth="1"/>
    <col min="18" max="18" width="10.5546875" bestFit="1" customWidth="1"/>
  </cols>
  <sheetData>
    <row r="1" spans="1:17" ht="1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 hidden="1" x14ac:dyDescent="0.3">
      <c r="A2" s="17" t="s">
        <v>17</v>
      </c>
      <c r="B2" s="32" t="str">
        <f>VLOOKUP(Tabela2[[#This Row],[Classe]],Classe!$B$2:$D$15,2)</f>
        <v>S</v>
      </c>
      <c r="C2" s="30" t="str">
        <f>VLOOKUP(Tabela2[[#This Row],[Classe]],Classe!$B$2:$D$15,3)</f>
        <v>Prolabore</v>
      </c>
      <c r="D2" s="30" t="s">
        <v>18</v>
      </c>
      <c r="E2" s="30" t="s">
        <v>19</v>
      </c>
      <c r="F2" s="26">
        <v>45205</v>
      </c>
      <c r="G2" s="28">
        <v>45170</v>
      </c>
      <c r="H2" s="46">
        <v>-3335.6</v>
      </c>
      <c r="I2" s="136">
        <v>10</v>
      </c>
      <c r="J2" s="44">
        <v>2023</v>
      </c>
      <c r="K2" s="30" t="s">
        <v>20</v>
      </c>
      <c r="L2" s="31"/>
      <c r="M2" s="17"/>
      <c r="N2" s="17"/>
      <c r="O2" s="17"/>
      <c r="P2" s="17"/>
      <c r="Q2" s="17"/>
    </row>
    <row r="3" spans="1:17" hidden="1" x14ac:dyDescent="0.3">
      <c r="A3" s="17" t="s">
        <v>17</v>
      </c>
      <c r="B3" s="32" t="str">
        <f>VLOOKUP(Tabela2[[#This Row],[Classe]],Classe!$B$2:$D$15,2)</f>
        <v>S</v>
      </c>
      <c r="C3" s="30" t="str">
        <f>VLOOKUP(Tabela2[[#This Row],[Classe]],Classe!$B$2:$D$15,3)</f>
        <v>Prolabore</v>
      </c>
      <c r="D3" s="30" t="s">
        <v>21</v>
      </c>
      <c r="E3" s="30" t="s">
        <v>22</v>
      </c>
      <c r="F3" s="26">
        <v>45205</v>
      </c>
      <c r="G3" s="28">
        <v>45170</v>
      </c>
      <c r="H3" s="47">
        <v>-3335.6</v>
      </c>
      <c r="I3" s="136">
        <v>10</v>
      </c>
      <c r="J3" s="44">
        <v>2023</v>
      </c>
      <c r="K3" s="30" t="s">
        <v>20</v>
      </c>
      <c r="L3" s="31"/>
      <c r="M3" s="17"/>
      <c r="N3" s="17"/>
      <c r="O3" s="17"/>
      <c r="P3" s="17"/>
      <c r="Q3" s="17"/>
    </row>
    <row r="4" spans="1:17" hidden="1" x14ac:dyDescent="0.3">
      <c r="A4" s="17" t="s">
        <v>23</v>
      </c>
      <c r="B4" s="10" t="str">
        <f>VLOOKUP(Tabela2[[#This Row],[Classe]],Classe!$B$2:$D$15,2)</f>
        <v>E</v>
      </c>
      <c r="C4" s="11" t="str">
        <f>VLOOKUP(Tabela2[[#This Row],[Classe]],Classe!$B$2:$D$15,3)</f>
        <v>Receita</v>
      </c>
      <c r="D4" s="11" t="s">
        <v>24</v>
      </c>
      <c r="E4" s="36" t="s">
        <v>25</v>
      </c>
      <c r="F4" s="26">
        <v>45205</v>
      </c>
      <c r="G4" s="28">
        <v>45170</v>
      </c>
      <c r="H4" s="47">
        <v>11916.66</v>
      </c>
      <c r="I4" s="136">
        <v>10</v>
      </c>
      <c r="J4" s="44">
        <v>2023</v>
      </c>
      <c r="K4" s="30" t="s">
        <v>20</v>
      </c>
      <c r="L4" s="31"/>
      <c r="M4" s="17"/>
      <c r="N4" s="17"/>
      <c r="O4" s="17"/>
      <c r="P4" s="17"/>
      <c r="Q4" s="17"/>
    </row>
    <row r="5" spans="1:17" hidden="1" x14ac:dyDescent="0.3">
      <c r="A5" s="17" t="s">
        <v>17</v>
      </c>
      <c r="B5" s="32" t="str">
        <f>VLOOKUP(Tabela2[[#This Row],[Classe]],Classe!$B$2:$D$15,2)</f>
        <v>S</v>
      </c>
      <c r="C5" s="30" t="str">
        <f>VLOOKUP(Tabela2[[#This Row],[Classe]],Classe!$B$2:$D$15,3)</f>
        <v>Prolabore</v>
      </c>
      <c r="D5" s="30" t="s">
        <v>26</v>
      </c>
      <c r="E5" s="36" t="s">
        <v>27</v>
      </c>
      <c r="F5" s="26">
        <v>45219</v>
      </c>
      <c r="G5" s="28">
        <v>45170</v>
      </c>
      <c r="H5" s="46">
        <f>-135.4-135.4-429-429</f>
        <v>-1128.8</v>
      </c>
      <c r="I5" s="136">
        <v>10</v>
      </c>
      <c r="J5" s="44">
        <v>2023</v>
      </c>
      <c r="K5" s="11" t="s">
        <v>28</v>
      </c>
      <c r="L5" s="31" t="s">
        <v>29</v>
      </c>
      <c r="M5" s="17"/>
      <c r="N5" s="17"/>
      <c r="O5" s="17"/>
      <c r="P5" s="17"/>
      <c r="Q5" s="17"/>
    </row>
    <row r="6" spans="1:17" hidden="1" x14ac:dyDescent="0.3">
      <c r="A6" s="17" t="s">
        <v>30</v>
      </c>
      <c r="B6" s="32" t="str">
        <f>VLOOKUP(Tabela2[[#This Row],[Classe]],Classe!$B$2:$D$15,2)</f>
        <v>S</v>
      </c>
      <c r="C6" s="30" t="str">
        <f>VLOOKUP(Tabela2[[#This Row],[Classe]],Classe!$B$2:$D$15,3)</f>
        <v>Despesas Tributarias</v>
      </c>
      <c r="D6" s="17" t="s">
        <v>31</v>
      </c>
      <c r="E6" s="30" t="s">
        <v>32</v>
      </c>
      <c r="F6" s="26">
        <v>45226</v>
      </c>
      <c r="G6" s="28">
        <v>45170</v>
      </c>
      <c r="H6" s="46">
        <v>-726.79</v>
      </c>
      <c r="I6" s="136">
        <v>10</v>
      </c>
      <c r="J6" s="44">
        <v>2023</v>
      </c>
      <c r="K6" s="30" t="s">
        <v>20</v>
      </c>
      <c r="L6" s="31"/>
      <c r="M6" s="17"/>
      <c r="N6" s="17"/>
      <c r="O6" s="17"/>
      <c r="P6" s="17"/>
      <c r="Q6" s="17"/>
    </row>
    <row r="7" spans="1:17" hidden="1" x14ac:dyDescent="0.3">
      <c r="A7" s="17" t="s">
        <v>30</v>
      </c>
      <c r="B7" s="32" t="str">
        <f>VLOOKUP(Tabela2[[#This Row],[Classe]],Classe!$B$2:$D$15,2)</f>
        <v>S</v>
      </c>
      <c r="C7" s="30" t="str">
        <f>VLOOKUP(Tabela2[[#This Row],[Classe]],Classe!$B$2:$D$15,3)</f>
        <v>Despesas Tributarias</v>
      </c>
      <c r="D7" s="30" t="s">
        <v>33</v>
      </c>
      <c r="E7" s="30" t="s">
        <v>34</v>
      </c>
      <c r="F7" s="26">
        <v>45194</v>
      </c>
      <c r="G7" s="28">
        <v>45170</v>
      </c>
      <c r="H7" s="46">
        <v>-256.31</v>
      </c>
      <c r="I7" s="136">
        <v>9</v>
      </c>
      <c r="J7" s="44">
        <v>2023</v>
      </c>
      <c r="K7" s="11" t="s">
        <v>28</v>
      </c>
      <c r="L7" s="31" t="s">
        <v>29</v>
      </c>
      <c r="M7" s="17"/>
      <c r="N7" s="17"/>
      <c r="O7" s="17"/>
      <c r="P7" s="17"/>
      <c r="Q7" s="17"/>
    </row>
    <row r="8" spans="1:17" hidden="1" x14ac:dyDescent="0.3">
      <c r="A8" s="17" t="s">
        <v>35</v>
      </c>
      <c r="B8" s="10" t="str">
        <f>VLOOKUP(Tabela2[[#This Row],[Classe]],Classe!$B$2:$D$15,2)</f>
        <v>S</v>
      </c>
      <c r="C8" s="11" t="str">
        <f>VLOOKUP(Tabela2[[#This Row],[Classe]],Classe!$B$2:$D$15,3)</f>
        <v>Honorários Contabeis</v>
      </c>
      <c r="D8" s="11" t="s">
        <v>36</v>
      </c>
      <c r="E8" s="11" t="s">
        <v>37</v>
      </c>
      <c r="F8" s="12">
        <v>45205</v>
      </c>
      <c r="G8" s="13">
        <v>45170</v>
      </c>
      <c r="H8" s="47">
        <v>-810</v>
      </c>
      <c r="I8" s="136">
        <v>10</v>
      </c>
      <c r="J8" s="44">
        <v>2023</v>
      </c>
      <c r="K8" s="11" t="s">
        <v>28</v>
      </c>
      <c r="L8" s="14" t="s">
        <v>29</v>
      </c>
      <c r="M8" s="17"/>
      <c r="N8" s="17"/>
      <c r="O8" s="17"/>
      <c r="P8" s="17"/>
      <c r="Q8" s="17"/>
    </row>
    <row r="9" spans="1:17" hidden="1" x14ac:dyDescent="0.3">
      <c r="A9" s="17" t="s">
        <v>38</v>
      </c>
      <c r="B9" s="15" t="s">
        <v>39</v>
      </c>
      <c r="C9" s="25" t="str">
        <f>VLOOKUP(Tabela2[[#This Row],[Classe]],Classe!$B$2:$D$15,3)</f>
        <v>Aporte de Capital</v>
      </c>
      <c r="D9" s="25" t="s">
        <v>40</v>
      </c>
      <c r="E9" s="25"/>
      <c r="F9" s="27">
        <v>45194</v>
      </c>
      <c r="G9" s="29">
        <v>45170</v>
      </c>
      <c r="H9" s="47">
        <v>10000</v>
      </c>
      <c r="I9" s="136">
        <v>9</v>
      </c>
      <c r="J9" s="44">
        <v>2023</v>
      </c>
      <c r="K9" s="25" t="s">
        <v>28</v>
      </c>
      <c r="L9" s="25" t="s">
        <v>41</v>
      </c>
      <c r="M9" s="17"/>
      <c r="N9" s="17"/>
      <c r="O9" s="17"/>
      <c r="P9" s="17"/>
      <c r="Q9" s="17"/>
    </row>
    <row r="10" spans="1:17" hidden="1" x14ac:dyDescent="0.3">
      <c r="A10" s="17" t="s">
        <v>42</v>
      </c>
      <c r="B10" s="17" t="str">
        <f>VLOOKUP(Tabela2[[#This Row],[Classe]],Classe!$B$2:$D$15,2)</f>
        <v>S</v>
      </c>
      <c r="C10" s="17" t="str">
        <f>VLOOKUP(Tabela2[[#This Row],[Classe]],Classe!$B$2:$D$15,3)</f>
        <v>Despesa de Viagem</v>
      </c>
      <c r="D10" s="17" t="s">
        <v>43</v>
      </c>
      <c r="E10" s="17" t="s">
        <v>44</v>
      </c>
      <c r="F10" s="16">
        <v>45236</v>
      </c>
      <c r="G10" s="33">
        <v>45200</v>
      </c>
      <c r="H10" s="52">
        <f>-1504.2/3</f>
        <v>-501.40000000000003</v>
      </c>
      <c r="I10" s="136">
        <v>11</v>
      </c>
      <c r="J10" s="44">
        <v>2023</v>
      </c>
      <c r="K10" s="25" t="s">
        <v>28</v>
      </c>
      <c r="L10" s="14" t="s">
        <v>45</v>
      </c>
      <c r="M10" s="17"/>
      <c r="N10" s="17"/>
      <c r="O10" s="17"/>
      <c r="P10" s="17"/>
      <c r="Q10" s="17"/>
    </row>
    <row r="11" spans="1:17" hidden="1" x14ac:dyDescent="0.3">
      <c r="A11" s="17" t="s">
        <v>42</v>
      </c>
      <c r="B11" s="17" t="str">
        <f>VLOOKUP(Tabela2[[#This Row],[Classe]],Classe!$B$2:$D$15,2)</f>
        <v>S</v>
      </c>
      <c r="C11" s="17" t="str">
        <f>VLOOKUP(Tabela2[[#This Row],[Classe]],Classe!$B$2:$D$15,3)</f>
        <v>Despesa de Viagem</v>
      </c>
      <c r="D11" s="17" t="s">
        <v>43</v>
      </c>
      <c r="E11" s="17" t="s">
        <v>44</v>
      </c>
      <c r="F11" s="16">
        <v>45266</v>
      </c>
      <c r="G11" s="33">
        <v>45200</v>
      </c>
      <c r="H11" s="52">
        <f>-1504.2/3</f>
        <v>-501.40000000000003</v>
      </c>
      <c r="I11" s="136">
        <v>12</v>
      </c>
      <c r="J11" s="44">
        <v>2023</v>
      </c>
      <c r="K11" s="25" t="s">
        <v>28</v>
      </c>
      <c r="L11" s="14" t="s">
        <v>45</v>
      </c>
      <c r="M11" s="17"/>
      <c r="N11" s="17"/>
      <c r="O11" s="17"/>
      <c r="P11" s="17"/>
      <c r="Q11" s="17"/>
    </row>
    <row r="12" spans="1:17" hidden="1" x14ac:dyDescent="0.3">
      <c r="A12" s="17" t="s">
        <v>42</v>
      </c>
      <c r="B12" s="10" t="str">
        <f>VLOOKUP(Tabela2[[#This Row],[Classe]],Classe!$B$2:$D$15,2)</f>
        <v>S</v>
      </c>
      <c r="C12" s="11" t="str">
        <f>VLOOKUP(Tabela2[[#This Row],[Classe]],Classe!$B$2:$D$15,3)</f>
        <v>Despesa de Viagem</v>
      </c>
      <c r="D12" s="11" t="s">
        <v>46</v>
      </c>
      <c r="E12" s="11" t="s">
        <v>47</v>
      </c>
      <c r="F12" s="12">
        <v>45205</v>
      </c>
      <c r="G12" s="13">
        <v>45200</v>
      </c>
      <c r="H12" s="47">
        <f>-1077.47/4</f>
        <v>-269.36750000000001</v>
      </c>
      <c r="I12" s="136">
        <v>10</v>
      </c>
      <c r="J12" s="44">
        <v>2023</v>
      </c>
      <c r="K12" s="11" t="s">
        <v>28</v>
      </c>
      <c r="L12" s="14" t="s">
        <v>45</v>
      </c>
      <c r="M12" s="17"/>
      <c r="N12" s="17"/>
      <c r="O12" s="17"/>
      <c r="P12" s="17"/>
      <c r="Q12" s="17"/>
    </row>
    <row r="13" spans="1:17" hidden="1" x14ac:dyDescent="0.3">
      <c r="A13" s="17" t="s">
        <v>42</v>
      </c>
      <c r="B13" s="17" t="str">
        <f>VLOOKUP(Tabela2[[#This Row],[Classe]],Classe!$B$2:$D$15,2)</f>
        <v>S</v>
      </c>
      <c r="C13" s="25" t="str">
        <f>VLOOKUP(Tabela2[[#This Row],[Classe]],Classe!$B$2:$D$15,3)</f>
        <v>Despesa de Viagem</v>
      </c>
      <c r="D13" s="11" t="s">
        <v>46</v>
      </c>
      <c r="E13" s="17" t="s">
        <v>47</v>
      </c>
      <c r="F13" s="16">
        <v>45236</v>
      </c>
      <c r="G13" s="28">
        <v>45200</v>
      </c>
      <c r="H13" s="53">
        <f>-1077.47/4</f>
        <v>-269.36750000000001</v>
      </c>
      <c r="I13" s="136">
        <v>11</v>
      </c>
      <c r="J13" s="44">
        <v>2023</v>
      </c>
      <c r="K13" s="11" t="s">
        <v>28</v>
      </c>
      <c r="L13" s="31" t="s">
        <v>45</v>
      </c>
      <c r="M13" s="17"/>
      <c r="N13" s="17"/>
      <c r="O13" s="17"/>
      <c r="P13" s="17"/>
      <c r="Q13" s="17"/>
    </row>
    <row r="14" spans="1:17" hidden="1" x14ac:dyDescent="0.3">
      <c r="A14" s="17" t="s">
        <v>42</v>
      </c>
      <c r="B14" s="25" t="str">
        <f>VLOOKUP(Tabela2[[#This Row],[Classe]],Classe!$B$2:$D$15,2)</f>
        <v>S</v>
      </c>
      <c r="C14" s="25" t="str">
        <f>VLOOKUP(Tabela2[[#This Row],[Classe]],Classe!$B$2:$D$15,3)</f>
        <v>Despesa de Viagem</v>
      </c>
      <c r="D14" s="11" t="s">
        <v>46</v>
      </c>
      <c r="E14" s="25" t="s">
        <v>47</v>
      </c>
      <c r="F14" s="27">
        <v>45266</v>
      </c>
      <c r="G14" s="13">
        <v>45200</v>
      </c>
      <c r="H14" s="52">
        <f>-1077.47/4</f>
        <v>-269.36750000000001</v>
      </c>
      <c r="I14" s="136">
        <v>12</v>
      </c>
      <c r="J14" s="44">
        <v>2023</v>
      </c>
      <c r="K14" s="11" t="s">
        <v>28</v>
      </c>
      <c r="L14" s="14" t="s">
        <v>45</v>
      </c>
      <c r="M14" s="17"/>
      <c r="N14" s="17"/>
      <c r="O14" s="17"/>
      <c r="P14" s="17"/>
      <c r="Q14" s="17"/>
    </row>
    <row r="15" spans="1:17" hidden="1" x14ac:dyDescent="0.3">
      <c r="A15" s="17" t="s">
        <v>42</v>
      </c>
      <c r="B15" s="17" t="str">
        <f>VLOOKUP(Tabela2[[#This Row],[Classe]],Classe!$B$2:$D$15,2)</f>
        <v>S</v>
      </c>
      <c r="C15" s="25" t="str">
        <f>VLOOKUP(Tabela2[[#This Row],[Classe]],Classe!$B$2:$D$15,3)</f>
        <v>Despesa de Viagem</v>
      </c>
      <c r="D15" s="11" t="s">
        <v>46</v>
      </c>
      <c r="E15" s="17" t="s">
        <v>47</v>
      </c>
      <c r="F15" s="16">
        <v>45209</v>
      </c>
      <c r="G15" s="28">
        <v>45200</v>
      </c>
      <c r="H15" s="34">
        <v>-23.3</v>
      </c>
      <c r="I15" s="136">
        <v>10</v>
      </c>
      <c r="J15" s="44">
        <v>2023</v>
      </c>
      <c r="K15" s="11" t="s">
        <v>28</v>
      </c>
      <c r="L15" s="31" t="s">
        <v>45</v>
      </c>
      <c r="M15" s="17"/>
      <c r="N15" s="17"/>
      <c r="O15" s="17"/>
      <c r="P15" s="17"/>
      <c r="Q15" s="17"/>
    </row>
    <row r="16" spans="1:17" hidden="1" x14ac:dyDescent="0.3">
      <c r="A16" s="17" t="s">
        <v>42</v>
      </c>
      <c r="B16" s="17" t="str">
        <f>VLOOKUP(Tabela2[[#This Row],[Classe]],Classe!$B$2:$D$15,2)</f>
        <v>S</v>
      </c>
      <c r="C16" s="25" t="str">
        <f>VLOOKUP(Tabela2[[#This Row],[Classe]],Classe!$B$2:$D$15,3)</f>
        <v>Despesa de Viagem</v>
      </c>
      <c r="D16" s="11" t="s">
        <v>46</v>
      </c>
      <c r="E16" s="17" t="s">
        <v>47</v>
      </c>
      <c r="F16" s="16">
        <v>45209</v>
      </c>
      <c r="G16" s="28">
        <v>45200</v>
      </c>
      <c r="H16" s="34">
        <v>-23.3</v>
      </c>
      <c r="I16" s="136">
        <v>10</v>
      </c>
      <c r="J16" s="44">
        <v>2023</v>
      </c>
      <c r="K16" s="11" t="s">
        <v>28</v>
      </c>
      <c r="L16" s="31" t="s">
        <v>45</v>
      </c>
      <c r="M16" s="17"/>
      <c r="N16" s="17"/>
      <c r="O16" s="17"/>
      <c r="P16" s="17"/>
      <c r="Q16" s="17"/>
    </row>
    <row r="17" spans="1:17" hidden="1" x14ac:dyDescent="0.3">
      <c r="A17" s="17" t="s">
        <v>42</v>
      </c>
      <c r="B17" s="17" t="str">
        <f>VLOOKUP(Tabela2[[#This Row],[Classe]],Classe!$B$2:$D$15,2)</f>
        <v>S</v>
      </c>
      <c r="C17" s="25" t="str">
        <f>VLOOKUP(Tabela2[[#This Row],[Classe]],Classe!$B$2:$D$15,3)</f>
        <v>Despesa de Viagem</v>
      </c>
      <c r="D17" s="11" t="s">
        <v>46</v>
      </c>
      <c r="E17" s="17" t="s">
        <v>47</v>
      </c>
      <c r="F17" s="16">
        <v>45209</v>
      </c>
      <c r="G17" s="28">
        <v>45200</v>
      </c>
      <c r="H17" s="34">
        <v>-23.3</v>
      </c>
      <c r="I17" s="136">
        <v>10</v>
      </c>
      <c r="J17" s="44">
        <v>2023</v>
      </c>
      <c r="K17" s="11" t="s">
        <v>28</v>
      </c>
      <c r="L17" s="31" t="s">
        <v>45</v>
      </c>
      <c r="M17" s="17"/>
      <c r="N17" s="17"/>
      <c r="O17" s="17"/>
      <c r="P17" s="17"/>
      <c r="Q17" s="17"/>
    </row>
    <row r="18" spans="1:17" hidden="1" x14ac:dyDescent="0.3">
      <c r="A18" s="17" t="s">
        <v>42</v>
      </c>
      <c r="B18" s="17" t="str">
        <f>VLOOKUP(Tabela2[[#This Row],[Classe]],Classe!$B$2:$D$15,2)</f>
        <v>S</v>
      </c>
      <c r="C18" s="25" t="str">
        <f>VLOOKUP(Tabela2[[#This Row],[Classe]],Classe!$B$2:$D$15,3)</f>
        <v>Despesa de Viagem</v>
      </c>
      <c r="D18" s="17" t="s">
        <v>48</v>
      </c>
      <c r="E18" s="17" t="s">
        <v>49</v>
      </c>
      <c r="F18" s="16">
        <v>45214</v>
      </c>
      <c r="G18" s="28">
        <v>45200</v>
      </c>
      <c r="H18" s="34">
        <v>-150</v>
      </c>
      <c r="I18" s="136">
        <v>10</v>
      </c>
      <c r="J18" s="44">
        <v>2023</v>
      </c>
      <c r="K18" s="11" t="s">
        <v>28</v>
      </c>
      <c r="L18" s="31" t="s">
        <v>45</v>
      </c>
      <c r="M18" s="17"/>
      <c r="N18" s="17"/>
      <c r="O18" s="17"/>
      <c r="P18" s="17"/>
      <c r="Q18" s="17"/>
    </row>
    <row r="19" spans="1:17" hidden="1" x14ac:dyDescent="0.3">
      <c r="A19" s="17" t="s">
        <v>50</v>
      </c>
      <c r="B19" s="17" t="str">
        <f>VLOOKUP(Tabela2[[#This Row],[Classe]],Classe!$B$2:$D$15,2)</f>
        <v>S</v>
      </c>
      <c r="C19" s="25" t="str">
        <f>VLOOKUP(Tabela2[[#This Row],[Classe]],Classe!$B$2:$D$15,3)</f>
        <v>Veículos</v>
      </c>
      <c r="D19" s="17" t="s">
        <v>51</v>
      </c>
      <c r="E19" s="17" t="s">
        <v>52</v>
      </c>
      <c r="F19" s="16">
        <v>45210</v>
      </c>
      <c r="G19" s="28">
        <v>45200</v>
      </c>
      <c r="H19" s="34">
        <v>-203</v>
      </c>
      <c r="I19" s="136">
        <v>10</v>
      </c>
      <c r="J19" s="44">
        <v>2023</v>
      </c>
      <c r="K19" s="11" t="s">
        <v>28</v>
      </c>
      <c r="L19" s="31" t="s">
        <v>45</v>
      </c>
      <c r="M19" s="17"/>
      <c r="N19" s="17"/>
      <c r="O19" s="17"/>
      <c r="P19" s="17"/>
      <c r="Q19" s="17"/>
    </row>
    <row r="20" spans="1:17" hidden="1" x14ac:dyDescent="0.3">
      <c r="A20" s="17" t="s">
        <v>53</v>
      </c>
      <c r="B20" s="17" t="str">
        <f>VLOOKUP(Tabela2[[#This Row],[Classe]],Classe!$B$2:$D$15,2)</f>
        <v>S</v>
      </c>
      <c r="C20" s="17" t="str">
        <f>VLOOKUP(Tabela2[[#This Row],[Classe]],Classe!$B$2:$D$15,3)</f>
        <v>Plano de Saúde</v>
      </c>
      <c r="D20" s="17" t="s">
        <v>54</v>
      </c>
      <c r="E20" s="17" t="s">
        <v>55</v>
      </c>
      <c r="F20" s="16">
        <v>45223</v>
      </c>
      <c r="G20" s="28">
        <v>45200</v>
      </c>
      <c r="H20" s="48">
        <v>-2452.25</v>
      </c>
      <c r="I20" s="136">
        <v>10</v>
      </c>
      <c r="J20" s="44">
        <v>2023</v>
      </c>
      <c r="K20" s="30" t="s">
        <v>20</v>
      </c>
      <c r="L20" s="31"/>
      <c r="M20" s="17"/>
      <c r="N20" s="17"/>
      <c r="O20" s="17"/>
      <c r="P20" s="17"/>
      <c r="Q20" s="17"/>
    </row>
    <row r="21" spans="1:17" hidden="1" x14ac:dyDescent="0.3">
      <c r="A21" s="17" t="s">
        <v>56</v>
      </c>
      <c r="B21" s="36" t="str">
        <f>VLOOKUP(Tabela2[[#This Row],[Classe]],Classe!$B$2:$D$15,2)</f>
        <v>S</v>
      </c>
      <c r="C21" s="36" t="str">
        <f>VLOOKUP(Tabela2[[#This Row],[Classe]],Classe!$B$2:$D$15,3)</f>
        <v>Alimentacao</v>
      </c>
      <c r="D21" s="36" t="str">
        <f>VLOOKUP(Tabela2[[#This Row],[Classe]],Classe!$B$2:$D$15,3)</f>
        <v>Alimentacao</v>
      </c>
      <c r="E21" s="36" t="s">
        <v>57</v>
      </c>
      <c r="F21" s="37">
        <v>45223</v>
      </c>
      <c r="G21" s="38">
        <v>45200</v>
      </c>
      <c r="H21" s="48">
        <v>-18</v>
      </c>
      <c r="I21" s="136">
        <v>10</v>
      </c>
      <c r="J21" s="44">
        <v>2023</v>
      </c>
      <c r="K21" s="39" t="s">
        <v>20</v>
      </c>
      <c r="L21" s="31"/>
      <c r="M21" s="17"/>
      <c r="N21" s="17"/>
      <c r="O21" s="17"/>
      <c r="P21" s="17"/>
      <c r="Q21" s="17"/>
    </row>
    <row r="22" spans="1:17" hidden="1" x14ac:dyDescent="0.3">
      <c r="A22" s="17" t="s">
        <v>50</v>
      </c>
      <c r="B22" s="36" t="str">
        <f>VLOOKUP(Tabela2[[#This Row],[Classe]],Classe!$B$2:$D$15,2)</f>
        <v>S</v>
      </c>
      <c r="C22" s="36" t="str">
        <f>VLOOKUP(Tabela2[[#This Row],[Classe]],Classe!$B$2:$D$15,3)</f>
        <v>Veículos</v>
      </c>
      <c r="D22" s="36" t="s">
        <v>58</v>
      </c>
      <c r="E22" s="36" t="s">
        <v>59</v>
      </c>
      <c r="F22" s="37">
        <v>45224</v>
      </c>
      <c r="G22" s="38">
        <v>45200</v>
      </c>
      <c r="H22" s="48">
        <v>-24</v>
      </c>
      <c r="I22" s="136">
        <v>10</v>
      </c>
      <c r="J22" s="44">
        <v>2023</v>
      </c>
      <c r="K22" s="39" t="s">
        <v>20</v>
      </c>
      <c r="L22" s="31"/>
      <c r="M22" s="17"/>
      <c r="N22" s="17"/>
      <c r="O22" s="17"/>
      <c r="P22" s="17"/>
      <c r="Q22" s="17"/>
    </row>
    <row r="23" spans="1:17" hidden="1" x14ac:dyDescent="0.3">
      <c r="A23" s="17" t="s">
        <v>23</v>
      </c>
      <c r="B23" s="36" t="str">
        <f>VLOOKUP(Tabela2[[#This Row],[Classe]],Classe!$B$2:$D$15,2)</f>
        <v>E</v>
      </c>
      <c r="C23" s="36" t="str">
        <f>VLOOKUP(Tabela2[[#This Row],[Classe]],Classe!$B$2:$D$15,3)</f>
        <v>Receita</v>
      </c>
      <c r="D23" s="11" t="s">
        <v>24</v>
      </c>
      <c r="E23" s="36" t="s">
        <v>25</v>
      </c>
      <c r="F23" s="37">
        <v>45230</v>
      </c>
      <c r="G23" s="38">
        <v>45200</v>
      </c>
      <c r="H23" s="48">
        <v>27500</v>
      </c>
      <c r="I23" s="136">
        <v>10</v>
      </c>
      <c r="J23" s="44">
        <v>2023</v>
      </c>
      <c r="K23" s="39" t="s">
        <v>20</v>
      </c>
      <c r="L23" s="31"/>
      <c r="M23" s="17"/>
      <c r="N23" s="17"/>
      <c r="O23" s="17"/>
      <c r="P23" s="17"/>
      <c r="Q23" s="17"/>
    </row>
    <row r="24" spans="1:17" hidden="1" x14ac:dyDescent="0.3">
      <c r="A24" s="17" t="s">
        <v>50</v>
      </c>
      <c r="B24" s="36" t="str">
        <f>VLOOKUP(Tabela2[[#This Row],[Classe]],Classe!$B$2:$D$15,2)</f>
        <v>S</v>
      </c>
      <c r="C24" s="36" t="str">
        <f>VLOOKUP(Tabela2[[#This Row],[Classe]],Classe!$B$2:$D$15,3)</f>
        <v>Veículos</v>
      </c>
      <c r="D24" s="36" t="s">
        <v>58</v>
      </c>
      <c r="E24" s="36" t="s">
        <v>60</v>
      </c>
      <c r="F24" s="37">
        <v>45230</v>
      </c>
      <c r="G24" s="38">
        <v>45200</v>
      </c>
      <c r="H24" s="48">
        <v>-9</v>
      </c>
      <c r="I24" s="136">
        <v>10</v>
      </c>
      <c r="J24" s="44">
        <v>2023</v>
      </c>
      <c r="K24" s="39" t="s">
        <v>20</v>
      </c>
      <c r="L24" s="31"/>
      <c r="M24" s="17"/>
      <c r="N24" s="17"/>
      <c r="O24" s="17"/>
      <c r="P24" s="17"/>
      <c r="Q24" s="17"/>
    </row>
    <row r="25" spans="1:17" hidden="1" x14ac:dyDescent="0.3">
      <c r="A25" s="17" t="s">
        <v>61</v>
      </c>
      <c r="B25" s="36" t="str">
        <f>VLOOKUP(Tabela2[[#This Row],[Classe]],Classe!$B$2:$D$15,2)</f>
        <v>S</v>
      </c>
      <c r="C25" s="30" t="str">
        <f>VLOOKUP(Tabela2[[#This Row],[Classe]],Classe!$B$2:$D$24,3)</f>
        <v>Material de escritório</v>
      </c>
      <c r="D25" s="36" t="s">
        <v>62</v>
      </c>
      <c r="E25" s="36" t="s">
        <v>63</v>
      </c>
      <c r="F25" s="37">
        <v>45230</v>
      </c>
      <c r="G25" s="38">
        <v>45200</v>
      </c>
      <c r="H25" s="57">
        <v>-100</v>
      </c>
      <c r="I25" s="136">
        <v>10</v>
      </c>
      <c r="J25" s="44">
        <v>2023</v>
      </c>
      <c r="K25" s="39" t="s">
        <v>20</v>
      </c>
      <c r="L25" s="31"/>
      <c r="M25" s="17"/>
      <c r="N25" s="17"/>
      <c r="O25" s="17"/>
      <c r="P25" s="17"/>
      <c r="Q25" s="17"/>
    </row>
    <row r="26" spans="1:17" hidden="1" x14ac:dyDescent="0.3">
      <c r="A26" s="17" t="s">
        <v>56</v>
      </c>
      <c r="B26" s="36" t="str">
        <f>VLOOKUP(Tabela2[[#This Row],[Classe]],Classe!$B$2:$D$15,2)</f>
        <v>S</v>
      </c>
      <c r="C26" s="36" t="str">
        <f>VLOOKUP(Tabela2[[#This Row],[Classe]],Classe!$B$2:$D$15,3)</f>
        <v>Alimentacao</v>
      </c>
      <c r="D26" s="36" t="str">
        <f>VLOOKUP(Tabela2[[#This Row],[Classe]],Classe!$B$2:$D$15,3)</f>
        <v>Alimentacao</v>
      </c>
      <c r="E26" s="36" t="s">
        <v>57</v>
      </c>
      <c r="F26" s="37">
        <v>45230</v>
      </c>
      <c r="G26" s="38">
        <v>45200</v>
      </c>
      <c r="H26" s="48">
        <v>-36.5</v>
      </c>
      <c r="I26" s="136">
        <v>10</v>
      </c>
      <c r="J26" s="44">
        <v>2023</v>
      </c>
      <c r="K26" s="39" t="s">
        <v>20</v>
      </c>
      <c r="L26" s="31"/>
      <c r="M26" s="17"/>
      <c r="N26" s="17"/>
      <c r="O26" s="17"/>
      <c r="P26" s="17"/>
      <c r="Q26" s="17"/>
    </row>
    <row r="27" spans="1:17" hidden="1" x14ac:dyDescent="0.3">
      <c r="A27" s="17" t="s">
        <v>56</v>
      </c>
      <c r="B27" s="36" t="str">
        <f>VLOOKUP(Tabela2[[#This Row],[Classe]],Classe!$B$2:$D$15,2)</f>
        <v>S</v>
      </c>
      <c r="C27" s="36" t="str">
        <f>VLOOKUP(Tabela2[[#This Row],[Classe]],Classe!$B$2:$D$15,3)</f>
        <v>Alimentacao</v>
      </c>
      <c r="D27" s="36" t="str">
        <f>VLOOKUP(Tabela2[[#This Row],[Classe]],Classe!$B$2:$D$15,3)</f>
        <v>Alimentacao</v>
      </c>
      <c r="E27" s="36" t="s">
        <v>57</v>
      </c>
      <c r="F27" s="37">
        <v>45229</v>
      </c>
      <c r="G27" s="38">
        <v>45200</v>
      </c>
      <c r="H27" s="48">
        <v>-18.5</v>
      </c>
      <c r="I27" s="136">
        <v>10</v>
      </c>
      <c r="J27" s="44">
        <v>2023</v>
      </c>
      <c r="K27" s="39" t="s">
        <v>20</v>
      </c>
      <c r="L27" s="31"/>
      <c r="M27" s="17"/>
      <c r="N27" s="17"/>
      <c r="O27" s="17"/>
      <c r="P27" s="17"/>
      <c r="Q27" s="17"/>
    </row>
    <row r="28" spans="1:17" hidden="1" x14ac:dyDescent="0.3">
      <c r="A28" s="17" t="s">
        <v>56</v>
      </c>
      <c r="B28" s="36" t="str">
        <f>VLOOKUP(Tabela2[[#This Row],[Classe]],Classe!$B$2:$D$15,2)</f>
        <v>S</v>
      </c>
      <c r="C28" s="36" t="str">
        <f>VLOOKUP(Tabela2[[#This Row],[Classe]],Classe!$B$2:$D$15,3)</f>
        <v>Alimentacao</v>
      </c>
      <c r="D28" s="36" t="str">
        <f>VLOOKUP(Tabela2[[#This Row],[Classe]],Classe!$B$2:$D$15,3)</f>
        <v>Alimentacao</v>
      </c>
      <c r="E28" s="36" t="s">
        <v>57</v>
      </c>
      <c r="F28" s="37">
        <v>45229</v>
      </c>
      <c r="G28" s="38">
        <v>45200</v>
      </c>
      <c r="H28" s="48">
        <v>-8.5</v>
      </c>
      <c r="I28" s="136">
        <v>10</v>
      </c>
      <c r="J28" s="44">
        <v>2023</v>
      </c>
      <c r="K28" s="39" t="s">
        <v>20</v>
      </c>
      <c r="L28" s="31"/>
      <c r="M28" s="17"/>
      <c r="N28" s="17"/>
      <c r="O28" s="17"/>
      <c r="P28" s="17"/>
      <c r="Q28" s="17"/>
    </row>
    <row r="29" spans="1:17" hidden="1" x14ac:dyDescent="0.3">
      <c r="A29" s="17" t="s">
        <v>56</v>
      </c>
      <c r="B29" s="36" t="str">
        <f>VLOOKUP(Tabela2[[#This Row],[Classe]],Classe!$B$2:$D$15,2)</f>
        <v>S</v>
      </c>
      <c r="C29" s="36" t="str">
        <f>VLOOKUP(Tabela2[[#This Row],[Classe]],Classe!$B$2:$D$15,3)</f>
        <v>Alimentacao</v>
      </c>
      <c r="D29" s="36" t="str">
        <f>VLOOKUP(Tabela2[[#This Row],[Classe]],Classe!$B$2:$D$15,3)</f>
        <v>Alimentacao</v>
      </c>
      <c r="E29" s="36" t="s">
        <v>64</v>
      </c>
      <c r="F29" s="37">
        <v>45227</v>
      </c>
      <c r="G29" s="38">
        <v>45200</v>
      </c>
      <c r="H29" s="48">
        <v>-4.46</v>
      </c>
      <c r="I29" s="136">
        <v>10</v>
      </c>
      <c r="J29" s="44">
        <v>2023</v>
      </c>
      <c r="K29" s="39" t="s">
        <v>20</v>
      </c>
      <c r="L29" s="31"/>
      <c r="M29" s="17"/>
      <c r="N29" s="17"/>
      <c r="O29" s="17"/>
      <c r="P29" s="17"/>
      <c r="Q29" s="17"/>
    </row>
    <row r="30" spans="1:17" hidden="1" x14ac:dyDescent="0.3">
      <c r="A30" s="17" t="s">
        <v>56</v>
      </c>
      <c r="B30" s="36" t="str">
        <f>VLOOKUP(Tabela2[[#This Row],[Classe]],Classe!$B$2:$D$15,2)</f>
        <v>S</v>
      </c>
      <c r="C30" s="36" t="str">
        <f>VLOOKUP(Tabela2[[#This Row],[Classe]],Classe!$B$2:$D$15,3)</f>
        <v>Alimentacao</v>
      </c>
      <c r="D30" s="36" t="str">
        <f>VLOOKUP(Tabela2[[#This Row],[Classe]],Classe!$B$2:$D$15,3)</f>
        <v>Alimentacao</v>
      </c>
      <c r="E30" s="36" t="s">
        <v>65</v>
      </c>
      <c r="F30" s="37">
        <v>45226</v>
      </c>
      <c r="G30" s="38">
        <v>45200</v>
      </c>
      <c r="H30" s="48">
        <v>-43.4</v>
      </c>
      <c r="I30" s="136">
        <v>10</v>
      </c>
      <c r="J30" s="44">
        <v>2023</v>
      </c>
      <c r="K30" s="39" t="s">
        <v>20</v>
      </c>
      <c r="L30" s="31"/>
      <c r="M30" s="17"/>
      <c r="N30" s="17"/>
      <c r="O30" s="17"/>
      <c r="P30" s="17"/>
      <c r="Q30" s="17"/>
    </row>
    <row r="31" spans="1:17" hidden="1" x14ac:dyDescent="0.3">
      <c r="A31" s="17" t="s">
        <v>56</v>
      </c>
      <c r="B31" s="36" t="str">
        <f>VLOOKUP(Tabela2[[#This Row],[Classe]],Classe!$B$2:$D$15,2)</f>
        <v>S</v>
      </c>
      <c r="C31" s="36" t="str">
        <f>VLOOKUP(Tabela2[[#This Row],[Classe]],Classe!$B$2:$D$15,3)</f>
        <v>Alimentacao</v>
      </c>
      <c r="D31" s="36" t="str">
        <f>VLOOKUP(Tabela2[[#This Row],[Classe]],Classe!$B$2:$D$15,3)</f>
        <v>Alimentacao</v>
      </c>
      <c r="E31" s="36" t="s">
        <v>57</v>
      </c>
      <c r="F31" s="37">
        <v>45226</v>
      </c>
      <c r="G31" s="38">
        <v>45200</v>
      </c>
      <c r="H31" s="48">
        <v>-6.5</v>
      </c>
      <c r="I31" s="136">
        <v>10</v>
      </c>
      <c r="J31" s="44">
        <v>2023</v>
      </c>
      <c r="K31" s="39" t="s">
        <v>20</v>
      </c>
      <c r="L31" s="31"/>
      <c r="M31" s="17"/>
      <c r="N31" s="17"/>
      <c r="O31" s="17"/>
      <c r="P31" s="17"/>
      <c r="Q31" s="17"/>
    </row>
    <row r="32" spans="1:17" hidden="1" x14ac:dyDescent="0.3">
      <c r="A32" s="17" t="s">
        <v>56</v>
      </c>
      <c r="B32" s="36" t="str">
        <f>VLOOKUP(Tabela2[[#This Row],[Classe]],Classe!$B$2:$D$15,2)</f>
        <v>S</v>
      </c>
      <c r="C32" s="36" t="str">
        <f>VLOOKUP(Tabela2[[#This Row],[Classe]],Classe!$B$2:$D$15,3)</f>
        <v>Alimentacao</v>
      </c>
      <c r="D32" s="36" t="str">
        <f>VLOOKUP(Tabela2[[#This Row],[Classe]],Classe!$B$2:$D$15,3)</f>
        <v>Alimentacao</v>
      </c>
      <c r="E32" s="36" t="s">
        <v>57</v>
      </c>
      <c r="F32" s="37">
        <v>45226</v>
      </c>
      <c r="G32" s="38">
        <v>45200</v>
      </c>
      <c r="H32" s="48">
        <v>-23.5</v>
      </c>
      <c r="I32" s="136">
        <v>10</v>
      </c>
      <c r="J32" s="44">
        <v>2023</v>
      </c>
      <c r="K32" s="39" t="s">
        <v>20</v>
      </c>
      <c r="L32" s="31"/>
      <c r="M32" s="17"/>
      <c r="N32" s="17"/>
      <c r="O32" s="17"/>
      <c r="P32" s="17"/>
      <c r="Q32" s="17"/>
    </row>
    <row r="33" spans="1:17" hidden="1" x14ac:dyDescent="0.3">
      <c r="A33" s="17" t="s">
        <v>17</v>
      </c>
      <c r="B33" s="32" t="str">
        <f>VLOOKUP(Tabela2[[#This Row],[Classe]],Classe!$B$2:$D$24,2)</f>
        <v>S</v>
      </c>
      <c r="C33" s="30" t="str">
        <f>VLOOKUP(Tabela2[[#This Row],[Classe]],Classe!$B$2:$D$24,3)</f>
        <v>Prolabore</v>
      </c>
      <c r="D33" s="30" t="s">
        <v>26</v>
      </c>
      <c r="E33" s="36" t="s">
        <v>27</v>
      </c>
      <c r="F33" s="37">
        <v>45250</v>
      </c>
      <c r="G33" s="42">
        <v>45200</v>
      </c>
      <c r="H33" s="48">
        <v>-1128.8</v>
      </c>
      <c r="I33" s="136">
        <v>11</v>
      </c>
      <c r="J33" s="44">
        <v>2023</v>
      </c>
      <c r="K33" s="39" t="s">
        <v>20</v>
      </c>
      <c r="L33" s="36"/>
      <c r="M33" s="17"/>
      <c r="N33" s="17"/>
      <c r="O33" s="17"/>
      <c r="P33" s="17"/>
      <c r="Q33" s="17"/>
    </row>
    <row r="34" spans="1:17" hidden="1" x14ac:dyDescent="0.3">
      <c r="A34" s="17" t="s">
        <v>30</v>
      </c>
      <c r="B34" s="32" t="str">
        <f>VLOOKUP(Tabela2[[#This Row],[Classe]],Classe!$B$2:$D$24,2)</f>
        <v>S</v>
      </c>
      <c r="C34" s="30" t="str">
        <f>VLOOKUP(Tabela2[[#This Row],[Classe]],Classe!$B$2:$D$24,3)</f>
        <v>Despesas Tributarias</v>
      </c>
      <c r="D34" s="30" t="s">
        <v>33</v>
      </c>
      <c r="E34" s="17" t="s">
        <v>66</v>
      </c>
      <c r="F34" s="16">
        <v>45247</v>
      </c>
      <c r="G34" s="33">
        <v>45200</v>
      </c>
      <c r="H34" s="35">
        <v>-147.15</v>
      </c>
      <c r="I34" s="136">
        <v>11</v>
      </c>
      <c r="J34" s="44">
        <v>2023</v>
      </c>
      <c r="K34" s="11" t="s">
        <v>28</v>
      </c>
      <c r="L34" s="31" t="s">
        <v>45</v>
      </c>
      <c r="M34" s="17"/>
      <c r="N34" s="17"/>
      <c r="O34" s="17"/>
      <c r="P34" s="17"/>
      <c r="Q34" s="17"/>
    </row>
    <row r="35" spans="1:17" hidden="1" x14ac:dyDescent="0.3">
      <c r="A35" s="17" t="s">
        <v>30</v>
      </c>
      <c r="B35" s="32" t="str">
        <f>VLOOKUP(Tabela2[[#This Row],[Classe]],Classe!$B$2:$D$24,2)</f>
        <v>S</v>
      </c>
      <c r="C35" s="30" t="str">
        <f>VLOOKUP(Tabela2[[#This Row],[Classe]],Classe!$B$2:$D$24,3)</f>
        <v>Despesas Tributarias</v>
      </c>
      <c r="D35" s="17" t="s">
        <v>31</v>
      </c>
      <c r="E35" s="30" t="s">
        <v>32</v>
      </c>
      <c r="F35" s="16">
        <v>45254</v>
      </c>
      <c r="G35" s="33">
        <v>45200</v>
      </c>
      <c r="H35" s="35">
        <v>-1671.78</v>
      </c>
      <c r="I35" s="136">
        <v>11</v>
      </c>
      <c r="J35" s="44">
        <v>2023</v>
      </c>
      <c r="K35" s="11" t="s">
        <v>28</v>
      </c>
      <c r="L35" s="31" t="s">
        <v>45</v>
      </c>
      <c r="M35" s="17"/>
      <c r="N35" s="17"/>
      <c r="O35" s="17"/>
      <c r="P35" s="17"/>
      <c r="Q35" s="17"/>
    </row>
    <row r="36" spans="1:17" hidden="1" x14ac:dyDescent="0.3">
      <c r="A36" s="17" t="s">
        <v>35</v>
      </c>
      <c r="B36" s="32" t="str">
        <f>VLOOKUP(Tabela2[[#This Row],[Classe]],Classe!$B$2:$D$24,2)</f>
        <v>S</v>
      </c>
      <c r="C36" s="30" t="str">
        <f>VLOOKUP(Tabela2[[#This Row],[Classe]],Classe!$B$2:$D$24,3)</f>
        <v>Honorários Contabeis</v>
      </c>
      <c r="D36" s="36" t="s">
        <v>67</v>
      </c>
      <c r="E36" s="36" t="s">
        <v>37</v>
      </c>
      <c r="F36" s="37">
        <v>45237</v>
      </c>
      <c r="G36" s="38">
        <v>45200</v>
      </c>
      <c r="H36" s="48">
        <v>-983</v>
      </c>
      <c r="I36" s="136">
        <v>11</v>
      </c>
      <c r="J36" s="44">
        <v>2023</v>
      </c>
      <c r="K36" s="30" t="s">
        <v>20</v>
      </c>
      <c r="L36" s="31"/>
      <c r="M36" s="17"/>
      <c r="N36" s="17"/>
      <c r="O36" s="17"/>
      <c r="P36" s="17"/>
      <c r="Q36" s="17"/>
    </row>
    <row r="37" spans="1:17" hidden="1" x14ac:dyDescent="0.3">
      <c r="A37" s="17" t="s">
        <v>17</v>
      </c>
      <c r="B37" s="32" t="str">
        <f>VLOOKUP(Tabela2[[#This Row],[Classe]],Classe!$B$2:$D$24,2)</f>
        <v>S</v>
      </c>
      <c r="C37" s="30" t="str">
        <f>VLOOKUP(Tabela2[[#This Row],[Classe]],Classe!$B$2:$D$24,3)</f>
        <v>Prolabore</v>
      </c>
      <c r="D37" s="30" t="s">
        <v>18</v>
      </c>
      <c r="E37" s="30" t="s">
        <v>19</v>
      </c>
      <c r="F37" s="26">
        <v>45231</v>
      </c>
      <c r="G37" s="28">
        <v>45200</v>
      </c>
      <c r="H37" s="46">
        <v>-3335.6</v>
      </c>
      <c r="I37" s="136">
        <v>11</v>
      </c>
      <c r="J37" s="44">
        <v>2023</v>
      </c>
      <c r="K37" s="30" t="s">
        <v>20</v>
      </c>
      <c r="L37" s="31"/>
      <c r="M37" s="17"/>
      <c r="N37" s="17"/>
      <c r="O37" s="17"/>
      <c r="P37" s="17"/>
      <c r="Q37" s="17"/>
    </row>
    <row r="38" spans="1:17" hidden="1" x14ac:dyDescent="0.3">
      <c r="A38" s="17" t="s">
        <v>17</v>
      </c>
      <c r="B38" s="32" t="str">
        <f>VLOOKUP(Tabela2[[#This Row],[Classe]],Classe!$B$2:$D$24,2)</f>
        <v>S</v>
      </c>
      <c r="C38" s="30" t="str">
        <f>VLOOKUP(Tabela2[[#This Row],[Classe]],Classe!$B$2:$D$24,3)</f>
        <v>Prolabore</v>
      </c>
      <c r="D38" s="30" t="s">
        <v>21</v>
      </c>
      <c r="E38" s="30" t="s">
        <v>22</v>
      </c>
      <c r="F38" s="26">
        <v>45231</v>
      </c>
      <c r="G38" s="28">
        <v>45200</v>
      </c>
      <c r="H38" s="47">
        <v>-3335.6</v>
      </c>
      <c r="I38" s="136">
        <v>11</v>
      </c>
      <c r="J38" s="44">
        <v>2023</v>
      </c>
      <c r="K38" s="30" t="s">
        <v>20</v>
      </c>
      <c r="L38" s="31"/>
      <c r="M38" s="17"/>
      <c r="N38" s="17"/>
      <c r="O38" s="17"/>
      <c r="P38" s="17"/>
      <c r="Q38" s="17"/>
    </row>
    <row r="39" spans="1:17" hidden="1" x14ac:dyDescent="0.3">
      <c r="A39" s="17" t="s">
        <v>68</v>
      </c>
      <c r="B39" s="32" t="str">
        <f>VLOOKUP(Tabela2[[#This Row],[Classe]],Classe!$B$2:$D$24,2)</f>
        <v>D</v>
      </c>
      <c r="C39" s="30" t="str">
        <f>VLOOKUP(Tabela2[[#This Row],[Classe]],Classe!$B$2:$D$24,3)</f>
        <v>Emprestimo sócios</v>
      </c>
      <c r="D39" s="17" t="s">
        <v>69</v>
      </c>
      <c r="E39" s="30" t="s">
        <v>19</v>
      </c>
      <c r="F39" s="37">
        <v>45233</v>
      </c>
      <c r="G39" s="38">
        <v>45231</v>
      </c>
      <c r="H39" s="48">
        <v>-17800</v>
      </c>
      <c r="I39" s="136">
        <v>11</v>
      </c>
      <c r="J39" s="44">
        <v>2023</v>
      </c>
      <c r="K39" s="30" t="s">
        <v>20</v>
      </c>
      <c r="L39" s="31"/>
      <c r="M39" s="17"/>
      <c r="N39" s="17"/>
      <c r="O39" s="17"/>
      <c r="P39" s="17"/>
      <c r="Q39" s="17"/>
    </row>
    <row r="40" spans="1:17" hidden="1" x14ac:dyDescent="0.3">
      <c r="A40" s="17" t="s">
        <v>56</v>
      </c>
      <c r="B40" s="32" t="str">
        <f>VLOOKUP(Tabela2[[#This Row],[Classe]],Classe!$B$2:$D$24,2)</f>
        <v>S</v>
      </c>
      <c r="C40" s="30" t="str">
        <f>VLOOKUP(Tabela2[[#This Row],[Classe]],Classe!$B$2:$D$24,3)</f>
        <v>Alimentacao</v>
      </c>
      <c r="D40" s="36" t="str">
        <f>VLOOKUP(Tabela2[[#This Row],[Classe]],Classe!$B$2:$D$24,3)</f>
        <v>Alimentacao</v>
      </c>
      <c r="E40" s="17" t="s">
        <v>70</v>
      </c>
      <c r="F40" s="37">
        <v>45232</v>
      </c>
      <c r="G40" s="38">
        <v>45231</v>
      </c>
      <c r="H40" s="48">
        <v>-9.5</v>
      </c>
      <c r="I40" s="136">
        <v>11</v>
      </c>
      <c r="J40" s="44">
        <v>2023</v>
      </c>
      <c r="K40" s="30" t="s">
        <v>20</v>
      </c>
      <c r="L40" s="31"/>
      <c r="M40" s="17"/>
      <c r="N40" s="17"/>
      <c r="O40" s="17"/>
      <c r="P40" s="17"/>
      <c r="Q40" s="17"/>
    </row>
    <row r="41" spans="1:17" hidden="1" x14ac:dyDescent="0.3">
      <c r="A41" s="17" t="s">
        <v>42</v>
      </c>
      <c r="B41" s="32" t="str">
        <f>VLOOKUP(Tabela2[[#This Row],[Classe]],Classe!$B$2:$D$24,2)</f>
        <v>S</v>
      </c>
      <c r="C41" s="30" t="str">
        <f>VLOOKUP(Tabela2[[#This Row],[Classe]],Classe!$B$2:$D$24,3)</f>
        <v>Despesa de Viagem</v>
      </c>
      <c r="D41" s="11" t="s">
        <v>46</v>
      </c>
      <c r="E41" s="36" t="s">
        <v>71</v>
      </c>
      <c r="F41" s="26">
        <v>45231</v>
      </c>
      <c r="G41" s="38">
        <v>45231</v>
      </c>
      <c r="H41" s="48">
        <v>-150</v>
      </c>
      <c r="I41" s="136">
        <v>11</v>
      </c>
      <c r="J41" s="44">
        <v>2023</v>
      </c>
      <c r="K41" s="11" t="s">
        <v>28</v>
      </c>
      <c r="L41" s="31" t="s">
        <v>45</v>
      </c>
      <c r="M41" s="17"/>
      <c r="N41" s="17"/>
      <c r="O41" s="17"/>
      <c r="P41" s="17"/>
      <c r="Q41" s="17"/>
    </row>
    <row r="42" spans="1:17" hidden="1" x14ac:dyDescent="0.3">
      <c r="A42" s="17" t="s">
        <v>56</v>
      </c>
      <c r="B42" s="32" t="str">
        <f>VLOOKUP(Tabela2[[#This Row],[Classe]],Classe!$B$2:$D$24,2)</f>
        <v>S</v>
      </c>
      <c r="C42" s="30" t="str">
        <f>VLOOKUP(Tabela2[[#This Row],[Classe]],Classe!$B$2:$D$24,3)</f>
        <v>Alimentacao</v>
      </c>
      <c r="D42" s="36" t="str">
        <f>VLOOKUP(Tabela2[[#This Row],[Classe]],Classe!$B$2:$D$24,3)</f>
        <v>Alimentacao</v>
      </c>
      <c r="E42" s="36" t="s">
        <v>72</v>
      </c>
      <c r="F42" s="37">
        <v>45235</v>
      </c>
      <c r="G42" s="38">
        <v>45231</v>
      </c>
      <c r="H42" s="48">
        <v>-20.5</v>
      </c>
      <c r="I42" s="136">
        <v>11</v>
      </c>
      <c r="J42" s="44">
        <v>2023</v>
      </c>
      <c r="K42" s="39" t="s">
        <v>20</v>
      </c>
      <c r="L42" s="41"/>
      <c r="M42" s="17"/>
      <c r="N42" s="17"/>
      <c r="O42" s="17"/>
      <c r="P42" s="17"/>
      <c r="Q42" s="17"/>
    </row>
    <row r="43" spans="1:17" hidden="1" x14ac:dyDescent="0.3">
      <c r="A43" s="17" t="s">
        <v>56</v>
      </c>
      <c r="B43" s="32" t="str">
        <f>VLOOKUP(Tabela2[[#This Row],[Classe]],Classe!$B$2:$D$24,2)</f>
        <v>S</v>
      </c>
      <c r="C43" s="30" t="str">
        <f>VLOOKUP(Tabela2[[#This Row],[Classe]],Classe!$B$2:$D$24,3)</f>
        <v>Alimentacao</v>
      </c>
      <c r="D43" s="36" t="str">
        <f>VLOOKUP(Tabela2[[#This Row],[Classe]],Classe!$B$2:$D$24,3)</f>
        <v>Alimentacao</v>
      </c>
      <c r="E43" s="36" t="s">
        <v>73</v>
      </c>
      <c r="F43" s="37">
        <v>45235</v>
      </c>
      <c r="G43" s="38">
        <v>45231</v>
      </c>
      <c r="H43" s="48">
        <v>-17.5</v>
      </c>
      <c r="I43" s="136">
        <v>11</v>
      </c>
      <c r="J43" s="44">
        <v>2023</v>
      </c>
      <c r="K43" s="39" t="s">
        <v>20</v>
      </c>
      <c r="L43" s="41" t="s">
        <v>74</v>
      </c>
      <c r="M43" s="17"/>
      <c r="N43" s="17"/>
      <c r="O43" s="17"/>
      <c r="P43" s="17"/>
      <c r="Q43" s="17"/>
    </row>
    <row r="44" spans="1:17" hidden="1" x14ac:dyDescent="0.3">
      <c r="A44" s="17" t="s">
        <v>56</v>
      </c>
      <c r="B44" s="32" t="str">
        <f>VLOOKUP(Tabela2[[#This Row],[Classe]],Classe!$B$2:$D$24,2)</f>
        <v>S</v>
      </c>
      <c r="C44" s="30" t="str">
        <f>VLOOKUP(Tabela2[[#This Row],[Classe]],Classe!$B$2:$D$24,3)</f>
        <v>Alimentacao</v>
      </c>
      <c r="D44" s="36" t="str">
        <f>VLOOKUP(Tabela2[[#This Row],[Classe]],Classe!$B$2:$D$24,3)</f>
        <v>Alimentacao</v>
      </c>
      <c r="E44" s="36" t="s">
        <v>75</v>
      </c>
      <c r="F44" s="37">
        <v>45235</v>
      </c>
      <c r="G44" s="38">
        <v>45231</v>
      </c>
      <c r="H44" s="48">
        <v>-35.700000000000003</v>
      </c>
      <c r="I44" s="136">
        <v>11</v>
      </c>
      <c r="J44" s="44">
        <v>2023</v>
      </c>
      <c r="K44" s="39" t="s">
        <v>20</v>
      </c>
      <c r="L44" s="41" t="s">
        <v>76</v>
      </c>
      <c r="M44" s="17"/>
      <c r="N44" s="17"/>
      <c r="O44" s="17"/>
      <c r="P44" s="17"/>
      <c r="Q44" s="17"/>
    </row>
    <row r="45" spans="1:17" hidden="1" x14ac:dyDescent="0.3">
      <c r="A45" s="17" t="s">
        <v>56</v>
      </c>
      <c r="B45" s="32" t="str">
        <f>VLOOKUP(Tabela2[[#This Row],[Classe]],Classe!$B$2:$D$24,2)</f>
        <v>S</v>
      </c>
      <c r="C45" s="30" t="str">
        <f>VLOOKUP(Tabela2[[#This Row],[Classe]],Classe!$B$2:$D$24,3)</f>
        <v>Alimentacao</v>
      </c>
      <c r="D45" s="36" t="str">
        <f>VLOOKUP(Tabela2[[#This Row],[Classe]],Classe!$B$2:$D$24,3)</f>
        <v>Alimentacao</v>
      </c>
      <c r="E45" s="36" t="s">
        <v>77</v>
      </c>
      <c r="F45" s="37">
        <v>45235</v>
      </c>
      <c r="G45" s="38">
        <v>45231</v>
      </c>
      <c r="H45" s="48">
        <v>-8</v>
      </c>
      <c r="I45" s="136">
        <v>11</v>
      </c>
      <c r="J45" s="44">
        <v>2023</v>
      </c>
      <c r="K45" s="39" t="s">
        <v>20</v>
      </c>
      <c r="L45" s="41"/>
      <c r="M45" s="17"/>
      <c r="N45" s="17"/>
      <c r="O45" s="17"/>
      <c r="P45" s="17"/>
      <c r="Q45" s="17"/>
    </row>
    <row r="46" spans="1:17" hidden="1" x14ac:dyDescent="0.3">
      <c r="A46" s="17" t="s">
        <v>50</v>
      </c>
      <c r="B46" s="32" t="str">
        <f>VLOOKUP(Tabela2[[#This Row],[Classe]],Classe!$B$2:$D$24,2)</f>
        <v>S</v>
      </c>
      <c r="C46" s="30" t="str">
        <f>VLOOKUP(Tabela2[[#This Row],[Classe]],Classe!$B$2:$D$24,3)</f>
        <v>Veículos</v>
      </c>
      <c r="D46" s="36" t="s">
        <v>58</v>
      </c>
      <c r="E46" s="36" t="s">
        <v>60</v>
      </c>
      <c r="F46" s="37">
        <v>45237</v>
      </c>
      <c r="G46" s="38">
        <v>45231</v>
      </c>
      <c r="H46" s="48">
        <v>-6</v>
      </c>
      <c r="I46" s="136">
        <v>11</v>
      </c>
      <c r="J46" s="44">
        <v>2023</v>
      </c>
      <c r="K46" s="39" t="s">
        <v>20</v>
      </c>
      <c r="L46" s="41"/>
      <c r="M46" s="17"/>
      <c r="N46" s="17"/>
      <c r="O46" s="17"/>
      <c r="P46" s="17"/>
      <c r="Q46" s="17"/>
    </row>
    <row r="47" spans="1:17" hidden="1" x14ac:dyDescent="0.3">
      <c r="A47" s="17" t="s">
        <v>50</v>
      </c>
      <c r="B47" s="32" t="str">
        <f>VLOOKUP(Tabela2[[#This Row],[Classe]],Classe!$B$2:$D$24,2)</f>
        <v>S</v>
      </c>
      <c r="C47" s="30" t="str">
        <f>VLOOKUP(Tabela2[[#This Row],[Classe]],Classe!$B$2:$D$24,3)</f>
        <v>Veículos</v>
      </c>
      <c r="D47" s="36" t="s">
        <v>58</v>
      </c>
      <c r="E47" s="36" t="s">
        <v>59</v>
      </c>
      <c r="F47" s="37">
        <v>45237</v>
      </c>
      <c r="G47" s="38">
        <v>45231</v>
      </c>
      <c r="H47" s="48">
        <v>-26</v>
      </c>
      <c r="I47" s="136">
        <v>11</v>
      </c>
      <c r="J47" s="44">
        <v>2023</v>
      </c>
      <c r="K47" s="39" t="s">
        <v>20</v>
      </c>
      <c r="L47" s="41" t="s">
        <v>78</v>
      </c>
      <c r="M47" s="17"/>
      <c r="N47" s="17"/>
      <c r="O47" s="17"/>
      <c r="P47" s="17"/>
      <c r="Q47" s="17"/>
    </row>
    <row r="48" spans="1:17" hidden="1" x14ac:dyDescent="0.3">
      <c r="A48" s="17" t="s">
        <v>50</v>
      </c>
      <c r="B48" s="32" t="str">
        <f>VLOOKUP(Tabela2[[#This Row],[Classe]],Classe!$B$2:$D$24,2)</f>
        <v>S</v>
      </c>
      <c r="C48" s="25" t="str">
        <f>VLOOKUP(Tabela2[[#This Row],[Classe]],Classe!$B$2:$D$15,3)</f>
        <v>Veículos</v>
      </c>
      <c r="D48" s="36" t="s">
        <v>51</v>
      </c>
      <c r="E48" s="36" t="s">
        <v>79</v>
      </c>
      <c r="F48" s="37">
        <v>45240</v>
      </c>
      <c r="G48" s="38">
        <v>45231</v>
      </c>
      <c r="H48" s="48">
        <v>-346.66</v>
      </c>
      <c r="I48" s="136">
        <v>11</v>
      </c>
      <c r="J48" s="44">
        <v>2023</v>
      </c>
      <c r="K48" s="39" t="s">
        <v>20</v>
      </c>
      <c r="L48" s="36" t="s">
        <v>80</v>
      </c>
      <c r="M48" s="17"/>
      <c r="N48" s="17"/>
      <c r="O48" s="17"/>
      <c r="P48" s="17"/>
      <c r="Q48" s="17"/>
    </row>
    <row r="49" spans="1:17" hidden="1" x14ac:dyDescent="0.3">
      <c r="A49" s="17" t="s">
        <v>56</v>
      </c>
      <c r="B49" s="32" t="str">
        <f>VLOOKUP(Tabela2[[#This Row],[Classe]],Classe!$B$2:$D$24,2)</f>
        <v>S</v>
      </c>
      <c r="C49" s="30" t="str">
        <f>VLOOKUP(Tabela2[[#This Row],[Classe]],Classe!$B$2:$D$24,3)</f>
        <v>Alimentacao</v>
      </c>
      <c r="D49" s="36" t="str">
        <f>VLOOKUP(Tabela2[[#This Row],[Classe]],Classe!$B$2:$D$24,3)</f>
        <v>Alimentacao</v>
      </c>
      <c r="E49" s="36" t="s">
        <v>57</v>
      </c>
      <c r="F49" s="37">
        <v>45240</v>
      </c>
      <c r="G49" s="38">
        <v>45231</v>
      </c>
      <c r="H49" s="48">
        <v>-96.61</v>
      </c>
      <c r="I49" s="136">
        <v>11</v>
      </c>
      <c r="J49" s="44">
        <v>2023</v>
      </c>
      <c r="K49" s="39" t="s">
        <v>20</v>
      </c>
      <c r="L49" s="36" t="s">
        <v>81</v>
      </c>
      <c r="M49" s="17"/>
      <c r="N49" s="17"/>
      <c r="O49" s="17"/>
      <c r="P49" s="17"/>
      <c r="Q49" s="17"/>
    </row>
    <row r="50" spans="1:17" hidden="1" x14ac:dyDescent="0.3">
      <c r="A50" s="17" t="s">
        <v>50</v>
      </c>
      <c r="B50" s="32" t="str">
        <f>VLOOKUP(Tabela2[[#This Row],[Classe]],Classe!$B$2:$D$24,2)</f>
        <v>S</v>
      </c>
      <c r="C50" s="30" t="str">
        <f>VLOOKUP(Tabela2[[#This Row],[Classe]],Classe!$B$2:$D$24,3)</f>
        <v>Veículos</v>
      </c>
      <c r="D50" s="36" t="s">
        <v>58</v>
      </c>
      <c r="E50" s="36" t="s">
        <v>59</v>
      </c>
      <c r="F50" s="37">
        <v>45243</v>
      </c>
      <c r="G50" s="38">
        <v>45231</v>
      </c>
      <c r="H50" s="48">
        <v>-24</v>
      </c>
      <c r="I50" s="136">
        <v>11</v>
      </c>
      <c r="J50" s="44">
        <v>2023</v>
      </c>
      <c r="K50" s="39" t="s">
        <v>20</v>
      </c>
      <c r="L50" s="36" t="s">
        <v>82</v>
      </c>
      <c r="M50" s="17"/>
      <c r="N50" s="17"/>
      <c r="O50" s="17"/>
      <c r="P50" s="17"/>
      <c r="Q50" s="17"/>
    </row>
    <row r="51" spans="1:17" hidden="1" x14ac:dyDescent="0.3">
      <c r="A51" s="17" t="s">
        <v>50</v>
      </c>
      <c r="B51" s="32" t="str">
        <f>VLOOKUP(Tabela2[[#This Row],[Classe]],Classe!$B$2:$D$24,2)</f>
        <v>S</v>
      </c>
      <c r="C51" s="25" t="str">
        <f>VLOOKUP(Tabela2[[#This Row],[Classe]],Classe!$B$2:$D$15,3)</f>
        <v>Veículos</v>
      </c>
      <c r="D51" s="36" t="s">
        <v>51</v>
      </c>
      <c r="E51" s="36" t="s">
        <v>83</v>
      </c>
      <c r="F51" s="37">
        <v>45247</v>
      </c>
      <c r="G51" s="42">
        <v>45231</v>
      </c>
      <c r="H51" s="48">
        <v>-121.95</v>
      </c>
      <c r="I51" s="136">
        <v>11</v>
      </c>
      <c r="J51" s="44">
        <v>2023</v>
      </c>
      <c r="K51" s="39" t="s">
        <v>20</v>
      </c>
      <c r="L51" s="36" t="s">
        <v>84</v>
      </c>
      <c r="M51" s="17"/>
      <c r="N51" s="17"/>
      <c r="O51" s="17"/>
      <c r="P51" s="17"/>
      <c r="Q51" s="17"/>
    </row>
    <row r="52" spans="1:17" hidden="1" x14ac:dyDescent="0.3">
      <c r="A52" s="17" t="s">
        <v>56</v>
      </c>
      <c r="B52" s="32" t="str">
        <f>VLOOKUP(Tabela2[[#This Row],[Classe]],Classe!$B$2:$D$24,2)</f>
        <v>S</v>
      </c>
      <c r="C52" s="30" t="str">
        <f>VLOOKUP(Tabela2[[#This Row],[Classe]],Classe!$B$2:$D$24,3)</f>
        <v>Alimentacao</v>
      </c>
      <c r="D52" s="36" t="str">
        <f>VLOOKUP(Tabela2[[#This Row],[Classe]],Classe!$B$2:$D$24,3)</f>
        <v>Alimentacao</v>
      </c>
      <c r="E52" s="36" t="s">
        <v>85</v>
      </c>
      <c r="F52" s="37">
        <v>45247</v>
      </c>
      <c r="G52" s="42">
        <v>45231</v>
      </c>
      <c r="H52" s="48">
        <v>-27</v>
      </c>
      <c r="I52" s="136">
        <v>11</v>
      </c>
      <c r="J52" s="44">
        <v>2023</v>
      </c>
      <c r="K52" s="39" t="s">
        <v>20</v>
      </c>
      <c r="L52" s="36"/>
      <c r="M52" s="17"/>
      <c r="N52" s="17"/>
      <c r="O52" s="17"/>
      <c r="P52" s="17"/>
      <c r="Q52" s="17"/>
    </row>
    <row r="53" spans="1:17" hidden="1" x14ac:dyDescent="0.3">
      <c r="A53" s="17" t="s">
        <v>56</v>
      </c>
      <c r="B53" s="32" t="str">
        <f>VLOOKUP(Tabela2[[#This Row],[Classe]],Classe!$B$2:$D$24,2)</f>
        <v>S</v>
      </c>
      <c r="C53" s="30" t="str">
        <f>VLOOKUP(Tabela2[[#This Row],[Classe]],Classe!$B$2:$D$24,3)</f>
        <v>Alimentacao</v>
      </c>
      <c r="D53" s="36" t="str">
        <f>VLOOKUP(Tabela2[[#This Row],[Classe]],Classe!$B$2:$D$24,3)</f>
        <v>Alimentacao</v>
      </c>
      <c r="E53" s="36" t="s">
        <v>86</v>
      </c>
      <c r="F53" s="37">
        <v>45247</v>
      </c>
      <c r="G53" s="42">
        <v>45231</v>
      </c>
      <c r="H53" s="48">
        <v>-33.65</v>
      </c>
      <c r="I53" s="136">
        <v>11</v>
      </c>
      <c r="J53" s="44">
        <v>2023</v>
      </c>
      <c r="K53" s="39" t="s">
        <v>20</v>
      </c>
      <c r="L53" s="36"/>
      <c r="M53" s="17"/>
      <c r="N53" s="17"/>
      <c r="O53" s="17"/>
      <c r="P53" s="17"/>
      <c r="Q53" s="17"/>
    </row>
    <row r="54" spans="1:17" hidden="1" x14ac:dyDescent="0.3">
      <c r="A54" s="17" t="s">
        <v>56</v>
      </c>
      <c r="B54" s="32" t="str">
        <f>VLOOKUP(Tabela2[[#This Row],[Classe]],Classe!$B$2:$D$24,2)</f>
        <v>S</v>
      </c>
      <c r="C54" s="30" t="str">
        <f>VLOOKUP(Tabela2[[#This Row],[Classe]],Classe!$B$2:$D$24,3)</f>
        <v>Alimentacao</v>
      </c>
      <c r="D54" s="36" t="str">
        <f>VLOOKUP(Tabela2[[#This Row],[Classe]],Classe!$B$2:$D$24,3)</f>
        <v>Alimentacao</v>
      </c>
      <c r="E54" s="36" t="s">
        <v>87</v>
      </c>
      <c r="F54" s="37">
        <v>45249</v>
      </c>
      <c r="G54" s="42">
        <v>45231</v>
      </c>
      <c r="H54" s="48">
        <v>-105.96</v>
      </c>
      <c r="I54" s="136">
        <v>11</v>
      </c>
      <c r="J54" s="44">
        <v>2023</v>
      </c>
      <c r="K54" s="39" t="s">
        <v>20</v>
      </c>
      <c r="L54" s="36"/>
      <c r="M54" s="17"/>
      <c r="N54" s="17"/>
      <c r="O54" s="17"/>
      <c r="P54" s="17"/>
      <c r="Q54" s="17"/>
    </row>
    <row r="55" spans="1:17" hidden="1" x14ac:dyDescent="0.3">
      <c r="A55" s="17" t="s">
        <v>50</v>
      </c>
      <c r="B55" s="32" t="str">
        <f>VLOOKUP(Tabela2[[#This Row],[Classe]],Classe!$B$2:$D$24,2)</f>
        <v>S</v>
      </c>
      <c r="C55" s="25" t="str">
        <f>VLOOKUP(Tabela2[[#This Row],[Classe]],Classe!$B$2:$D$15,3)</f>
        <v>Veículos</v>
      </c>
      <c r="D55" s="36" t="s">
        <v>51</v>
      </c>
      <c r="E55" s="36" t="s">
        <v>88</v>
      </c>
      <c r="F55" s="37">
        <v>45249</v>
      </c>
      <c r="G55" s="42">
        <v>45231</v>
      </c>
      <c r="H55" s="48">
        <v>-66.239999999999995</v>
      </c>
      <c r="I55" s="136">
        <v>11</v>
      </c>
      <c r="J55" s="44">
        <v>2023</v>
      </c>
      <c r="K55" s="39" t="s">
        <v>20</v>
      </c>
      <c r="L55" s="36"/>
      <c r="M55" s="17"/>
      <c r="N55" s="17"/>
      <c r="O55" s="17"/>
      <c r="P55" s="17"/>
      <c r="Q55" s="17"/>
    </row>
    <row r="56" spans="1:17" hidden="1" x14ac:dyDescent="0.3">
      <c r="A56" s="17" t="s">
        <v>50</v>
      </c>
      <c r="B56" s="32" t="str">
        <f>VLOOKUP(Tabela2[[#This Row],[Classe]],Classe!$B$2:$D$24,2)</f>
        <v>S</v>
      </c>
      <c r="C56" s="25" t="str">
        <f>VLOOKUP(Tabela2[[#This Row],[Classe]],Classe!$B$2:$D$15,3)</f>
        <v>Veículos</v>
      </c>
      <c r="D56" s="36" t="s">
        <v>89</v>
      </c>
      <c r="E56" s="36" t="s">
        <v>90</v>
      </c>
      <c r="F56" s="37">
        <v>45250</v>
      </c>
      <c r="G56" s="42">
        <v>45231</v>
      </c>
      <c r="H56" s="48">
        <v>-105</v>
      </c>
      <c r="I56" s="136">
        <v>11</v>
      </c>
      <c r="J56" s="44">
        <v>2023</v>
      </c>
      <c r="K56" s="39" t="s">
        <v>20</v>
      </c>
      <c r="L56" s="36"/>
      <c r="M56" s="17"/>
      <c r="N56" s="17"/>
      <c r="O56" s="17"/>
      <c r="P56" s="17"/>
      <c r="Q56" s="17"/>
    </row>
    <row r="57" spans="1:17" hidden="1" x14ac:dyDescent="0.3">
      <c r="A57" s="17" t="s">
        <v>50</v>
      </c>
      <c r="B57" s="32" t="str">
        <f>VLOOKUP(Tabela2[[#This Row],[Classe]],Classe!$B$2:$D$24,2)</f>
        <v>S</v>
      </c>
      <c r="C57" s="25" t="str">
        <f>VLOOKUP(Tabela2[[#This Row],[Classe]],Classe!$B$2:$D$15,3)</f>
        <v>Veículos</v>
      </c>
      <c r="D57" s="36" t="s">
        <v>51</v>
      </c>
      <c r="E57" s="36" t="s">
        <v>91</v>
      </c>
      <c r="F57" s="37">
        <v>45250</v>
      </c>
      <c r="G57" s="42">
        <v>45231</v>
      </c>
      <c r="H57" s="48">
        <v>-57.77</v>
      </c>
      <c r="I57" s="136">
        <v>11</v>
      </c>
      <c r="J57" s="44">
        <v>2023</v>
      </c>
      <c r="K57" s="39" t="s">
        <v>20</v>
      </c>
      <c r="L57" s="36"/>
      <c r="M57" s="17"/>
      <c r="N57" s="17"/>
      <c r="O57" s="17"/>
      <c r="P57" s="17"/>
      <c r="Q57" s="17"/>
    </row>
    <row r="58" spans="1:17" hidden="1" x14ac:dyDescent="0.3">
      <c r="A58" s="17" t="s">
        <v>50</v>
      </c>
      <c r="B58" s="32" t="str">
        <f>VLOOKUP(Tabela2[[#This Row],[Classe]],Classe!$B$2:$D$24,2)</f>
        <v>S</v>
      </c>
      <c r="C58" s="30" t="str">
        <f>VLOOKUP(Tabela2[[#This Row],[Classe]],Classe!$B$2:$D$24,3)</f>
        <v>Veículos</v>
      </c>
      <c r="D58" s="36" t="s">
        <v>58</v>
      </c>
      <c r="E58" s="36" t="s">
        <v>59</v>
      </c>
      <c r="F58" s="37">
        <v>45251</v>
      </c>
      <c r="G58" s="42">
        <v>45231</v>
      </c>
      <c r="H58" s="48">
        <v>-10</v>
      </c>
      <c r="I58" s="136">
        <v>11</v>
      </c>
      <c r="J58" s="44">
        <v>2023</v>
      </c>
      <c r="K58" s="39" t="s">
        <v>20</v>
      </c>
      <c r="L58" s="36"/>
      <c r="M58" s="17"/>
      <c r="N58" s="17"/>
      <c r="O58" s="17"/>
      <c r="P58" s="17"/>
      <c r="Q58" s="17"/>
    </row>
    <row r="59" spans="1:17" hidden="1" x14ac:dyDescent="0.3">
      <c r="A59" s="17" t="s">
        <v>50</v>
      </c>
      <c r="B59" s="32" t="str">
        <f>VLOOKUP(Tabela2[[#This Row],[Classe]],Classe!$B$2:$D$24,2)</f>
        <v>S</v>
      </c>
      <c r="C59" s="25" t="str">
        <f>VLOOKUP(Tabela2[[#This Row],[Classe]],Classe!$B$2:$D$15,3)</f>
        <v>Veículos</v>
      </c>
      <c r="D59" s="36" t="s">
        <v>51</v>
      </c>
      <c r="E59" s="36" t="s">
        <v>91</v>
      </c>
      <c r="F59" s="37">
        <v>45254</v>
      </c>
      <c r="G59" s="42">
        <v>45231</v>
      </c>
      <c r="H59" s="48">
        <v>-27.51</v>
      </c>
      <c r="I59" s="136">
        <v>11</v>
      </c>
      <c r="J59" s="44">
        <v>2023</v>
      </c>
      <c r="K59" s="39" t="s">
        <v>20</v>
      </c>
      <c r="L59" s="36"/>
      <c r="M59" s="17"/>
      <c r="N59" s="17"/>
      <c r="O59" s="17"/>
      <c r="P59" s="17"/>
      <c r="Q59" s="17"/>
    </row>
    <row r="60" spans="1:17" hidden="1" x14ac:dyDescent="0.3">
      <c r="A60" s="17" t="s">
        <v>50</v>
      </c>
      <c r="B60" s="32" t="str">
        <f>VLOOKUP(Tabela2[[#This Row],[Classe]],Classe!$B$2:$D$24,2)</f>
        <v>S</v>
      </c>
      <c r="C60" s="25" t="str">
        <f>VLOOKUP(Tabela2[[#This Row],[Classe]],Classe!$B$2:$D$15,3)</f>
        <v>Veículos</v>
      </c>
      <c r="D60" s="36" t="s">
        <v>51</v>
      </c>
      <c r="E60" s="36" t="s">
        <v>79</v>
      </c>
      <c r="F60" s="37">
        <v>45254</v>
      </c>
      <c r="G60" s="42">
        <v>45231</v>
      </c>
      <c r="H60" s="48">
        <v>-276.56</v>
      </c>
      <c r="I60" s="136">
        <v>11</v>
      </c>
      <c r="J60" s="44">
        <v>2023</v>
      </c>
      <c r="K60" s="39" t="s">
        <v>20</v>
      </c>
      <c r="L60" s="36"/>
      <c r="M60" s="17"/>
      <c r="N60" s="17"/>
      <c r="O60" s="17"/>
      <c r="P60" s="17"/>
      <c r="Q60" s="17"/>
    </row>
    <row r="61" spans="1:17" hidden="1" x14ac:dyDescent="0.3">
      <c r="A61" s="17" t="s">
        <v>56</v>
      </c>
      <c r="B61" s="32" t="str">
        <f>VLOOKUP(Tabela2[[#This Row],[Classe]],Classe!$B$2:$D$24,2)</f>
        <v>S</v>
      </c>
      <c r="C61" s="30" t="str">
        <f>VLOOKUP(Tabela2[[#This Row],[Classe]],Classe!$B$2:$D$24,3)</f>
        <v>Alimentacao</v>
      </c>
      <c r="D61" s="36" t="str">
        <f>VLOOKUP(Tabela2[[#This Row],[Classe]],Classe!$B$2:$D$24,3)</f>
        <v>Alimentacao</v>
      </c>
      <c r="E61" s="36" t="s">
        <v>57</v>
      </c>
      <c r="F61" s="37">
        <v>45254</v>
      </c>
      <c r="G61" s="42">
        <v>45231</v>
      </c>
      <c r="H61" s="48">
        <v>-183.3</v>
      </c>
      <c r="I61" s="136">
        <v>11</v>
      </c>
      <c r="J61" s="44">
        <v>2023</v>
      </c>
      <c r="K61" s="39" t="s">
        <v>20</v>
      </c>
      <c r="L61" s="36"/>
      <c r="M61" s="17"/>
      <c r="N61" s="17"/>
      <c r="O61" s="17"/>
      <c r="P61" s="17"/>
      <c r="Q61" s="17"/>
    </row>
    <row r="62" spans="1:17" hidden="1" x14ac:dyDescent="0.3">
      <c r="A62" s="17" t="s">
        <v>56</v>
      </c>
      <c r="B62" s="32" t="str">
        <f>VLOOKUP(Tabela2[[#This Row],[Classe]],Classe!$B$2:$D$24,2)</f>
        <v>S</v>
      </c>
      <c r="C62" s="30" t="str">
        <f>VLOOKUP(Tabela2[[#This Row],[Classe]],Classe!$B$2:$D$24,3)</f>
        <v>Alimentacao</v>
      </c>
      <c r="D62" s="36" t="str">
        <f>VLOOKUP(Tabela2[[#This Row],[Classe]],Classe!$B$2:$D$24,3)</f>
        <v>Alimentacao</v>
      </c>
      <c r="E62" s="36" t="s">
        <v>92</v>
      </c>
      <c r="F62" s="37">
        <v>45256</v>
      </c>
      <c r="G62" s="42">
        <v>45231</v>
      </c>
      <c r="H62" s="48">
        <v>-24</v>
      </c>
      <c r="I62" s="136">
        <v>11</v>
      </c>
      <c r="J62" s="44">
        <v>2023</v>
      </c>
      <c r="K62" s="39" t="s">
        <v>20</v>
      </c>
      <c r="L62" s="41"/>
      <c r="M62" s="17"/>
      <c r="N62" s="17"/>
      <c r="O62" s="17"/>
      <c r="P62" s="17"/>
      <c r="Q62" s="17"/>
    </row>
    <row r="63" spans="1:17" hidden="1" x14ac:dyDescent="0.3">
      <c r="A63" s="17" t="s">
        <v>56</v>
      </c>
      <c r="B63" s="32" t="str">
        <f>VLOOKUP(Tabela2[[#This Row],[Classe]],Classe!$B$2:$D$24,2)</f>
        <v>S</v>
      </c>
      <c r="C63" s="30" t="str">
        <f>VLOOKUP(Tabela2[[#This Row],[Classe]],Classe!$B$2:$D$24,3)</f>
        <v>Alimentacao</v>
      </c>
      <c r="D63" s="36" t="str">
        <f>VLOOKUP(Tabela2[[#This Row],[Classe]],Classe!$B$2:$D$24,3)</f>
        <v>Alimentacao</v>
      </c>
      <c r="E63" s="36" t="s">
        <v>92</v>
      </c>
      <c r="F63" s="37">
        <v>45256</v>
      </c>
      <c r="G63" s="42">
        <v>45231</v>
      </c>
      <c r="H63" s="86">
        <v>-24</v>
      </c>
      <c r="I63" s="136">
        <v>11</v>
      </c>
      <c r="J63" s="44">
        <v>2023</v>
      </c>
      <c r="K63" s="39" t="s">
        <v>20</v>
      </c>
      <c r="L63" s="41"/>
      <c r="M63" s="17"/>
      <c r="N63" s="17"/>
      <c r="O63" s="17"/>
      <c r="P63" s="17"/>
      <c r="Q63" s="17"/>
    </row>
    <row r="64" spans="1:17" hidden="1" x14ac:dyDescent="0.3">
      <c r="A64" s="17" t="s">
        <v>53</v>
      </c>
      <c r="B64" s="32" t="str">
        <f>VLOOKUP(Tabela2[[#This Row],[Classe]],Classe!$B$2:$D$24,2)</f>
        <v>S</v>
      </c>
      <c r="C64" s="30" t="str">
        <f>VLOOKUP(Tabela2[[#This Row],[Classe]],Classe!$B$2:$D$24,3)</f>
        <v>Plano de Saúde</v>
      </c>
      <c r="D64" s="17" t="s">
        <v>54</v>
      </c>
      <c r="E64" s="17" t="s">
        <v>93</v>
      </c>
      <c r="F64" s="16">
        <v>45257</v>
      </c>
      <c r="G64" s="33">
        <v>45231</v>
      </c>
      <c r="H64" s="48">
        <v>-2452.25</v>
      </c>
      <c r="I64" s="136">
        <v>11</v>
      </c>
      <c r="J64" s="44">
        <v>2023</v>
      </c>
      <c r="K64" s="11" t="s">
        <v>28</v>
      </c>
      <c r="L64" s="31" t="s">
        <v>45</v>
      </c>
      <c r="M64" s="17"/>
      <c r="N64" s="17"/>
      <c r="O64" s="17"/>
      <c r="P64" s="17"/>
      <c r="Q64" s="17"/>
    </row>
    <row r="65" spans="1:18" hidden="1" x14ac:dyDescent="0.3">
      <c r="A65" s="17" t="s">
        <v>50</v>
      </c>
      <c r="B65" s="32" t="str">
        <f>VLOOKUP(Tabela2[[#This Row],[Classe]],Classe!$B$2:$D$24,2)</f>
        <v>S</v>
      </c>
      <c r="C65" s="30" t="str">
        <f>VLOOKUP(Tabela2[[#This Row],[Classe]],Classe!$B$2:$D$24,3)</f>
        <v>Veículos</v>
      </c>
      <c r="D65" s="36" t="s">
        <v>58</v>
      </c>
      <c r="E65" s="36" t="s">
        <v>59</v>
      </c>
      <c r="F65" s="37">
        <v>45259</v>
      </c>
      <c r="G65" s="42">
        <v>45231</v>
      </c>
      <c r="H65" s="48">
        <v>-20</v>
      </c>
      <c r="I65" s="136">
        <v>11</v>
      </c>
      <c r="J65" s="44">
        <v>2023</v>
      </c>
      <c r="K65" s="39" t="s">
        <v>20</v>
      </c>
      <c r="L65" s="31"/>
      <c r="M65" s="17"/>
      <c r="N65" s="17"/>
      <c r="O65" s="17"/>
      <c r="P65" s="17"/>
      <c r="Q65" s="17"/>
    </row>
    <row r="66" spans="1:18" hidden="1" x14ac:dyDescent="0.3">
      <c r="A66" s="17" t="s">
        <v>23</v>
      </c>
      <c r="B66" s="36" t="str">
        <f>VLOOKUP(Tabela2[[#This Row],[Classe]],Classe!$B$2:$D$15,2)</f>
        <v>E</v>
      </c>
      <c r="C66" s="36" t="str">
        <f>VLOOKUP(Tabela2[[#This Row],[Classe]],Classe!$B$2:$D$15,3)</f>
        <v>Receita</v>
      </c>
      <c r="D66" s="11" t="s">
        <v>24</v>
      </c>
      <c r="E66" s="36" t="s">
        <v>25</v>
      </c>
      <c r="F66" s="37">
        <v>45261</v>
      </c>
      <c r="G66" s="38">
        <v>45231</v>
      </c>
      <c r="H66" s="48">
        <v>27500</v>
      </c>
      <c r="I66" s="136">
        <v>12</v>
      </c>
      <c r="J66" s="44">
        <v>2023</v>
      </c>
      <c r="K66" s="39" t="s">
        <v>20</v>
      </c>
      <c r="L66" s="31"/>
      <c r="M66" s="17"/>
      <c r="N66" s="17"/>
      <c r="O66" s="16"/>
      <c r="P66" s="17"/>
      <c r="Q66" s="17"/>
      <c r="R66" s="2"/>
    </row>
    <row r="67" spans="1:18" hidden="1" x14ac:dyDescent="0.3">
      <c r="A67" s="17" t="s">
        <v>17</v>
      </c>
      <c r="B67" s="32" t="str">
        <f>VLOOKUP(Tabela2[[#This Row],[Classe]],Classe!$B$2:$D$24,2)</f>
        <v>S</v>
      </c>
      <c r="C67" s="30" t="str">
        <f>VLOOKUP(Tabela2[[#This Row],[Classe]],Classe!$B$2:$D$24,3)</f>
        <v>Prolabore</v>
      </c>
      <c r="D67" s="30" t="s">
        <v>18</v>
      </c>
      <c r="E67" s="30" t="s">
        <v>19</v>
      </c>
      <c r="F67" s="37">
        <v>45261</v>
      </c>
      <c r="G67" s="38">
        <v>45231</v>
      </c>
      <c r="H67" s="48">
        <v>-3335.6</v>
      </c>
      <c r="I67" s="136">
        <v>12</v>
      </c>
      <c r="J67" s="44">
        <v>2023</v>
      </c>
      <c r="K67" s="39" t="s">
        <v>20</v>
      </c>
      <c r="L67" s="31" t="s">
        <v>94</v>
      </c>
      <c r="M67" s="17"/>
      <c r="N67" s="17"/>
      <c r="O67" s="16"/>
      <c r="P67" s="17"/>
      <c r="Q67" s="17"/>
      <c r="R67" s="2"/>
    </row>
    <row r="68" spans="1:18" hidden="1" x14ac:dyDescent="0.3">
      <c r="A68" s="17" t="s">
        <v>17</v>
      </c>
      <c r="B68" s="32" t="str">
        <f>VLOOKUP(Tabela2[[#This Row],[Classe]],Classe!$B$2:$D$24,2)</f>
        <v>S</v>
      </c>
      <c r="C68" s="30" t="str">
        <f>VLOOKUP(Tabela2[[#This Row],[Classe]],Classe!$B$2:$D$24,3)</f>
        <v>Prolabore</v>
      </c>
      <c r="D68" s="30" t="s">
        <v>21</v>
      </c>
      <c r="E68" s="30" t="s">
        <v>22</v>
      </c>
      <c r="F68" s="37">
        <v>45261</v>
      </c>
      <c r="G68" s="38">
        <v>45231</v>
      </c>
      <c r="H68" s="48">
        <v>-3335.6</v>
      </c>
      <c r="I68" s="136">
        <v>12</v>
      </c>
      <c r="J68" s="44">
        <v>2023</v>
      </c>
      <c r="K68" s="39" t="s">
        <v>20</v>
      </c>
      <c r="L68" s="31" t="s">
        <v>95</v>
      </c>
      <c r="M68" s="17"/>
      <c r="N68" s="17"/>
      <c r="O68" s="16"/>
      <c r="P68" s="17"/>
      <c r="Q68" s="17"/>
      <c r="R68" s="2"/>
    </row>
    <row r="69" spans="1:18" hidden="1" x14ac:dyDescent="0.3">
      <c r="A69" s="17" t="s">
        <v>35</v>
      </c>
      <c r="B69" s="32" t="str">
        <f>VLOOKUP(Tabela2[[#This Row],[Classe]],Classe!$B$2:$D$24,2)</f>
        <v>S</v>
      </c>
      <c r="C69" s="30" t="str">
        <f>VLOOKUP(Tabela2[[#This Row],[Classe]],Classe!$B$2:$D$24,3)</f>
        <v>Honorários Contabeis</v>
      </c>
      <c r="D69" s="36" t="s">
        <v>96</v>
      </c>
      <c r="E69" s="36" t="s">
        <v>37</v>
      </c>
      <c r="F69" s="37">
        <v>45261</v>
      </c>
      <c r="G69" s="38">
        <v>45231</v>
      </c>
      <c r="H69" s="48">
        <v>-1271</v>
      </c>
      <c r="I69" s="136">
        <v>12</v>
      </c>
      <c r="J69" s="44">
        <v>2023</v>
      </c>
      <c r="K69" s="30" t="s">
        <v>20</v>
      </c>
      <c r="L69" s="31" t="s">
        <v>97</v>
      </c>
      <c r="M69" s="17"/>
      <c r="N69" s="17"/>
      <c r="O69" s="16"/>
      <c r="P69" s="17"/>
      <c r="Q69" s="17"/>
      <c r="R69" s="2"/>
    </row>
    <row r="70" spans="1:18" hidden="1" x14ac:dyDescent="0.3">
      <c r="A70" s="17" t="s">
        <v>17</v>
      </c>
      <c r="B70" s="32" t="str">
        <f>VLOOKUP(Tabela2[[#This Row],[Classe]],Classe!$B$2:$D$24,2)</f>
        <v>S</v>
      </c>
      <c r="C70" s="30" t="str">
        <f>VLOOKUP(Tabela2[[#This Row],[Classe]],Classe!$B$2:$D$24,3)</f>
        <v>Prolabore</v>
      </c>
      <c r="D70" s="30" t="s">
        <v>26</v>
      </c>
      <c r="E70" s="36" t="s">
        <v>27</v>
      </c>
      <c r="F70" s="37">
        <v>45280</v>
      </c>
      <c r="G70" s="38">
        <v>45231</v>
      </c>
      <c r="H70" s="48">
        <v>-1128.8</v>
      </c>
      <c r="I70" s="136">
        <v>12</v>
      </c>
      <c r="J70" s="44">
        <v>2023</v>
      </c>
      <c r="K70" s="11" t="s">
        <v>28</v>
      </c>
      <c r="L70" s="31" t="s">
        <v>98</v>
      </c>
      <c r="M70" s="17"/>
      <c r="N70" s="17"/>
      <c r="O70" s="16"/>
      <c r="P70" s="17"/>
      <c r="Q70" s="17"/>
      <c r="R70" s="2"/>
    </row>
    <row r="71" spans="1:18" hidden="1" x14ac:dyDescent="0.3">
      <c r="A71" s="17" t="s">
        <v>30</v>
      </c>
      <c r="B71" s="50" t="str">
        <f>VLOOKUP(Tabela2[[#This Row],[Classe]],Classe!$B$2:$D$24,2)</f>
        <v>S</v>
      </c>
      <c r="C71" s="39" t="str">
        <f>VLOOKUP(Tabela2[[#This Row],[Classe]],Classe!$B$2:$D$24,3)</f>
        <v>Despesas Tributarias</v>
      </c>
      <c r="D71" s="17" t="s">
        <v>31</v>
      </c>
      <c r="E71" s="30" t="s">
        <v>32</v>
      </c>
      <c r="F71" s="37">
        <v>45280</v>
      </c>
      <c r="G71" s="38">
        <v>45231</v>
      </c>
      <c r="H71" s="48">
        <v>-1991.63</v>
      </c>
      <c r="I71" s="136">
        <v>12</v>
      </c>
      <c r="J71" s="44">
        <v>2023</v>
      </c>
      <c r="K71" s="39" t="s">
        <v>20</v>
      </c>
      <c r="L71" s="31" t="s">
        <v>99</v>
      </c>
      <c r="M71" s="17"/>
      <c r="N71" s="17"/>
      <c r="O71" s="16"/>
      <c r="P71" s="17"/>
      <c r="Q71" s="17"/>
      <c r="R71" s="2"/>
    </row>
    <row r="72" spans="1:18" hidden="1" x14ac:dyDescent="0.3">
      <c r="A72" s="17" t="s">
        <v>50</v>
      </c>
      <c r="B72" s="32" t="str">
        <f>VLOOKUP(Tabela2[[#This Row],[Classe]],Classe!$B$2:$D$24,2)</f>
        <v>S</v>
      </c>
      <c r="C72" s="25" t="str">
        <f>VLOOKUP(Tabela2[[#This Row],[Classe]],Classe!$B$2:$D$15,3)</f>
        <v>Veículos</v>
      </c>
      <c r="D72" s="36" t="s">
        <v>51</v>
      </c>
      <c r="E72" s="37" t="s">
        <v>100</v>
      </c>
      <c r="F72" s="37">
        <v>45261</v>
      </c>
      <c r="G72" s="33">
        <v>45261</v>
      </c>
      <c r="H72" s="48">
        <v>-189.23</v>
      </c>
      <c r="I72" s="136">
        <v>12</v>
      </c>
      <c r="J72" s="44">
        <v>2023</v>
      </c>
      <c r="K72" s="39" t="s">
        <v>20</v>
      </c>
      <c r="L72" s="31" t="s">
        <v>101</v>
      </c>
      <c r="M72" s="17"/>
      <c r="N72" s="17"/>
      <c r="O72" s="16"/>
      <c r="P72" s="17"/>
      <c r="Q72" s="17"/>
      <c r="R72" s="2"/>
    </row>
    <row r="73" spans="1:18" hidden="1" x14ac:dyDescent="0.3">
      <c r="A73" s="17" t="s">
        <v>56</v>
      </c>
      <c r="B73" s="32" t="str">
        <f>VLOOKUP(Tabela2[[#This Row],[Classe]],Classe!$B$2:$D$24,2)</f>
        <v>S</v>
      </c>
      <c r="C73" s="30" t="str">
        <f>VLOOKUP(Tabela2[[#This Row],[Classe]],Classe!$B$2:$D$24,3)</f>
        <v>Alimentacao</v>
      </c>
      <c r="D73" s="36" t="str">
        <f>VLOOKUP(Tabela2[[#This Row],[Classe]],Classe!$B$2:$D$24,3)</f>
        <v>Alimentacao</v>
      </c>
      <c r="E73" s="37" t="s">
        <v>57</v>
      </c>
      <c r="F73" s="37">
        <v>45261</v>
      </c>
      <c r="G73" s="33">
        <v>45261</v>
      </c>
      <c r="H73" s="48">
        <v>-100.5</v>
      </c>
      <c r="I73" s="136">
        <v>12</v>
      </c>
      <c r="J73" s="44">
        <v>2023</v>
      </c>
      <c r="K73" s="39" t="s">
        <v>20</v>
      </c>
      <c r="L73" s="31" t="s">
        <v>102</v>
      </c>
      <c r="M73" s="17"/>
      <c r="N73" s="17"/>
      <c r="O73" s="16"/>
      <c r="P73" s="17"/>
      <c r="Q73" s="17"/>
      <c r="R73" s="2"/>
    </row>
    <row r="74" spans="1:18" hidden="1" x14ac:dyDescent="0.3">
      <c r="A74" s="17" t="s">
        <v>50</v>
      </c>
      <c r="B74" s="32" t="str">
        <f>VLOOKUP(Tabela2[[#This Row],[Classe]],Classe!$B$2:$D$24,2)</f>
        <v>S</v>
      </c>
      <c r="C74" s="25" t="str">
        <f>VLOOKUP(Tabela2[[#This Row],[Classe]],Classe!$B$2:$D$15,3)</f>
        <v>Veículos</v>
      </c>
      <c r="D74" s="36" t="s">
        <v>51</v>
      </c>
      <c r="E74" s="37" t="s">
        <v>103</v>
      </c>
      <c r="F74" s="37">
        <v>45262</v>
      </c>
      <c r="G74" s="38">
        <v>45261</v>
      </c>
      <c r="H74" s="48">
        <v>-2</v>
      </c>
      <c r="I74" s="136">
        <v>12</v>
      </c>
      <c r="J74" s="44">
        <v>2023</v>
      </c>
      <c r="K74" s="39" t="s">
        <v>20</v>
      </c>
      <c r="L74" s="31"/>
      <c r="M74" s="17"/>
      <c r="N74" s="17"/>
      <c r="O74" s="16"/>
      <c r="P74" s="17"/>
      <c r="Q74" s="17"/>
      <c r="R74" s="2"/>
    </row>
    <row r="75" spans="1:18" hidden="1" x14ac:dyDescent="0.3">
      <c r="A75" s="17" t="s">
        <v>68</v>
      </c>
      <c r="B75" s="32" t="str">
        <f>VLOOKUP(Tabela2[[#This Row],[Classe]],Classe!$B$2:$D$24,2)</f>
        <v>D</v>
      </c>
      <c r="C75" s="30" t="str">
        <f>VLOOKUP(Tabela2[[#This Row],[Classe]],Classe!$B$2:$D$24,3)</f>
        <v>Emprestimo sócios</v>
      </c>
      <c r="D75" s="17" t="s">
        <v>69</v>
      </c>
      <c r="E75" s="30" t="s">
        <v>19</v>
      </c>
      <c r="F75" s="37">
        <v>45264</v>
      </c>
      <c r="G75" s="38">
        <v>45261</v>
      </c>
      <c r="H75" s="48">
        <v>-10000</v>
      </c>
      <c r="I75" s="136">
        <v>12</v>
      </c>
      <c r="J75" s="44">
        <v>2023</v>
      </c>
      <c r="K75" s="30" t="s">
        <v>20</v>
      </c>
      <c r="L75" s="31" t="s">
        <v>104</v>
      </c>
      <c r="M75" s="17"/>
      <c r="N75" s="17"/>
      <c r="O75" s="16"/>
      <c r="P75" s="17"/>
      <c r="Q75" s="17"/>
      <c r="R75" s="2"/>
    </row>
    <row r="76" spans="1:18" hidden="1" x14ac:dyDescent="0.3">
      <c r="A76" s="17" t="s">
        <v>50</v>
      </c>
      <c r="B76" s="32" t="str">
        <f>VLOOKUP(Tabela2[[#This Row],[Classe]],Classe!$B$2:$D$24,2)</f>
        <v>S</v>
      </c>
      <c r="C76" s="30" t="str">
        <f>VLOOKUP(Tabela2[[#This Row],[Classe]],Classe!$B$2:$D$24,3)</f>
        <v>Veículos</v>
      </c>
      <c r="D76" s="36" t="s">
        <v>105</v>
      </c>
      <c r="E76" s="17" t="s">
        <v>106</v>
      </c>
      <c r="F76" s="16">
        <v>45265</v>
      </c>
      <c r="G76" s="33">
        <v>45261</v>
      </c>
      <c r="H76" s="48">
        <v>-2608.59</v>
      </c>
      <c r="I76" s="136">
        <v>12</v>
      </c>
      <c r="J76" s="44">
        <v>2023</v>
      </c>
      <c r="K76" s="39" t="s">
        <v>20</v>
      </c>
      <c r="L76" s="31"/>
      <c r="M76" s="17"/>
      <c r="N76" s="17"/>
      <c r="O76" s="16"/>
      <c r="P76" s="17"/>
      <c r="Q76" s="17"/>
      <c r="R76" s="2"/>
    </row>
    <row r="77" spans="1:18" hidden="1" x14ac:dyDescent="0.3">
      <c r="A77" s="17" t="s">
        <v>56</v>
      </c>
      <c r="B77" s="32" t="str">
        <f>VLOOKUP(Tabela2[[#This Row],[Classe]],Classe!$B$2:$D$24,2)</f>
        <v>S</v>
      </c>
      <c r="C77" s="30" t="str">
        <f>VLOOKUP(Tabela2[[#This Row],[Classe]],Classe!$B$2:$D$24,3)</f>
        <v>Alimentacao</v>
      </c>
      <c r="D77" s="36" t="str">
        <f>VLOOKUP(Tabela2[[#This Row],[Classe]],Classe!$B$2:$D$24,3)</f>
        <v>Alimentacao</v>
      </c>
      <c r="E77" s="37" t="s">
        <v>57</v>
      </c>
      <c r="F77" s="16">
        <v>45267</v>
      </c>
      <c r="G77" s="33">
        <v>45261</v>
      </c>
      <c r="H77" s="48">
        <v>-73</v>
      </c>
      <c r="I77" s="136">
        <v>12</v>
      </c>
      <c r="J77" s="44">
        <v>2023</v>
      </c>
      <c r="K77" s="39" t="s">
        <v>20</v>
      </c>
      <c r="L77" s="31" t="s">
        <v>107</v>
      </c>
      <c r="M77" s="17"/>
      <c r="N77" s="17"/>
      <c r="O77" s="16"/>
      <c r="P77" s="17"/>
      <c r="Q77" s="17"/>
      <c r="R77" s="2"/>
    </row>
    <row r="78" spans="1:18" hidden="1" x14ac:dyDescent="0.3">
      <c r="A78" s="17" t="s">
        <v>50</v>
      </c>
      <c r="B78" s="32" t="str">
        <f>VLOOKUP(Tabela2[[#This Row],[Classe]],Classe!$B$2:$D$24,2)</f>
        <v>S</v>
      </c>
      <c r="C78" s="30" t="str">
        <f>VLOOKUP(Tabela2[[#This Row],[Classe]],Classe!$B$2:$D$24,3)</f>
        <v>Veículos</v>
      </c>
      <c r="D78" s="17" t="s">
        <v>51</v>
      </c>
      <c r="E78" s="17" t="s">
        <v>79</v>
      </c>
      <c r="F78" s="16">
        <v>45267</v>
      </c>
      <c r="G78" s="33">
        <v>45261</v>
      </c>
      <c r="H78" s="35">
        <v>-180.76</v>
      </c>
      <c r="I78" s="136">
        <v>12</v>
      </c>
      <c r="J78" s="44">
        <v>2023</v>
      </c>
      <c r="K78" s="30" t="s">
        <v>20</v>
      </c>
      <c r="L78" s="31" t="s">
        <v>108</v>
      </c>
      <c r="M78" s="17"/>
      <c r="N78" s="17"/>
      <c r="O78" s="16"/>
      <c r="P78" s="17"/>
      <c r="Q78" s="17"/>
      <c r="R78" s="2"/>
    </row>
    <row r="79" spans="1:18" hidden="1" x14ac:dyDescent="0.3">
      <c r="A79" s="17" t="s">
        <v>56</v>
      </c>
      <c r="B79" s="32" t="str">
        <f>VLOOKUP(Tabela2[[#This Row],[Classe]],Classe!$B$2:$D$24,2)</f>
        <v>S</v>
      </c>
      <c r="C79" s="30" t="str">
        <f>VLOOKUP(Tabela2[[#This Row],[Classe]],Classe!$B$2:$D$24,3)</f>
        <v>Alimentacao</v>
      </c>
      <c r="D79" s="17" t="str">
        <f>VLOOKUP(Tabela2[[#This Row],[Classe]],Classe!$B$2:$D$24,3)</f>
        <v>Alimentacao</v>
      </c>
      <c r="E79" s="17" t="s">
        <v>65</v>
      </c>
      <c r="F79" s="16">
        <v>45268</v>
      </c>
      <c r="G79" s="33">
        <v>45261</v>
      </c>
      <c r="H79" s="35">
        <v>-39.4</v>
      </c>
      <c r="I79" s="136">
        <v>12</v>
      </c>
      <c r="J79" s="44">
        <v>2023</v>
      </c>
      <c r="K79" s="30" t="s">
        <v>20</v>
      </c>
      <c r="L79" s="31" t="s">
        <v>109</v>
      </c>
      <c r="M79" s="17"/>
      <c r="N79" s="17"/>
      <c r="O79" s="16"/>
      <c r="P79" s="17"/>
      <c r="Q79" s="17"/>
      <c r="R79" s="2"/>
    </row>
    <row r="80" spans="1:18" hidden="1" x14ac:dyDescent="0.3">
      <c r="A80" s="17" t="s">
        <v>56</v>
      </c>
      <c r="B80" s="32" t="str">
        <f>VLOOKUP(Tabela2[[#This Row],[Classe]],Classe!$B$2:$D$24,2)</f>
        <v>S</v>
      </c>
      <c r="C80" s="30" t="str">
        <f>VLOOKUP(Tabela2[[#This Row],[Classe]],Classe!$B$2:$D$24,3)</f>
        <v>Alimentacao</v>
      </c>
      <c r="D80" s="17" t="str">
        <f>VLOOKUP(Tabela2[[#This Row],[Classe]],Classe!$B$2:$D$24,3)</f>
        <v>Alimentacao</v>
      </c>
      <c r="E80" s="17" t="s">
        <v>87</v>
      </c>
      <c r="F80" s="16">
        <v>45269</v>
      </c>
      <c r="G80" s="33">
        <v>45261</v>
      </c>
      <c r="H80" s="35">
        <v>-99.92</v>
      </c>
      <c r="I80" s="136">
        <v>12</v>
      </c>
      <c r="J80" s="44">
        <v>2023</v>
      </c>
      <c r="K80" s="30" t="s">
        <v>20</v>
      </c>
      <c r="L80" s="31"/>
      <c r="M80" s="17"/>
      <c r="N80" s="17"/>
      <c r="O80" s="16"/>
      <c r="P80" s="17"/>
      <c r="Q80" s="17"/>
      <c r="R80" s="2"/>
    </row>
    <row r="81" spans="1:18" hidden="1" x14ac:dyDescent="0.3">
      <c r="A81" s="17" t="s">
        <v>56</v>
      </c>
      <c r="B81" s="32" t="str">
        <f>VLOOKUP(Tabela2[[#This Row],[Classe]],Classe!$B$2:$D$24,2)</f>
        <v>S</v>
      </c>
      <c r="C81" s="30" t="str">
        <f>VLOOKUP(Tabela2[[#This Row],[Classe]],Classe!$B$2:$D$24,3)</f>
        <v>Alimentacao</v>
      </c>
      <c r="D81" s="17" t="str">
        <f>VLOOKUP(Tabela2[[#This Row],[Classe]],Classe!$B$2:$D$24,3)</f>
        <v>Alimentacao</v>
      </c>
      <c r="E81" s="17" t="s">
        <v>110</v>
      </c>
      <c r="F81" s="16">
        <v>45273</v>
      </c>
      <c r="G81" s="33">
        <v>45261</v>
      </c>
      <c r="H81" s="35">
        <v>-611</v>
      </c>
      <c r="I81" s="136">
        <v>12</v>
      </c>
      <c r="J81" s="44">
        <v>2023</v>
      </c>
      <c r="K81" s="30" t="s">
        <v>20</v>
      </c>
      <c r="L81" s="31" t="s">
        <v>111</v>
      </c>
      <c r="M81" s="17"/>
      <c r="N81" s="17"/>
      <c r="O81" s="16"/>
      <c r="P81" s="17"/>
      <c r="Q81" s="17"/>
      <c r="R81" s="2"/>
    </row>
    <row r="82" spans="1:18" hidden="1" x14ac:dyDescent="0.3">
      <c r="A82" s="17" t="s">
        <v>50</v>
      </c>
      <c r="B82" s="32" t="str">
        <f>VLOOKUP(Tabela2[[#This Row],[Classe]],Classe!$B$2:$D$24,2)</f>
        <v>S</v>
      </c>
      <c r="C82" s="25" t="str">
        <f>VLOOKUP(Tabela2[[#This Row],[Classe]],Classe!$B$2:$D$15,3)</f>
        <v>Veículos</v>
      </c>
      <c r="D82" s="36" t="s">
        <v>89</v>
      </c>
      <c r="E82" s="36" t="s">
        <v>90</v>
      </c>
      <c r="F82" s="16">
        <v>45273</v>
      </c>
      <c r="G82" s="33">
        <v>45261</v>
      </c>
      <c r="H82" s="48">
        <v>-300</v>
      </c>
      <c r="I82" s="136">
        <v>12</v>
      </c>
      <c r="J82" s="44">
        <v>2023</v>
      </c>
      <c r="K82" s="30" t="s">
        <v>20</v>
      </c>
      <c r="L82" s="31"/>
      <c r="M82" s="17"/>
      <c r="N82" s="17"/>
      <c r="O82" s="17"/>
      <c r="P82" s="17"/>
      <c r="Q82" s="17"/>
    </row>
    <row r="83" spans="1:18" hidden="1" x14ac:dyDescent="0.3">
      <c r="A83" s="17" t="s">
        <v>50</v>
      </c>
      <c r="B83" s="32" t="str">
        <f>VLOOKUP(Tabela2[[#This Row],[Classe]],Classe!$B$2:$D$24,2)</f>
        <v>S</v>
      </c>
      <c r="C83" s="30" t="str">
        <f>VLOOKUP(Tabela2[[#This Row],[Classe]],Classe!$B$2:$D$24,3)</f>
        <v>Veículos</v>
      </c>
      <c r="D83" s="17" t="s">
        <v>51</v>
      </c>
      <c r="E83" s="37" t="s">
        <v>100</v>
      </c>
      <c r="F83" s="16">
        <v>45274</v>
      </c>
      <c r="G83" s="33">
        <v>45261</v>
      </c>
      <c r="H83" s="35">
        <v>-187.89</v>
      </c>
      <c r="I83" s="136">
        <v>12</v>
      </c>
      <c r="J83" s="44">
        <v>2023</v>
      </c>
      <c r="K83" s="30" t="s">
        <v>20</v>
      </c>
      <c r="L83" s="31" t="s">
        <v>112</v>
      </c>
      <c r="M83" s="17"/>
      <c r="N83" s="17"/>
      <c r="O83" s="17"/>
      <c r="P83" s="17"/>
      <c r="Q83" s="17"/>
    </row>
    <row r="84" spans="1:18" hidden="1" x14ac:dyDescent="0.3">
      <c r="A84" s="17" t="s">
        <v>56</v>
      </c>
      <c r="B84" s="32" t="str">
        <f>VLOOKUP(Tabela2[[#This Row],[Classe]],Classe!$B$2:$D$24,2)</f>
        <v>S</v>
      </c>
      <c r="C84" s="30" t="str">
        <f>VLOOKUP(Tabela2[[#This Row],[Classe]],Classe!$B$2:$D$24,3)</f>
        <v>Alimentacao</v>
      </c>
      <c r="D84" s="36" t="str">
        <f>VLOOKUP(Tabela2[[#This Row],[Classe]],Classe!$B$2:$D$24,3)</f>
        <v>Alimentacao</v>
      </c>
      <c r="E84" s="37" t="s">
        <v>57</v>
      </c>
      <c r="F84" s="16">
        <v>45275</v>
      </c>
      <c r="G84" s="33">
        <v>45261</v>
      </c>
      <c r="H84" s="35">
        <v>-79.5</v>
      </c>
      <c r="I84" s="136">
        <v>12</v>
      </c>
      <c r="J84" s="44">
        <v>2023</v>
      </c>
      <c r="K84" s="30" t="s">
        <v>20</v>
      </c>
      <c r="L84" s="31" t="s">
        <v>113</v>
      </c>
      <c r="M84" s="17"/>
      <c r="N84" s="17"/>
      <c r="O84" s="16"/>
      <c r="P84" s="17"/>
      <c r="Q84" s="17"/>
      <c r="R84" s="2"/>
    </row>
    <row r="85" spans="1:18" hidden="1" x14ac:dyDescent="0.3">
      <c r="A85" s="17" t="s">
        <v>56</v>
      </c>
      <c r="B85" s="32" t="str">
        <f>VLOOKUP(Tabela2[[#This Row],[Classe]],Classe!$B$2:$D$24,2)</f>
        <v>S</v>
      </c>
      <c r="C85" s="30" t="str">
        <f>VLOOKUP(Tabela2[[#This Row],[Classe]],Classe!$B$2:$D$24,3)</f>
        <v>Alimentacao</v>
      </c>
      <c r="D85" s="36" t="str">
        <f>VLOOKUP(Tabela2[[#This Row],[Classe]],Classe!$B$2:$D$24,3)</f>
        <v>Alimentacao</v>
      </c>
      <c r="E85" s="17" t="s">
        <v>114</v>
      </c>
      <c r="F85" s="16">
        <v>45275</v>
      </c>
      <c r="G85" s="33">
        <v>45261</v>
      </c>
      <c r="H85" s="35">
        <v>-37.99</v>
      </c>
      <c r="I85" s="136">
        <v>12</v>
      </c>
      <c r="J85" s="44">
        <v>2023</v>
      </c>
      <c r="K85" s="30" t="s">
        <v>20</v>
      </c>
      <c r="L85" s="31" t="s">
        <v>115</v>
      </c>
      <c r="M85" s="17"/>
      <c r="N85" s="17"/>
      <c r="O85" s="17"/>
      <c r="P85" s="17"/>
      <c r="Q85" s="17"/>
    </row>
    <row r="86" spans="1:18" hidden="1" x14ac:dyDescent="0.3">
      <c r="A86" s="17" t="s">
        <v>56</v>
      </c>
      <c r="B86" s="32" t="str">
        <f>VLOOKUP(Tabela2[[#This Row],[Classe]],Classe!$B$2:$D$24,2)</f>
        <v>S</v>
      </c>
      <c r="C86" s="30" t="str">
        <f>VLOOKUP(Tabela2[[#This Row],[Classe]],Classe!$B$2:$D$24,3)</f>
        <v>Alimentacao</v>
      </c>
      <c r="D86" s="36" t="str">
        <f>VLOOKUP(Tabela2[[#This Row],[Classe]],Classe!$B$2:$D$24,3)</f>
        <v>Alimentacao</v>
      </c>
      <c r="E86" s="17" t="s">
        <v>116</v>
      </c>
      <c r="F86" s="16">
        <v>45278</v>
      </c>
      <c r="G86" s="33">
        <v>45261</v>
      </c>
      <c r="H86" s="35">
        <v>-186.12</v>
      </c>
      <c r="I86" s="136">
        <v>12</v>
      </c>
      <c r="J86" s="44">
        <v>2023</v>
      </c>
      <c r="K86" s="30" t="s">
        <v>20</v>
      </c>
      <c r="L86" s="31"/>
      <c r="M86" s="17"/>
      <c r="N86" s="17"/>
      <c r="O86" s="17"/>
      <c r="P86" s="17"/>
      <c r="Q86" s="17"/>
    </row>
    <row r="87" spans="1:18" hidden="1" x14ac:dyDescent="0.3">
      <c r="A87" s="17" t="s">
        <v>56</v>
      </c>
      <c r="B87" s="32" t="str">
        <f>VLOOKUP(Tabela2[[#This Row],[Classe]],Classe!$B$2:$D$24,2)</f>
        <v>S</v>
      </c>
      <c r="C87" s="30" t="str">
        <f>VLOOKUP(Tabela2[[#This Row],[Classe]],Classe!$B$2:$D$24,3)</f>
        <v>Alimentacao</v>
      </c>
      <c r="D87" s="36" t="str">
        <f>VLOOKUP(Tabela2[[#This Row],[Classe]],Classe!$B$2:$D$24,3)</f>
        <v>Alimentacao</v>
      </c>
      <c r="E87" s="36" t="s">
        <v>117</v>
      </c>
      <c r="F87" s="37">
        <v>45278</v>
      </c>
      <c r="G87" s="42">
        <v>45261</v>
      </c>
      <c r="H87" s="48">
        <v>-6</v>
      </c>
      <c r="I87" s="136">
        <v>12</v>
      </c>
      <c r="J87" s="51">
        <v>2023</v>
      </c>
      <c r="K87" s="39" t="s">
        <v>20</v>
      </c>
      <c r="L87" s="41"/>
      <c r="M87" s="36"/>
      <c r="N87" s="17"/>
      <c r="O87" s="17"/>
      <c r="P87" s="17"/>
      <c r="Q87" s="17"/>
    </row>
    <row r="88" spans="1:18" hidden="1" x14ac:dyDescent="0.3">
      <c r="A88" s="17" t="s">
        <v>56</v>
      </c>
      <c r="B88" s="32" t="str">
        <f>VLOOKUP(Tabela2[[#This Row],[Classe]],Classe!$B$2:$D$24,2)</f>
        <v>S</v>
      </c>
      <c r="C88" s="30" t="str">
        <f>VLOOKUP(Tabela2[[#This Row],[Classe]],Classe!$B$2:$D$24,3)</f>
        <v>Alimentacao</v>
      </c>
      <c r="D88" s="36" t="str">
        <f>VLOOKUP(Tabela2[[#This Row],[Classe]],Classe!$B$2:$D$24,3)</f>
        <v>Alimentacao</v>
      </c>
      <c r="E88" s="17" t="s">
        <v>118</v>
      </c>
      <c r="F88" s="16">
        <v>45281</v>
      </c>
      <c r="G88" s="42">
        <v>45261</v>
      </c>
      <c r="H88" s="35">
        <v>-12</v>
      </c>
      <c r="I88" s="136">
        <v>12</v>
      </c>
      <c r="J88" s="51">
        <v>2023</v>
      </c>
      <c r="K88" s="39" t="s">
        <v>20</v>
      </c>
      <c r="L88" s="31"/>
      <c r="M88" s="17"/>
      <c r="N88" s="17"/>
      <c r="O88" s="17"/>
      <c r="P88" s="17"/>
      <c r="Q88" s="17"/>
    </row>
    <row r="89" spans="1:18" hidden="1" x14ac:dyDescent="0.3">
      <c r="A89" s="17" t="s">
        <v>23</v>
      </c>
      <c r="B89" s="36" t="str">
        <f>VLOOKUP(Tabela2[[#This Row],[Classe]],Classe!$B$2:$D$15,2)</f>
        <v>E</v>
      </c>
      <c r="C89" s="36" t="str">
        <f>VLOOKUP(Tabela2[[#This Row],[Classe]],Classe!$B$2:$D$15,3)</f>
        <v>Receita</v>
      </c>
      <c r="D89" s="11" t="s">
        <v>24</v>
      </c>
      <c r="E89" s="36" t="s">
        <v>119</v>
      </c>
      <c r="F89" s="37">
        <v>45282</v>
      </c>
      <c r="G89" s="42">
        <v>45261</v>
      </c>
      <c r="H89" s="57">
        <v>7868.06</v>
      </c>
      <c r="I89" s="136">
        <v>12</v>
      </c>
      <c r="J89" s="51">
        <v>2023</v>
      </c>
      <c r="K89" s="39" t="s">
        <v>20</v>
      </c>
      <c r="L89" s="31"/>
      <c r="M89" s="17"/>
      <c r="N89" s="17"/>
      <c r="O89" s="17"/>
      <c r="P89" s="17"/>
      <c r="Q89" s="17"/>
    </row>
    <row r="90" spans="1:18" hidden="1" x14ac:dyDescent="0.3">
      <c r="A90" s="17" t="s">
        <v>56</v>
      </c>
      <c r="B90" s="32" t="str">
        <f>VLOOKUP(Tabela2[[#This Row],[Classe]],Classe!$B$2:$D$24,2)</f>
        <v>S</v>
      </c>
      <c r="C90" s="30" t="str">
        <f>VLOOKUP(Tabela2[[#This Row],[Classe]],Classe!$B$2:$D$24,3)</f>
        <v>Alimentacao</v>
      </c>
      <c r="D90" s="36" t="str">
        <f>VLOOKUP(Tabela2[[#This Row],[Classe]],Classe!$B$2:$D$24,3)</f>
        <v>Alimentacao</v>
      </c>
      <c r="E90" s="36" t="s">
        <v>57</v>
      </c>
      <c r="F90" s="37">
        <v>45282</v>
      </c>
      <c r="G90" s="42">
        <v>45261</v>
      </c>
      <c r="H90" s="57">
        <v>-98.84</v>
      </c>
      <c r="I90" s="136">
        <v>12</v>
      </c>
      <c r="J90" s="51">
        <v>2023</v>
      </c>
      <c r="K90" s="39" t="s">
        <v>20</v>
      </c>
      <c r="L90" s="31"/>
      <c r="M90" s="17"/>
      <c r="N90" s="17"/>
      <c r="O90" s="17"/>
      <c r="P90" s="17"/>
      <c r="Q90" s="17"/>
    </row>
    <row r="91" spans="1:18" hidden="1" x14ac:dyDescent="0.3">
      <c r="A91" s="17" t="s">
        <v>68</v>
      </c>
      <c r="B91" s="32" t="str">
        <f>VLOOKUP(Tabela2[[#This Row],[Classe]],Classe!$B$2:$D$24,2)</f>
        <v>D</v>
      </c>
      <c r="C91" s="30" t="str">
        <f>VLOOKUP(Tabela2[[#This Row],[Classe]],Classe!$B$2:$D$24,3)</f>
        <v>Emprestimo sócios</v>
      </c>
      <c r="D91" s="17" t="s">
        <v>69</v>
      </c>
      <c r="E91" s="30" t="s">
        <v>19</v>
      </c>
      <c r="F91" s="37">
        <v>45282</v>
      </c>
      <c r="G91" s="42">
        <v>45261</v>
      </c>
      <c r="H91" s="57">
        <v>-7000</v>
      </c>
      <c r="I91" s="136">
        <v>12</v>
      </c>
      <c r="J91" s="51">
        <v>2023</v>
      </c>
      <c r="K91" s="39" t="s">
        <v>20</v>
      </c>
      <c r="L91" s="31"/>
      <c r="M91" s="17"/>
      <c r="N91" s="17"/>
      <c r="O91" s="17"/>
      <c r="P91" s="17"/>
      <c r="Q91" s="17"/>
    </row>
    <row r="92" spans="1:18" hidden="1" x14ac:dyDescent="0.3">
      <c r="A92" s="17" t="s">
        <v>50</v>
      </c>
      <c r="B92" s="32" t="str">
        <f>VLOOKUP(Tabela2[[#This Row],[Classe]],Classe!$B$2:$D$24,2)</f>
        <v>S</v>
      </c>
      <c r="C92" s="30" t="str">
        <f>VLOOKUP(Tabela2[[#This Row],[Classe]],Classe!$B$2:$D$24,3)</f>
        <v>Veículos</v>
      </c>
      <c r="D92" s="17" t="s">
        <v>51</v>
      </c>
      <c r="E92" s="36" t="s">
        <v>100</v>
      </c>
      <c r="F92" s="37">
        <v>45282</v>
      </c>
      <c r="G92" s="42">
        <v>45261</v>
      </c>
      <c r="H92" s="57">
        <v>-151.19999999999999</v>
      </c>
      <c r="I92" s="136">
        <v>12</v>
      </c>
      <c r="J92" s="51">
        <v>2023</v>
      </c>
      <c r="K92" s="39" t="s">
        <v>20</v>
      </c>
      <c r="L92" s="31"/>
      <c r="M92" s="17"/>
      <c r="N92" s="17"/>
      <c r="O92" s="17"/>
      <c r="P92" s="17"/>
      <c r="Q92" s="17"/>
    </row>
    <row r="93" spans="1:18" hidden="1" x14ac:dyDescent="0.3">
      <c r="A93" s="17" t="s">
        <v>53</v>
      </c>
      <c r="B93" s="32" t="str">
        <f>VLOOKUP(Tabela2[[#This Row],[Classe]],Classe!$B$2:$D$24,2)</f>
        <v>S</v>
      </c>
      <c r="C93" s="30" t="str">
        <f>VLOOKUP(Tabela2[[#This Row],[Classe]],Classe!$B$2:$D$24,3)</f>
        <v>Plano de Saúde</v>
      </c>
      <c r="D93" s="17" t="s">
        <v>54</v>
      </c>
      <c r="E93" s="17" t="s">
        <v>93</v>
      </c>
      <c r="F93" s="37">
        <v>45286</v>
      </c>
      <c r="G93" s="42">
        <v>45261</v>
      </c>
      <c r="H93" s="57">
        <v>-2452.25</v>
      </c>
      <c r="I93" s="136">
        <v>12</v>
      </c>
      <c r="J93" s="51">
        <v>2023</v>
      </c>
      <c r="K93" s="39" t="s">
        <v>20</v>
      </c>
      <c r="L93" s="31"/>
      <c r="M93" s="17"/>
      <c r="N93" s="17"/>
      <c r="O93" s="17"/>
      <c r="P93" s="17"/>
      <c r="Q93" s="17"/>
    </row>
    <row r="94" spans="1:18" hidden="1" x14ac:dyDescent="0.3">
      <c r="A94" s="17" t="s">
        <v>56</v>
      </c>
      <c r="B94" s="32" t="str">
        <f>VLOOKUP(Tabela2[[#This Row],[Classe]],Classe!$B$2:$D$24,2)</f>
        <v>S</v>
      </c>
      <c r="C94" s="30" t="str">
        <f>VLOOKUP(Tabela2[[#This Row],[Classe]],Classe!$B$2:$D$24,3)</f>
        <v>Alimentacao</v>
      </c>
      <c r="D94" s="36" t="str">
        <f>VLOOKUP(Tabela2[[#This Row],[Classe]],Classe!$B$2:$D$24,3)</f>
        <v>Alimentacao</v>
      </c>
      <c r="E94" s="36" t="s">
        <v>120</v>
      </c>
      <c r="F94" s="37">
        <v>45287</v>
      </c>
      <c r="G94" s="42">
        <v>45261</v>
      </c>
      <c r="H94" s="57">
        <v>-31.4</v>
      </c>
      <c r="I94" s="136">
        <v>12</v>
      </c>
      <c r="J94" s="51">
        <v>2023</v>
      </c>
      <c r="K94" s="39" t="s">
        <v>20</v>
      </c>
      <c r="L94" s="31"/>
      <c r="M94" s="17"/>
      <c r="N94" s="17"/>
      <c r="O94" s="17"/>
      <c r="P94" s="17"/>
      <c r="Q94" s="17"/>
    </row>
    <row r="95" spans="1:18" hidden="1" x14ac:dyDescent="0.3">
      <c r="A95" s="17" t="s">
        <v>50</v>
      </c>
      <c r="B95" s="32" t="str">
        <f>VLOOKUP(Tabela2[[#This Row],[Classe]],Classe!$B$2:$D$24,2)</f>
        <v>S</v>
      </c>
      <c r="C95" s="30" t="str">
        <f>VLOOKUP(Tabela2[[#This Row],[Classe]],Classe!$B$2:$D$24,3)</f>
        <v>Veículos</v>
      </c>
      <c r="D95" s="36" t="s">
        <v>105</v>
      </c>
      <c r="E95" s="36" t="s">
        <v>121</v>
      </c>
      <c r="F95" s="37">
        <v>45289</v>
      </c>
      <c r="G95" s="42">
        <v>45261</v>
      </c>
      <c r="H95" s="57">
        <v>-500</v>
      </c>
      <c r="I95" s="136">
        <v>12</v>
      </c>
      <c r="J95" s="51">
        <v>2023</v>
      </c>
      <c r="K95" s="39" t="s">
        <v>20</v>
      </c>
      <c r="L95" s="31"/>
      <c r="M95" s="17"/>
      <c r="N95" s="17"/>
      <c r="O95" s="17"/>
      <c r="P95" s="17"/>
      <c r="Q95" s="17"/>
    </row>
    <row r="96" spans="1:18" hidden="1" x14ac:dyDescent="0.3">
      <c r="A96" s="17" t="s">
        <v>56</v>
      </c>
      <c r="B96" s="32" t="str">
        <f>VLOOKUP(Tabela2[[#This Row],[Classe]],Classe!$B$2:$D$24,2)</f>
        <v>S</v>
      </c>
      <c r="C96" s="30" t="str">
        <f>VLOOKUP(Tabela2[[#This Row],[Classe]],Classe!$B$2:$D$24,3)</f>
        <v>Alimentacao</v>
      </c>
      <c r="D96" s="36" t="str">
        <f>VLOOKUP(Tabela2[[#This Row],[Classe]],Classe!$B$2:$D$24,3)</f>
        <v>Alimentacao</v>
      </c>
      <c r="E96" s="36" t="s">
        <v>57</v>
      </c>
      <c r="F96" s="37">
        <v>45289</v>
      </c>
      <c r="G96" s="42">
        <v>45261</v>
      </c>
      <c r="H96" s="57">
        <v>-75.3</v>
      </c>
      <c r="I96" s="136">
        <v>12</v>
      </c>
      <c r="J96" s="51">
        <v>2023</v>
      </c>
      <c r="K96" s="39" t="s">
        <v>20</v>
      </c>
      <c r="L96" s="31"/>
      <c r="M96" s="17"/>
      <c r="N96" s="17"/>
      <c r="O96" s="17"/>
      <c r="P96" s="17"/>
      <c r="Q96" s="17"/>
    </row>
    <row r="97" spans="1:17" hidden="1" x14ac:dyDescent="0.3">
      <c r="A97" s="17" t="s">
        <v>50</v>
      </c>
      <c r="B97" s="32" t="str">
        <f>VLOOKUP(Tabela2[[#This Row],[Classe]],Classe!$B$2:$D$24,2)</f>
        <v>S</v>
      </c>
      <c r="C97" s="30" t="str">
        <f>VLOOKUP(Tabela2[[#This Row],[Classe]],Classe!$B$2:$D$24,3)</f>
        <v>Veículos</v>
      </c>
      <c r="D97" s="17" t="s">
        <v>51</v>
      </c>
      <c r="E97" s="36" t="s">
        <v>79</v>
      </c>
      <c r="F97" s="37">
        <v>45289</v>
      </c>
      <c r="G97" s="42">
        <v>45261</v>
      </c>
      <c r="H97" s="57">
        <v>-228.57</v>
      </c>
      <c r="I97" s="136">
        <v>12</v>
      </c>
      <c r="J97" s="51">
        <v>2023</v>
      </c>
      <c r="K97" s="39" t="s">
        <v>20</v>
      </c>
      <c r="L97" s="31" t="s">
        <v>122</v>
      </c>
      <c r="M97" s="17"/>
      <c r="N97" s="17"/>
      <c r="O97" s="17"/>
      <c r="P97" s="17"/>
      <c r="Q97" s="17"/>
    </row>
    <row r="98" spans="1:17" hidden="1" x14ac:dyDescent="0.3">
      <c r="A98" s="17" t="s">
        <v>17</v>
      </c>
      <c r="B98" s="32" t="str">
        <f>VLOOKUP(Tabela2[[#This Row],[Classe]],Classe!$B$2:$D$24,2)</f>
        <v>S</v>
      </c>
      <c r="C98" s="30" t="str">
        <f>VLOOKUP(Tabela2[[#This Row],[Classe]],Classe!$B$2:$D$24,3)</f>
        <v>Prolabore</v>
      </c>
      <c r="D98" s="30" t="s">
        <v>18</v>
      </c>
      <c r="E98" s="30" t="s">
        <v>19</v>
      </c>
      <c r="F98" s="37">
        <v>45296</v>
      </c>
      <c r="G98" s="42">
        <v>45261</v>
      </c>
      <c r="H98" s="48">
        <v>-3335.6</v>
      </c>
      <c r="I98" s="136">
        <v>1</v>
      </c>
      <c r="J98" s="51">
        <v>2024</v>
      </c>
      <c r="K98" s="39" t="s">
        <v>20</v>
      </c>
      <c r="L98" s="31" t="s">
        <v>123</v>
      </c>
      <c r="M98" s="17"/>
      <c r="N98" s="17"/>
      <c r="O98" s="17"/>
      <c r="P98" s="17"/>
      <c r="Q98" s="17"/>
    </row>
    <row r="99" spans="1:17" hidden="1" x14ac:dyDescent="0.3">
      <c r="A99" s="17" t="s">
        <v>17</v>
      </c>
      <c r="B99" s="32" t="str">
        <f>VLOOKUP(Tabela2[[#This Row],[Classe]],Classe!$B$2:$D$24,2)</f>
        <v>S</v>
      </c>
      <c r="C99" s="30" t="str">
        <f>VLOOKUP(Tabela2[[#This Row],[Classe]],Classe!$B$2:$D$24,3)</f>
        <v>Prolabore</v>
      </c>
      <c r="D99" s="30" t="s">
        <v>21</v>
      </c>
      <c r="E99" s="30" t="s">
        <v>22</v>
      </c>
      <c r="F99" s="37">
        <v>45296</v>
      </c>
      <c r="G99" s="42">
        <v>45261</v>
      </c>
      <c r="H99" s="48">
        <v>-3335.6</v>
      </c>
      <c r="I99" s="136">
        <v>1</v>
      </c>
      <c r="J99" s="51">
        <v>2024</v>
      </c>
      <c r="K99" s="39" t="s">
        <v>20</v>
      </c>
      <c r="L99" s="31" t="s">
        <v>124</v>
      </c>
      <c r="M99" s="17"/>
      <c r="N99" s="17"/>
      <c r="O99" s="17"/>
      <c r="P99" s="17"/>
      <c r="Q99" s="17"/>
    </row>
    <row r="100" spans="1:17" hidden="1" x14ac:dyDescent="0.3">
      <c r="A100" s="17" t="s">
        <v>35</v>
      </c>
      <c r="B100" s="32" t="str">
        <f>VLOOKUP(Tabela2[[#This Row],[Classe]],Classe!$B$2:$D$24,2)</f>
        <v>S</v>
      </c>
      <c r="C100" s="30" t="str">
        <f>VLOOKUP(Tabela2[[#This Row],[Classe]],Classe!$B$2:$D$24,3)</f>
        <v>Honorários Contabeis</v>
      </c>
      <c r="D100" s="36" t="s">
        <v>125</v>
      </c>
      <c r="E100" s="36" t="s">
        <v>37</v>
      </c>
      <c r="F100" s="37">
        <v>45296</v>
      </c>
      <c r="G100" s="42">
        <v>45261</v>
      </c>
      <c r="H100" s="48">
        <v>-883</v>
      </c>
      <c r="I100" s="136">
        <v>1</v>
      </c>
      <c r="J100" s="51">
        <v>2024</v>
      </c>
      <c r="K100" s="39" t="s">
        <v>20</v>
      </c>
      <c r="L100" s="31" t="s">
        <v>126</v>
      </c>
      <c r="M100" s="17"/>
      <c r="N100" s="17"/>
      <c r="O100" s="17"/>
      <c r="P100" s="17"/>
      <c r="Q100" s="17"/>
    </row>
    <row r="101" spans="1:17" hidden="1" x14ac:dyDescent="0.3">
      <c r="A101" s="17" t="s">
        <v>30</v>
      </c>
      <c r="B101" s="50" t="str">
        <f>VLOOKUP(Tabela2[[#This Row],[Classe]],Classe!$B$2:$D$24,2)</f>
        <v>S</v>
      </c>
      <c r="C101" s="39" t="str">
        <f>VLOOKUP(Tabela2[[#This Row],[Classe]],Classe!$B$2:$D$24,3)</f>
        <v>Despesas Tributarias</v>
      </c>
      <c r="D101" s="17" t="s">
        <v>31</v>
      </c>
      <c r="E101" s="30" t="s">
        <v>32</v>
      </c>
      <c r="F101" s="37">
        <v>45313</v>
      </c>
      <c r="G101" s="42">
        <v>45261</v>
      </c>
      <c r="H101" s="48">
        <v>-2046.57</v>
      </c>
      <c r="I101" s="136">
        <v>1</v>
      </c>
      <c r="J101" s="51">
        <v>2024</v>
      </c>
      <c r="K101" s="39" t="s">
        <v>20</v>
      </c>
      <c r="L101" s="17" t="s">
        <v>127</v>
      </c>
      <c r="N101" s="17"/>
      <c r="O101" s="17"/>
      <c r="P101" s="17"/>
      <c r="Q101" s="17"/>
    </row>
    <row r="102" spans="1:17" hidden="1" x14ac:dyDescent="0.3">
      <c r="A102" s="17" t="s">
        <v>23</v>
      </c>
      <c r="B102" s="36" t="str">
        <f>VLOOKUP(Tabela2[[#This Row],[Classe]],Classe!$B$2:$D$15,2)</f>
        <v>E</v>
      </c>
      <c r="C102" s="36" t="str">
        <f>VLOOKUP(Tabela2[[#This Row],[Classe]],Classe!$B$2:$D$15,3)</f>
        <v>Receita</v>
      </c>
      <c r="D102" s="11" t="s">
        <v>24</v>
      </c>
      <c r="E102" s="36" t="s">
        <v>25</v>
      </c>
      <c r="F102" s="37">
        <v>45296</v>
      </c>
      <c r="G102" s="42">
        <v>45261</v>
      </c>
      <c r="H102" s="57">
        <v>27500</v>
      </c>
      <c r="I102" s="136">
        <v>1</v>
      </c>
      <c r="J102" s="51">
        <v>2024</v>
      </c>
      <c r="K102" s="39" t="s">
        <v>20</v>
      </c>
      <c r="L102" s="31"/>
      <c r="M102" s="17"/>
      <c r="N102" s="17"/>
      <c r="O102" s="17"/>
      <c r="P102" s="17"/>
      <c r="Q102" s="17"/>
    </row>
    <row r="103" spans="1:17" hidden="1" x14ac:dyDescent="0.3">
      <c r="A103" s="17" t="s">
        <v>30</v>
      </c>
      <c r="B103" s="32" t="str">
        <f>VLOOKUP(Tabela2[[#This Row],[Classe]],Classe!$B$2:$D$24,2)</f>
        <v>S</v>
      </c>
      <c r="C103" s="30" t="str">
        <f>VLOOKUP(Tabela2[[#This Row],[Classe]],Classe!$B$2:$D$24,3)</f>
        <v>Despesas Tributarias</v>
      </c>
      <c r="D103" s="36" t="s">
        <v>128</v>
      </c>
      <c r="E103" s="17" t="s">
        <v>129</v>
      </c>
      <c r="F103" s="1">
        <v>45296</v>
      </c>
      <c r="G103" s="38">
        <v>45261</v>
      </c>
      <c r="H103" s="48">
        <f>26862-27500</f>
        <v>-638</v>
      </c>
      <c r="I103" s="136">
        <v>1</v>
      </c>
      <c r="J103" s="51">
        <v>2024</v>
      </c>
      <c r="K103" s="39" t="s">
        <v>20</v>
      </c>
      <c r="L103" s="17"/>
      <c r="M103" s="17"/>
      <c r="N103" s="17"/>
      <c r="O103" s="17"/>
      <c r="P103" s="17"/>
      <c r="Q103" s="17"/>
    </row>
    <row r="104" spans="1:17" hidden="1" x14ac:dyDescent="0.3">
      <c r="A104" s="17" t="s">
        <v>17</v>
      </c>
      <c r="B104" s="32" t="str">
        <f>VLOOKUP(Tabela2[[#This Row],[Classe]],Classe!$B$2:$D$24,2)</f>
        <v>S</v>
      </c>
      <c r="C104" s="30" t="str">
        <f>VLOOKUP(Tabela2[[#This Row],[Classe]],Classe!$B$2:$D$24,3)</f>
        <v>Prolabore</v>
      </c>
      <c r="D104" s="17" t="s">
        <v>26</v>
      </c>
      <c r="E104" s="36" t="s">
        <v>27</v>
      </c>
      <c r="F104" s="16">
        <v>45310</v>
      </c>
      <c r="G104" s="38">
        <v>45261</v>
      </c>
      <c r="H104" s="48">
        <v>-1128.8</v>
      </c>
      <c r="I104" s="136">
        <v>1</v>
      </c>
      <c r="J104" s="51">
        <v>2024</v>
      </c>
      <c r="K104" s="39" t="s">
        <v>20</v>
      </c>
      <c r="L104" s="17" t="s">
        <v>130</v>
      </c>
      <c r="M104" s="17"/>
      <c r="N104" s="17"/>
      <c r="O104" s="17"/>
      <c r="P104" s="17"/>
      <c r="Q104" s="17"/>
    </row>
    <row r="105" spans="1:17" x14ac:dyDescent="0.3">
      <c r="A105" s="17" t="s">
        <v>56</v>
      </c>
      <c r="B105" s="32" t="str">
        <f>VLOOKUP(Tabela2[[#This Row],[Classe]],Classe!$B$2:$D$24,2)</f>
        <v>S</v>
      </c>
      <c r="C105" s="30" t="str">
        <f>VLOOKUP(Tabela2[[#This Row],[Classe]],Classe!$B$2:$D$24,3)</f>
        <v>Alimentacao</v>
      </c>
      <c r="D105" s="36" t="str">
        <f>VLOOKUP(Tabela2[[#This Row],[Classe]],Classe!$B$2:$D$24,3)</f>
        <v>Alimentacao</v>
      </c>
      <c r="E105" s="30" t="s">
        <v>131</v>
      </c>
      <c r="F105" s="16">
        <v>45293</v>
      </c>
      <c r="G105" s="38">
        <v>45292</v>
      </c>
      <c r="H105" s="56">
        <v>-68.900000000000006</v>
      </c>
      <c r="I105" s="136">
        <v>1</v>
      </c>
      <c r="J105" s="51">
        <v>2024</v>
      </c>
      <c r="K105" s="39" t="s">
        <v>20</v>
      </c>
      <c r="L105" s="17"/>
      <c r="M105" s="17"/>
      <c r="N105" s="17"/>
      <c r="O105" s="17"/>
      <c r="P105" s="17"/>
      <c r="Q105" s="17"/>
    </row>
    <row r="106" spans="1:17" x14ac:dyDescent="0.3">
      <c r="A106" s="17" t="s">
        <v>68</v>
      </c>
      <c r="B106" s="32" t="str">
        <f>VLOOKUP(Tabela2[[#This Row],[Classe]],Classe!$B$2:$D$24,2)</f>
        <v>D</v>
      </c>
      <c r="C106" s="30" t="str">
        <f>VLOOKUP(Tabela2[[#This Row],[Classe]],Classe!$B$2:$D$24,3)</f>
        <v>Emprestimo sócios</v>
      </c>
      <c r="D106" s="17" t="s">
        <v>69</v>
      </c>
      <c r="E106" s="17" t="s">
        <v>19</v>
      </c>
      <c r="F106" s="16">
        <v>45296</v>
      </c>
      <c r="G106" s="38">
        <v>45292</v>
      </c>
      <c r="H106" s="56">
        <v>-10000</v>
      </c>
      <c r="I106" s="136">
        <v>1</v>
      </c>
      <c r="J106" s="51">
        <v>2024</v>
      </c>
      <c r="K106" s="39" t="s">
        <v>20</v>
      </c>
      <c r="L106" s="17"/>
      <c r="M106" s="17"/>
      <c r="N106" s="17"/>
      <c r="O106" s="17"/>
      <c r="P106" s="17"/>
      <c r="Q106" s="17"/>
    </row>
    <row r="107" spans="1:17" x14ac:dyDescent="0.3">
      <c r="A107" s="17" t="s">
        <v>50</v>
      </c>
      <c r="B107" s="32" t="str">
        <f>VLOOKUP(Tabela2[[#This Row],[Classe]],Classe!$B$2:$D$24,2)</f>
        <v>S</v>
      </c>
      <c r="C107" s="30" t="str">
        <f>VLOOKUP(Tabela2[[#This Row],[Classe]],Classe!$B$2:$D$24,3)</f>
        <v>Veículos</v>
      </c>
      <c r="D107" s="17" t="s">
        <v>51</v>
      </c>
      <c r="E107" s="17" t="s">
        <v>100</v>
      </c>
      <c r="F107" s="16">
        <v>45296</v>
      </c>
      <c r="G107" s="38">
        <v>45292</v>
      </c>
      <c r="H107" s="56">
        <v>-205.83</v>
      </c>
      <c r="I107" s="136">
        <v>1</v>
      </c>
      <c r="J107" s="51">
        <v>2024</v>
      </c>
      <c r="K107" s="39" t="s">
        <v>20</v>
      </c>
      <c r="L107" s="17" t="s">
        <v>132</v>
      </c>
      <c r="M107" s="17"/>
      <c r="N107" s="17"/>
      <c r="O107" s="17"/>
      <c r="P107" s="17"/>
      <c r="Q107" s="17"/>
    </row>
    <row r="108" spans="1:17" x14ac:dyDescent="0.3">
      <c r="A108" s="17" t="s">
        <v>56</v>
      </c>
      <c r="B108" s="32" t="str">
        <f>VLOOKUP(Tabela2[[#This Row],[Classe]],Classe!$B$2:$D$24,2)</f>
        <v>S</v>
      </c>
      <c r="C108" s="30" t="str">
        <f>VLOOKUP(Tabela2[[#This Row],[Classe]],Classe!$B$2:$D$24,3)</f>
        <v>Alimentacao</v>
      </c>
      <c r="D108" s="36" t="str">
        <f>VLOOKUP(Tabela2[[#This Row],[Classe]],Classe!$B$2:$D$24,3)</f>
        <v>Alimentacao</v>
      </c>
      <c r="E108" s="17" t="s">
        <v>57</v>
      </c>
      <c r="F108" s="16">
        <v>45296</v>
      </c>
      <c r="G108" s="38">
        <v>45292</v>
      </c>
      <c r="H108" s="56">
        <v>-108.5</v>
      </c>
      <c r="I108" s="136">
        <v>1</v>
      </c>
      <c r="J108" s="51">
        <v>2024</v>
      </c>
      <c r="K108" s="39" t="s">
        <v>20</v>
      </c>
      <c r="L108" s="17" t="s">
        <v>132</v>
      </c>
      <c r="M108" s="17"/>
      <c r="N108" s="17"/>
      <c r="O108" s="17"/>
      <c r="P108" s="17"/>
      <c r="Q108" s="17"/>
    </row>
    <row r="109" spans="1:17" x14ac:dyDescent="0.3">
      <c r="A109" s="17" t="s">
        <v>56</v>
      </c>
      <c r="B109" s="32" t="str">
        <f>VLOOKUP(Tabela2[[#This Row],[Classe]],Classe!$B$2:$D$24,2)</f>
        <v>S</v>
      </c>
      <c r="C109" s="30" t="str">
        <f>VLOOKUP(Tabela2[[#This Row],[Classe]],Classe!$B$2:$D$24,3)</f>
        <v>Alimentacao</v>
      </c>
      <c r="D109" s="36" t="str">
        <f>VLOOKUP(Tabela2[[#This Row],[Classe]],Classe!$B$2:$D$24,3)</f>
        <v>Alimentacao</v>
      </c>
      <c r="E109" s="17" t="s">
        <v>133</v>
      </c>
      <c r="F109" s="16">
        <v>45301</v>
      </c>
      <c r="G109" s="38">
        <v>45292</v>
      </c>
      <c r="H109" s="56">
        <v>-177</v>
      </c>
      <c r="I109" s="136">
        <v>1</v>
      </c>
      <c r="J109" s="51">
        <v>2024</v>
      </c>
      <c r="K109" s="39" t="s">
        <v>20</v>
      </c>
      <c r="L109" s="17" t="s">
        <v>134</v>
      </c>
      <c r="M109" s="17"/>
      <c r="N109" s="17"/>
      <c r="O109" s="17"/>
      <c r="P109" s="17"/>
      <c r="Q109" s="17"/>
    </row>
    <row r="110" spans="1:17" x14ac:dyDescent="0.3">
      <c r="A110" s="17" t="s">
        <v>50</v>
      </c>
      <c r="B110" s="32" t="str">
        <f>VLOOKUP(Tabela2[[#This Row],[Classe]],Classe!$B$2:$D$24,2)</f>
        <v>S</v>
      </c>
      <c r="C110" s="30" t="str">
        <f>VLOOKUP(Tabela2[[#This Row],[Classe]],Classe!$B$2:$D$24,3)</f>
        <v>Veículos</v>
      </c>
      <c r="D110" s="17" t="s">
        <v>51</v>
      </c>
      <c r="E110" s="17" t="s">
        <v>91</v>
      </c>
      <c r="F110" s="16">
        <v>45303</v>
      </c>
      <c r="G110" s="38">
        <v>45292</v>
      </c>
      <c r="H110" s="56">
        <v>-327.3</v>
      </c>
      <c r="I110" s="136">
        <v>1</v>
      </c>
      <c r="J110" s="51">
        <v>2024</v>
      </c>
      <c r="K110" s="39" t="s">
        <v>20</v>
      </c>
      <c r="L110" s="17" t="s">
        <v>135</v>
      </c>
      <c r="M110" s="17"/>
      <c r="N110" s="17"/>
      <c r="O110" s="17"/>
      <c r="P110" s="17"/>
      <c r="Q110" s="17"/>
    </row>
    <row r="111" spans="1:17" x14ac:dyDescent="0.3">
      <c r="A111" s="17" t="s">
        <v>56</v>
      </c>
      <c r="B111" s="32" t="str">
        <f>VLOOKUP(Tabela2[[#This Row],[Classe]],Classe!$B$2:$D$24,2)</f>
        <v>S</v>
      </c>
      <c r="C111" s="30" t="str">
        <f>VLOOKUP(Tabela2[[#This Row],[Classe]],Classe!$B$2:$D$24,3)</f>
        <v>Alimentacao</v>
      </c>
      <c r="D111" s="36" t="str">
        <f>VLOOKUP(Tabela2[[#This Row],[Classe]],Classe!$B$2:$D$24,3)</f>
        <v>Alimentacao</v>
      </c>
      <c r="E111" s="17" t="s">
        <v>57</v>
      </c>
      <c r="F111" s="16">
        <v>45303</v>
      </c>
      <c r="G111" s="38">
        <v>45292</v>
      </c>
      <c r="H111" s="56">
        <v>-111.78</v>
      </c>
      <c r="I111" s="136">
        <v>1</v>
      </c>
      <c r="J111" s="51">
        <v>2024</v>
      </c>
      <c r="K111" s="39" t="s">
        <v>20</v>
      </c>
      <c r="L111" s="17" t="s">
        <v>132</v>
      </c>
      <c r="M111" s="17"/>
      <c r="N111" s="17"/>
      <c r="O111" s="17"/>
      <c r="P111" s="17"/>
      <c r="Q111" s="17"/>
    </row>
    <row r="112" spans="1:17" x14ac:dyDescent="0.3">
      <c r="A112" s="17" t="s">
        <v>56</v>
      </c>
      <c r="B112" s="32" t="str">
        <f>VLOOKUP(Tabela2[[#This Row],[Classe]],Classe!$B$2:$D$24,2)</f>
        <v>S</v>
      </c>
      <c r="C112" s="30" t="str">
        <f>VLOOKUP(Tabela2[[#This Row],[Classe]],Classe!$B$2:$D$24,3)</f>
        <v>Alimentacao</v>
      </c>
      <c r="D112" s="36" t="str">
        <f>VLOOKUP(Tabela2[[#This Row],[Classe]],Classe!$B$2:$D$24,3)</f>
        <v>Alimentacao</v>
      </c>
      <c r="E112" s="17" t="s">
        <v>136</v>
      </c>
      <c r="F112" s="16">
        <v>45304</v>
      </c>
      <c r="G112" s="38">
        <v>45292</v>
      </c>
      <c r="H112" s="56">
        <v>-38</v>
      </c>
      <c r="I112" s="136">
        <v>1</v>
      </c>
      <c r="J112" s="51">
        <v>2024</v>
      </c>
      <c r="K112" s="39" t="s">
        <v>20</v>
      </c>
      <c r="L112" s="17" t="s">
        <v>137</v>
      </c>
      <c r="M112" s="17"/>
      <c r="N112" s="17"/>
      <c r="O112" s="17"/>
      <c r="P112" s="17"/>
      <c r="Q112" s="17"/>
    </row>
    <row r="113" spans="1:17" x14ac:dyDescent="0.3">
      <c r="A113" s="17" t="s">
        <v>50</v>
      </c>
      <c r="B113" s="32" t="str">
        <f>VLOOKUP(Tabela2[[#This Row],[Classe]],Classe!$B$2:$D$24,2)</f>
        <v>S</v>
      </c>
      <c r="C113" s="30" t="str">
        <f>VLOOKUP(Tabela2[[#This Row],[Classe]],Classe!$B$2:$D$24,3)</f>
        <v>Veículos</v>
      </c>
      <c r="D113" s="17" t="s">
        <v>51</v>
      </c>
      <c r="E113" s="17" t="s">
        <v>83</v>
      </c>
      <c r="F113" s="16">
        <v>45304</v>
      </c>
      <c r="G113" s="38">
        <v>45292</v>
      </c>
      <c r="H113" s="56">
        <v>-144.5</v>
      </c>
      <c r="I113" s="136">
        <v>1</v>
      </c>
      <c r="J113" s="51">
        <v>2024</v>
      </c>
      <c r="K113" s="39" t="s">
        <v>20</v>
      </c>
      <c r="L113" s="17" t="s">
        <v>138</v>
      </c>
      <c r="M113" s="17"/>
      <c r="N113" s="17"/>
      <c r="O113" s="17"/>
      <c r="P113" s="17"/>
      <c r="Q113" s="17"/>
    </row>
    <row r="114" spans="1:17" x14ac:dyDescent="0.3">
      <c r="A114" s="17" t="s">
        <v>61</v>
      </c>
      <c r="B114" s="32" t="str">
        <f>VLOOKUP(Tabela2[[#This Row],[Classe]],Classe!$B$2:$D$24,2)</f>
        <v>S</v>
      </c>
      <c r="C114" s="30" t="str">
        <f>VLOOKUP(Tabela2[[#This Row],[Classe]],Classe!$B$2:$D$24,3)</f>
        <v>Material de escritório</v>
      </c>
      <c r="D114" s="17" t="s">
        <v>139</v>
      </c>
      <c r="E114" s="17" t="s">
        <v>140</v>
      </c>
      <c r="F114" s="16">
        <v>45306</v>
      </c>
      <c r="G114" s="38">
        <v>45292</v>
      </c>
      <c r="H114" s="56">
        <v>-468.46</v>
      </c>
      <c r="I114" s="136">
        <v>1</v>
      </c>
      <c r="J114" s="51">
        <v>2024</v>
      </c>
      <c r="K114" s="39" t="s">
        <v>20</v>
      </c>
      <c r="L114" s="17" t="s">
        <v>141</v>
      </c>
      <c r="M114" s="17"/>
      <c r="N114" s="17"/>
      <c r="O114" s="17"/>
      <c r="P114" s="17"/>
      <c r="Q114" s="17"/>
    </row>
    <row r="115" spans="1:17" x14ac:dyDescent="0.3">
      <c r="A115" s="17" t="s">
        <v>56</v>
      </c>
      <c r="B115" s="32" t="str">
        <f>VLOOKUP(Tabela2[[#This Row],[Classe]],Classe!$B$2:$D$24,2)</f>
        <v>S</v>
      </c>
      <c r="C115" s="30" t="str">
        <f>VLOOKUP(Tabela2[[#This Row],[Classe]],Classe!$B$2:$D$24,3)</f>
        <v>Alimentacao</v>
      </c>
      <c r="D115" s="36" t="str">
        <f>VLOOKUP(Tabela2[[#This Row],[Classe]],Classe!$B$2:$D$15,3)</f>
        <v>Alimentacao</v>
      </c>
      <c r="E115" s="17" t="s">
        <v>142</v>
      </c>
      <c r="F115" s="16">
        <v>45308</v>
      </c>
      <c r="G115" s="38">
        <v>45292</v>
      </c>
      <c r="H115" s="56">
        <v>-331.1</v>
      </c>
      <c r="I115" s="136">
        <v>1</v>
      </c>
      <c r="J115" s="51">
        <v>2024</v>
      </c>
      <c r="K115" s="39" t="s">
        <v>20</v>
      </c>
      <c r="L115" s="17" t="s">
        <v>143</v>
      </c>
      <c r="M115" s="17"/>
      <c r="N115" s="17"/>
      <c r="O115" s="17"/>
      <c r="P115" s="17"/>
      <c r="Q115" s="17"/>
    </row>
    <row r="116" spans="1:17" x14ac:dyDescent="0.3">
      <c r="A116" s="17" t="s">
        <v>50</v>
      </c>
      <c r="B116" s="32" t="str">
        <f>VLOOKUP(Tabela2[[#This Row],[Classe]],Classe!$B$2:$D$24,2)</f>
        <v>S</v>
      </c>
      <c r="C116" s="30" t="str">
        <f>VLOOKUP(Tabela2[[#This Row],[Classe]],Classe!$B$2:$D$24,3)</f>
        <v>Veículos</v>
      </c>
      <c r="D116" s="30" t="s">
        <v>144</v>
      </c>
      <c r="E116" s="17" t="s">
        <v>145</v>
      </c>
      <c r="F116" s="16">
        <v>45310</v>
      </c>
      <c r="G116" s="42">
        <v>45292</v>
      </c>
      <c r="H116" s="56">
        <v>-2231.6</v>
      </c>
      <c r="I116" s="136">
        <v>1</v>
      </c>
      <c r="J116" s="51">
        <v>2024</v>
      </c>
      <c r="K116" s="39" t="s">
        <v>20</v>
      </c>
      <c r="L116" s="17" t="s">
        <v>146</v>
      </c>
      <c r="M116" s="17"/>
      <c r="N116" s="17"/>
      <c r="O116" s="17"/>
      <c r="P116" s="17"/>
      <c r="Q116" s="17"/>
    </row>
    <row r="117" spans="1:17" x14ac:dyDescent="0.3">
      <c r="A117" s="17" t="s">
        <v>50</v>
      </c>
      <c r="B117" s="32" t="str">
        <f>VLOOKUP(Tabela2[[#This Row],[Classe]],Classe!$B$2:$D$24,2)</f>
        <v>S</v>
      </c>
      <c r="C117" s="30" t="str">
        <f>VLOOKUP(Tabela2[[#This Row],[Classe]],Classe!$B$2:$D$24,3)</f>
        <v>Veículos</v>
      </c>
      <c r="D117" s="17" t="s">
        <v>51</v>
      </c>
      <c r="E117" s="17" t="s">
        <v>100</v>
      </c>
      <c r="F117" s="16">
        <v>45310</v>
      </c>
      <c r="G117" s="38">
        <v>45292</v>
      </c>
      <c r="H117" s="48">
        <v>-254.21</v>
      </c>
      <c r="I117" s="136">
        <v>1</v>
      </c>
      <c r="J117" s="51">
        <v>2024</v>
      </c>
      <c r="K117" s="39" t="s">
        <v>20</v>
      </c>
      <c r="L117" s="17" t="s">
        <v>147</v>
      </c>
      <c r="M117" s="17"/>
      <c r="N117" s="17"/>
      <c r="O117" s="17"/>
      <c r="P117" s="17"/>
      <c r="Q117" s="17"/>
    </row>
    <row r="118" spans="1:17" x14ac:dyDescent="0.3">
      <c r="A118" s="17" t="s">
        <v>56</v>
      </c>
      <c r="B118" s="32" t="str">
        <f>VLOOKUP(Tabela2[[#This Row],[Classe]],Classe!$B$2:$D$24,2)</f>
        <v>S</v>
      </c>
      <c r="C118" s="30" t="str">
        <f>VLOOKUP(Tabela2[[#This Row],[Classe]],Classe!$B$2:$D$24,3)</f>
        <v>Alimentacao</v>
      </c>
      <c r="D118" s="36" t="str">
        <f>VLOOKUP(Tabela2[[#This Row],[Classe]],Classe!$B$2:$D$24,3)</f>
        <v>Alimentacao</v>
      </c>
      <c r="E118" s="17" t="s">
        <v>57</v>
      </c>
      <c r="F118" s="16">
        <v>45310</v>
      </c>
      <c r="G118" s="38">
        <v>45292</v>
      </c>
      <c r="H118" s="48">
        <v>-125</v>
      </c>
      <c r="I118" s="136">
        <v>1</v>
      </c>
      <c r="J118" s="51">
        <v>2024</v>
      </c>
      <c r="K118" s="39" t="s">
        <v>20</v>
      </c>
      <c r="L118" s="17" t="s">
        <v>147</v>
      </c>
      <c r="M118" s="17"/>
      <c r="N118" s="17"/>
      <c r="O118" s="17"/>
      <c r="P118" s="17"/>
      <c r="Q118" s="17"/>
    </row>
    <row r="119" spans="1:17" x14ac:dyDescent="0.3">
      <c r="A119" s="17" t="s">
        <v>50</v>
      </c>
      <c r="B119" s="32" t="str">
        <f>VLOOKUP(Tabela2[[#This Row],[Classe]],Classe!$B$2:$D$24,2)</f>
        <v>S</v>
      </c>
      <c r="C119" s="30" t="str">
        <f>VLOOKUP(Tabela2[[#This Row],[Classe]],Classe!$B$2:$D$24,3)</f>
        <v>Veículos</v>
      </c>
      <c r="D119" s="17" t="s">
        <v>89</v>
      </c>
      <c r="E119" s="17" t="s">
        <v>148</v>
      </c>
      <c r="F119" s="16">
        <v>45313</v>
      </c>
      <c r="G119" s="38">
        <v>45292</v>
      </c>
      <c r="H119" s="48">
        <v>-80</v>
      </c>
      <c r="I119" s="136">
        <v>1</v>
      </c>
      <c r="J119" s="51">
        <v>2024</v>
      </c>
      <c r="K119" s="39" t="s">
        <v>20</v>
      </c>
      <c r="L119" s="17" t="s">
        <v>149</v>
      </c>
      <c r="M119" s="17"/>
      <c r="N119" s="17"/>
      <c r="O119" s="17"/>
      <c r="P119" s="17"/>
      <c r="Q119" s="17"/>
    </row>
    <row r="120" spans="1:17" x14ac:dyDescent="0.3">
      <c r="A120" s="17" t="s">
        <v>50</v>
      </c>
      <c r="B120" s="32" t="str">
        <f>VLOOKUP(Tabela2[[#This Row],[Classe]],Classe!$B$2:$D$24,2)</f>
        <v>S</v>
      </c>
      <c r="C120" s="30" t="str">
        <f>VLOOKUP(Tabela2[[#This Row],[Classe]],Classe!$B$2:$D$24,3)</f>
        <v>Veículos</v>
      </c>
      <c r="D120" s="17" t="s">
        <v>51</v>
      </c>
      <c r="E120" s="17" t="s">
        <v>100</v>
      </c>
      <c r="F120" s="16">
        <v>45317</v>
      </c>
      <c r="G120" s="38">
        <v>45292</v>
      </c>
      <c r="H120" s="48">
        <v>-216.15</v>
      </c>
      <c r="I120" s="136">
        <v>1</v>
      </c>
      <c r="J120" s="51">
        <v>2024</v>
      </c>
      <c r="K120" s="39" t="s">
        <v>20</v>
      </c>
      <c r="L120" s="17"/>
      <c r="M120" s="17"/>
      <c r="N120" s="17"/>
      <c r="O120" s="17"/>
      <c r="P120" s="17"/>
      <c r="Q120" s="17"/>
    </row>
    <row r="121" spans="1:17" x14ac:dyDescent="0.3">
      <c r="A121" s="17" t="s">
        <v>56</v>
      </c>
      <c r="B121" s="32" t="str">
        <f>VLOOKUP(Tabela2[[#This Row],[Classe]],Classe!$B$2:$D$24,2)</f>
        <v>S</v>
      </c>
      <c r="C121" s="30" t="str">
        <f>VLOOKUP(Tabela2[[#This Row],[Classe]],Classe!$B$2:$D$24,3)</f>
        <v>Alimentacao</v>
      </c>
      <c r="D121" s="36" t="str">
        <f>VLOOKUP(Tabela2[[#This Row],[Classe]],Classe!$B$2:$D$24,3)</f>
        <v>Alimentacao</v>
      </c>
      <c r="E121" s="17" t="s">
        <v>150</v>
      </c>
      <c r="F121" s="16">
        <v>45320</v>
      </c>
      <c r="G121" s="38">
        <v>45292</v>
      </c>
      <c r="H121" s="48">
        <v>-17.98</v>
      </c>
      <c r="I121" s="136">
        <v>1</v>
      </c>
      <c r="J121" s="51">
        <v>2024</v>
      </c>
      <c r="K121" s="39" t="s">
        <v>20</v>
      </c>
      <c r="L121" s="17" t="s">
        <v>147</v>
      </c>
      <c r="M121" s="17"/>
      <c r="N121" s="17"/>
      <c r="O121" s="17"/>
      <c r="P121" s="17"/>
      <c r="Q121" s="17"/>
    </row>
    <row r="122" spans="1:17" x14ac:dyDescent="0.3">
      <c r="A122" s="17" t="s">
        <v>56</v>
      </c>
      <c r="B122" s="32" t="str">
        <f>VLOOKUP(Tabela2[[#This Row],[Classe]],Classe!$B$2:$D$24,2)</f>
        <v>S</v>
      </c>
      <c r="C122" s="30" t="str">
        <f>VLOOKUP(Tabela2[[#This Row],[Classe]],Classe!$B$2:$D$24,3)</f>
        <v>Alimentacao</v>
      </c>
      <c r="D122" s="36" t="str">
        <f>VLOOKUP(Tabela2[[#This Row],[Classe]],Classe!$B$2:$D$24,3)</f>
        <v>Alimentacao</v>
      </c>
      <c r="E122" s="17" t="s">
        <v>57</v>
      </c>
      <c r="F122" s="16">
        <v>45321</v>
      </c>
      <c r="G122" s="38">
        <v>45292</v>
      </c>
      <c r="H122" s="48">
        <v>-99.46</v>
      </c>
      <c r="I122" s="136">
        <v>1</v>
      </c>
      <c r="J122" s="51">
        <v>2024</v>
      </c>
      <c r="K122" s="39" t="s">
        <v>20</v>
      </c>
      <c r="L122" s="17" t="s">
        <v>149</v>
      </c>
      <c r="M122" s="17"/>
      <c r="N122" s="17"/>
      <c r="O122" s="17"/>
      <c r="P122" s="17"/>
      <c r="Q122" s="17"/>
    </row>
    <row r="123" spans="1:17" x14ac:dyDescent="0.3">
      <c r="A123" s="17" t="s">
        <v>151</v>
      </c>
      <c r="B123" s="32" t="str">
        <f>VLOOKUP(Tabela2[[#This Row],[Classe]],Classe!$B$2:$D$24,2)</f>
        <v>D</v>
      </c>
      <c r="C123" s="30" t="str">
        <f>VLOOKUP(Tabela2[[#This Row],[Classe]],Classe!$B$2:$D$24,3)</f>
        <v>Pagamento Emprestimo Sócio</v>
      </c>
      <c r="D123" s="17" t="s">
        <v>69</v>
      </c>
      <c r="E123" s="30" t="s">
        <v>19</v>
      </c>
      <c r="F123" s="37">
        <v>45322</v>
      </c>
      <c r="G123" s="38">
        <v>45292</v>
      </c>
      <c r="H123" s="48">
        <v>500</v>
      </c>
      <c r="I123" s="136">
        <v>1</v>
      </c>
      <c r="J123" s="51">
        <v>2024</v>
      </c>
      <c r="K123" s="39" t="s">
        <v>20</v>
      </c>
      <c r="L123" s="31"/>
      <c r="M123" s="17"/>
      <c r="N123" s="17"/>
      <c r="O123" s="17"/>
      <c r="P123" s="17"/>
      <c r="Q123" s="17"/>
    </row>
    <row r="124" spans="1:17" x14ac:dyDescent="0.3">
      <c r="A124" s="17" t="s">
        <v>53</v>
      </c>
      <c r="B124" s="32" t="str">
        <f>VLOOKUP(Tabela2[[#This Row],[Classe]],Classe!$B$2:$D$24,2)</f>
        <v>S</v>
      </c>
      <c r="C124" s="30" t="str">
        <f>VLOOKUP(Tabela2[[#This Row],[Classe]],Classe!$B$2:$D$24,3)</f>
        <v>Plano de Saúde</v>
      </c>
      <c r="D124" s="36" t="str">
        <f>VLOOKUP(Tabela2[[#This Row],[Classe]],Classe!$B$2:$D$24,3)</f>
        <v>Plano de Saúde</v>
      </c>
      <c r="E124" s="17" t="s">
        <v>152</v>
      </c>
      <c r="F124" s="37">
        <v>45322</v>
      </c>
      <c r="G124" s="38">
        <v>45292</v>
      </c>
      <c r="H124" s="48">
        <v>-2518.4499999999998</v>
      </c>
      <c r="I124" s="136">
        <v>1</v>
      </c>
      <c r="J124" s="51">
        <v>2024</v>
      </c>
      <c r="K124" s="39" t="s">
        <v>20</v>
      </c>
      <c r="L124" s="31"/>
      <c r="M124" s="17"/>
      <c r="N124" s="17"/>
      <c r="O124" s="17"/>
      <c r="P124" s="17"/>
      <c r="Q124" s="17"/>
    </row>
    <row r="125" spans="1:17" x14ac:dyDescent="0.3">
      <c r="A125" s="17" t="s">
        <v>23</v>
      </c>
      <c r="B125" s="36" t="str">
        <f>VLOOKUP(Tabela2[[#This Row],[Classe]],Classe!$B$2:$D$15,2)</f>
        <v>E</v>
      </c>
      <c r="C125" s="36" t="str">
        <f>VLOOKUP(Tabela2[[#This Row],[Classe]],Classe!$B$2:$D$15,3)</f>
        <v>Receita</v>
      </c>
      <c r="D125" s="11" t="s">
        <v>24</v>
      </c>
      <c r="E125" s="36" t="s">
        <v>25</v>
      </c>
      <c r="F125" s="37">
        <v>45327</v>
      </c>
      <c r="G125" s="38">
        <v>45292</v>
      </c>
      <c r="H125" s="48">
        <v>27500</v>
      </c>
      <c r="I125" s="136">
        <v>2</v>
      </c>
      <c r="J125" s="51">
        <v>2024</v>
      </c>
      <c r="K125" s="39" t="s">
        <v>20</v>
      </c>
      <c r="L125" s="17"/>
      <c r="M125" s="17"/>
      <c r="N125" s="17"/>
      <c r="O125" s="17"/>
      <c r="P125" s="17"/>
      <c r="Q125" s="17"/>
    </row>
    <row r="126" spans="1:17" x14ac:dyDescent="0.3">
      <c r="A126" s="17" t="s">
        <v>30</v>
      </c>
      <c r="B126" s="32" t="str">
        <f>VLOOKUP(Tabela2[[#This Row],[Classe]],Classe!$B$2:$D$24,2)</f>
        <v>S</v>
      </c>
      <c r="C126" s="30" t="str">
        <f>VLOOKUP(Tabela2[[#This Row],[Classe]],Classe!$B$2:$D$24,3)</f>
        <v>Despesas Tributarias</v>
      </c>
      <c r="D126" s="36" t="s">
        <v>128</v>
      </c>
      <c r="E126" s="17" t="s">
        <v>129</v>
      </c>
      <c r="F126" s="37">
        <v>45327</v>
      </c>
      <c r="G126" s="38">
        <v>45292</v>
      </c>
      <c r="H126" s="48">
        <f>26862-27500</f>
        <v>-638</v>
      </c>
      <c r="I126" s="136">
        <v>2</v>
      </c>
      <c r="J126" s="51">
        <v>2024</v>
      </c>
      <c r="K126" s="39" t="s">
        <v>20</v>
      </c>
      <c r="L126" s="17"/>
      <c r="M126" s="17"/>
      <c r="N126" s="17"/>
      <c r="O126" s="17"/>
      <c r="P126" s="17"/>
      <c r="Q126" s="17"/>
    </row>
    <row r="127" spans="1:17" x14ac:dyDescent="0.3">
      <c r="A127" s="17" t="s">
        <v>35</v>
      </c>
      <c r="B127" s="32" t="str">
        <f>VLOOKUP(Tabela2[[#This Row],[Classe]],Classe!$B$2:$D$24,2)</f>
        <v>S</v>
      </c>
      <c r="C127" s="30" t="str">
        <f>VLOOKUP(Tabela2[[#This Row],[Classe]],Classe!$B$2:$D$24,3)</f>
        <v>Honorários Contabeis</v>
      </c>
      <c r="D127" s="36" t="s">
        <v>125</v>
      </c>
      <c r="E127" s="36" t="s">
        <v>37</v>
      </c>
      <c r="F127" s="16">
        <v>45329</v>
      </c>
      <c r="G127" s="33">
        <v>45292</v>
      </c>
      <c r="H127" s="48">
        <v>-945</v>
      </c>
      <c r="I127" s="136">
        <v>2</v>
      </c>
      <c r="J127" s="51">
        <v>2024</v>
      </c>
      <c r="K127" s="39" t="s">
        <v>20</v>
      </c>
      <c r="L127" s="36" t="s">
        <v>153</v>
      </c>
      <c r="M127" s="17"/>
      <c r="N127" s="17"/>
      <c r="O127" s="17"/>
      <c r="P127" s="17"/>
      <c r="Q127" s="17"/>
    </row>
    <row r="128" spans="1:17" x14ac:dyDescent="0.3">
      <c r="A128" s="17" t="s">
        <v>17</v>
      </c>
      <c r="B128" s="32" t="str">
        <f>VLOOKUP(Tabela2[[#This Row],[Classe]],Classe!$B$2:$D$24,2)</f>
        <v>S</v>
      </c>
      <c r="C128" s="30" t="str">
        <f>VLOOKUP(Tabela2[[#This Row],[Classe]],Classe!$B$2:$D$24,3)</f>
        <v>Prolabore</v>
      </c>
      <c r="D128" s="30" t="s">
        <v>26</v>
      </c>
      <c r="E128" s="36" t="s">
        <v>27</v>
      </c>
      <c r="F128" s="16">
        <v>45342</v>
      </c>
      <c r="G128" s="33">
        <v>45292</v>
      </c>
      <c r="H128" s="48">
        <v>-1772.85</v>
      </c>
      <c r="I128" s="136">
        <v>2</v>
      </c>
      <c r="J128" s="51">
        <v>2024</v>
      </c>
      <c r="K128" s="39" t="s">
        <v>20</v>
      </c>
      <c r="L128" s="17" t="s">
        <v>154</v>
      </c>
      <c r="M128" s="17"/>
      <c r="N128" s="17"/>
      <c r="O128" s="17"/>
      <c r="P128" s="17"/>
      <c r="Q128" s="17"/>
    </row>
    <row r="129" spans="1:17" x14ac:dyDescent="0.3">
      <c r="A129" s="17" t="s">
        <v>30</v>
      </c>
      <c r="B129" s="50" t="str">
        <f>VLOOKUP(Tabela2[[#This Row],[Classe]],Classe!$B$2:$D$24,2)</f>
        <v>S</v>
      </c>
      <c r="C129" s="39" t="str">
        <f>VLOOKUP(Tabela2[[#This Row],[Classe]],Classe!$B$2:$D$24,3)</f>
        <v>Despesas Tributarias</v>
      </c>
      <c r="D129" s="17" t="s">
        <v>31</v>
      </c>
      <c r="E129" s="30" t="s">
        <v>32</v>
      </c>
      <c r="F129" s="16">
        <v>45342</v>
      </c>
      <c r="G129" s="33">
        <v>45292</v>
      </c>
      <c r="H129" s="48">
        <v>-1524</v>
      </c>
      <c r="I129" s="136">
        <v>2</v>
      </c>
      <c r="J129" s="51">
        <v>2024</v>
      </c>
      <c r="K129" s="39" t="s">
        <v>20</v>
      </c>
      <c r="L129" s="17" t="s">
        <v>155</v>
      </c>
      <c r="M129" s="17"/>
      <c r="N129" s="17"/>
      <c r="O129" s="17"/>
      <c r="P129" s="17"/>
      <c r="Q129" s="17"/>
    </row>
    <row r="130" spans="1:17" x14ac:dyDescent="0.3">
      <c r="A130" s="17" t="s">
        <v>17</v>
      </c>
      <c r="B130" s="32" t="str">
        <f>VLOOKUP(Tabela2[[#This Row],[Classe]],Classe!$B$2:$D$24,2)</f>
        <v>S</v>
      </c>
      <c r="C130" s="30" t="str">
        <f>VLOOKUP(Tabela2[[#This Row],[Classe]],Classe!$B$2:$D$24,3)</f>
        <v>Prolabore</v>
      </c>
      <c r="D130" s="17" t="s">
        <v>18</v>
      </c>
      <c r="E130" s="17" t="s">
        <v>19</v>
      </c>
      <c r="F130" s="16">
        <v>45327</v>
      </c>
      <c r="G130" s="33">
        <v>45292</v>
      </c>
      <c r="H130" s="48">
        <v>-6013.17</v>
      </c>
      <c r="I130" s="136">
        <v>2</v>
      </c>
      <c r="J130" s="51">
        <v>2024</v>
      </c>
      <c r="K130" s="39" t="s">
        <v>20</v>
      </c>
      <c r="L130" s="36" t="s">
        <v>156</v>
      </c>
      <c r="M130" s="17"/>
      <c r="N130" s="17"/>
      <c r="O130" s="17"/>
      <c r="P130" s="17"/>
      <c r="Q130" s="17"/>
    </row>
    <row r="131" spans="1:17" x14ac:dyDescent="0.3">
      <c r="A131" s="17" t="s">
        <v>56</v>
      </c>
      <c r="B131" s="32" t="str">
        <f>VLOOKUP(Tabela2[[#This Row],[Classe]],Classe!$B$2:$D$24,2)</f>
        <v>S</v>
      </c>
      <c r="C131" s="30" t="str">
        <f>VLOOKUP(Tabela2[[#This Row],[Classe]],Classe!$B$2:$D$24,3)</f>
        <v>Alimentacao</v>
      </c>
      <c r="D131" s="36" t="str">
        <f>VLOOKUP(Tabela2[[#This Row],[Classe]],Classe!$B$2:$D$24,3)</f>
        <v>Alimentacao</v>
      </c>
      <c r="E131" s="30" t="s">
        <v>57</v>
      </c>
      <c r="F131" s="16">
        <v>45324</v>
      </c>
      <c r="G131" s="33">
        <v>45323</v>
      </c>
      <c r="H131" s="48">
        <v>-102.7</v>
      </c>
      <c r="I131" s="136">
        <v>2</v>
      </c>
      <c r="J131" s="51">
        <v>2024</v>
      </c>
      <c r="K131" s="39" t="s">
        <v>20</v>
      </c>
      <c r="L131" s="17" t="s">
        <v>157</v>
      </c>
      <c r="M131" s="17"/>
      <c r="N131" s="17"/>
      <c r="O131" s="17"/>
      <c r="P131" s="17"/>
      <c r="Q131" s="17"/>
    </row>
    <row r="132" spans="1:17" x14ac:dyDescent="0.3">
      <c r="A132" s="17" t="s">
        <v>68</v>
      </c>
      <c r="B132" s="32" t="str">
        <f>VLOOKUP(Tabela2[[#This Row],[Classe]],Classe!$B$2:$D$24,2)</f>
        <v>D</v>
      </c>
      <c r="C132" s="30" t="str">
        <f>VLOOKUP(Tabela2[[#This Row],[Classe]],Classe!$B$2:$D$24,3)</f>
        <v>Emprestimo sócios</v>
      </c>
      <c r="D132" s="30" t="s">
        <v>69</v>
      </c>
      <c r="E132" s="30" t="s">
        <v>19</v>
      </c>
      <c r="F132" s="16">
        <v>45327</v>
      </c>
      <c r="G132" s="33">
        <v>45323</v>
      </c>
      <c r="H132" s="48">
        <v>-10000</v>
      </c>
      <c r="I132" s="136">
        <v>2</v>
      </c>
      <c r="J132" s="51">
        <v>2024</v>
      </c>
      <c r="K132" s="39" t="s">
        <v>20</v>
      </c>
      <c r="L132" s="17"/>
      <c r="M132" s="17"/>
      <c r="N132" s="17"/>
      <c r="O132" s="17"/>
      <c r="P132" s="17"/>
      <c r="Q132" s="17"/>
    </row>
    <row r="133" spans="1:17" x14ac:dyDescent="0.3">
      <c r="A133" s="17" t="s">
        <v>50</v>
      </c>
      <c r="B133" s="32" t="str">
        <f>VLOOKUP(Tabela2[[#This Row],[Classe]],Classe!$B$2:$D$24,2)</f>
        <v>S</v>
      </c>
      <c r="C133" s="30" t="str">
        <f>VLOOKUP(Tabela2[[#This Row],[Classe]],Classe!$B$2:$D$24,3)</f>
        <v>Veículos</v>
      </c>
      <c r="D133" s="17" t="s">
        <v>158</v>
      </c>
      <c r="E133" s="17" t="s">
        <v>159</v>
      </c>
      <c r="F133" s="16">
        <v>45330</v>
      </c>
      <c r="G133" s="33">
        <v>45323</v>
      </c>
      <c r="H133" s="48">
        <v>-2560</v>
      </c>
      <c r="I133" s="136">
        <v>2</v>
      </c>
      <c r="J133" s="51">
        <v>2024</v>
      </c>
      <c r="K133" s="39" t="s">
        <v>20</v>
      </c>
      <c r="L133" s="36" t="s">
        <v>160</v>
      </c>
      <c r="M133" s="17"/>
      <c r="N133" s="17"/>
      <c r="O133" s="17"/>
      <c r="P133" s="17"/>
      <c r="Q133" s="17"/>
    </row>
    <row r="134" spans="1:17" x14ac:dyDescent="0.3">
      <c r="A134" s="17" t="s">
        <v>50</v>
      </c>
      <c r="B134" s="32" t="str">
        <f>VLOOKUP(Tabela2[[#This Row],[Classe]],Classe!$B$2:$D$24,2)</f>
        <v>S</v>
      </c>
      <c r="C134" s="30" t="str">
        <f>VLOOKUP(Tabela2[[#This Row],[Classe]],Classe!$B$2:$D$24,3)</f>
        <v>Veículos</v>
      </c>
      <c r="D134" s="17" t="s">
        <v>158</v>
      </c>
      <c r="E134" s="17" t="s">
        <v>159</v>
      </c>
      <c r="F134" s="16">
        <v>45330</v>
      </c>
      <c r="G134" s="33">
        <v>45323</v>
      </c>
      <c r="H134" s="48">
        <v>-100</v>
      </c>
      <c r="I134" s="136">
        <v>2</v>
      </c>
      <c r="J134" s="51">
        <v>2024</v>
      </c>
      <c r="K134" s="39" t="s">
        <v>20</v>
      </c>
      <c r="L134" s="17"/>
      <c r="M134" s="17"/>
      <c r="N134" s="17"/>
      <c r="O134" s="17"/>
      <c r="P134" s="17"/>
      <c r="Q134" s="17"/>
    </row>
    <row r="135" spans="1:17" x14ac:dyDescent="0.3">
      <c r="A135" s="17" t="s">
        <v>56</v>
      </c>
      <c r="B135" s="32" t="str">
        <f>VLOOKUP(Tabela2[[#This Row],[Classe]],Classe!$B$2:$D$24,2)</f>
        <v>S</v>
      </c>
      <c r="C135" s="30" t="str">
        <f>VLOOKUP(Tabela2[[#This Row],[Classe]],Classe!$B$2:$D$24,3)</f>
        <v>Alimentacao</v>
      </c>
      <c r="D135" s="36" t="str">
        <f>VLOOKUP(Tabela2[[#This Row],[Classe]],Classe!$B$2:$D$24,3)</f>
        <v>Alimentacao</v>
      </c>
      <c r="E135" s="17" t="s">
        <v>57</v>
      </c>
      <c r="F135" s="16">
        <v>45331</v>
      </c>
      <c r="G135" s="33">
        <v>45323</v>
      </c>
      <c r="H135" s="48">
        <v>-116.1</v>
      </c>
      <c r="I135" s="136">
        <v>2</v>
      </c>
      <c r="J135" s="51">
        <v>2024</v>
      </c>
      <c r="K135" s="39" t="s">
        <v>20</v>
      </c>
      <c r="L135" s="17" t="s">
        <v>161</v>
      </c>
      <c r="M135" s="17"/>
      <c r="N135" s="17"/>
      <c r="O135" s="17"/>
      <c r="P135" s="17"/>
      <c r="Q135" s="17"/>
    </row>
    <row r="136" spans="1:17" x14ac:dyDescent="0.3">
      <c r="A136" s="17" t="s">
        <v>50</v>
      </c>
      <c r="B136" s="32" t="str">
        <f>VLOOKUP(Tabela2[[#This Row],[Classe]],Classe!$B$2:$D$24,2)</f>
        <v>S</v>
      </c>
      <c r="C136" s="30" t="str">
        <f>VLOOKUP(Tabela2[[#This Row],[Classe]],Classe!$B$2:$D$24,3)</f>
        <v>Veículos</v>
      </c>
      <c r="D136" s="17" t="s">
        <v>51</v>
      </c>
      <c r="E136" s="17" t="s">
        <v>162</v>
      </c>
      <c r="F136" s="16">
        <v>45332</v>
      </c>
      <c r="G136" s="33">
        <v>45323</v>
      </c>
      <c r="H136" s="48">
        <v>-76.930000000000007</v>
      </c>
      <c r="I136" s="136">
        <v>2</v>
      </c>
      <c r="J136" s="51">
        <v>2024</v>
      </c>
      <c r="K136" s="39" t="s">
        <v>20</v>
      </c>
      <c r="L136" s="17" t="s">
        <v>163</v>
      </c>
      <c r="M136" s="17"/>
      <c r="N136" s="17"/>
      <c r="O136" s="17"/>
      <c r="P136" s="17"/>
      <c r="Q136" s="17"/>
    </row>
    <row r="137" spans="1:17" x14ac:dyDescent="0.3">
      <c r="A137" s="17" t="s">
        <v>56</v>
      </c>
      <c r="B137" s="54" t="str">
        <f>VLOOKUP(Tabela2[[#This Row],[Classe]],Classe!$B$2:$D$24,2)</f>
        <v>S</v>
      </c>
      <c r="C137" s="55" t="str">
        <f>VLOOKUP(Tabela2[[#This Row],[Classe]],Classe!$B$2:$D$24,3)</f>
        <v>Alimentacao</v>
      </c>
      <c r="D137" s="36" t="str">
        <f>VLOOKUP(Tabela2[[#This Row],[Classe]],Classe!$B$2:$D$24,3)</f>
        <v>Alimentacao</v>
      </c>
      <c r="E137" s="17" t="s">
        <v>87</v>
      </c>
      <c r="F137" s="16">
        <v>45332</v>
      </c>
      <c r="G137" s="33">
        <v>45323</v>
      </c>
      <c r="H137" s="48">
        <v>-143.91</v>
      </c>
      <c r="I137" s="136">
        <v>2</v>
      </c>
      <c r="J137" s="51">
        <v>2024</v>
      </c>
      <c r="K137" s="39" t="s">
        <v>20</v>
      </c>
      <c r="L137" s="17" t="s">
        <v>164</v>
      </c>
      <c r="M137" s="17"/>
      <c r="N137" s="17"/>
      <c r="O137" s="17"/>
      <c r="P137" s="17"/>
      <c r="Q137" s="17"/>
    </row>
    <row r="138" spans="1:17" x14ac:dyDescent="0.3">
      <c r="A138" s="17" t="s">
        <v>50</v>
      </c>
      <c r="B138" s="32" t="str">
        <f>VLOOKUP(Tabela2[[#This Row],[Classe]],Classe!$B$2:$D$24,2)</f>
        <v>S</v>
      </c>
      <c r="C138" s="30" t="str">
        <f>VLOOKUP(Tabela2[[#This Row],[Classe]],Classe!$B$2:$D$24,3)</f>
        <v>Veículos</v>
      </c>
      <c r="D138" s="17" t="s">
        <v>51</v>
      </c>
      <c r="E138" s="17" t="s">
        <v>165</v>
      </c>
      <c r="F138" s="16">
        <v>45337</v>
      </c>
      <c r="G138" s="33">
        <v>45323</v>
      </c>
      <c r="H138" s="48">
        <v>-201.71</v>
      </c>
      <c r="I138" s="136">
        <v>2</v>
      </c>
      <c r="J138" s="51">
        <v>2024</v>
      </c>
      <c r="K138" s="39" t="s">
        <v>20</v>
      </c>
      <c r="L138" s="17" t="s">
        <v>166</v>
      </c>
      <c r="M138" s="17"/>
      <c r="N138" s="17"/>
      <c r="O138" s="17"/>
      <c r="P138" s="17"/>
      <c r="Q138" s="17"/>
    </row>
    <row r="139" spans="1:17" x14ac:dyDescent="0.3">
      <c r="A139" s="17" t="s">
        <v>50</v>
      </c>
      <c r="B139" s="32" t="str">
        <f>VLOOKUP(Tabela2[[#This Row],[Classe]],Classe!$B$2:$D$24,2)</f>
        <v>S</v>
      </c>
      <c r="C139" s="30" t="str">
        <f>VLOOKUP(Tabela2[[#This Row],[Classe]],Classe!$B$2:$D$24,3)</f>
        <v>Veículos</v>
      </c>
      <c r="D139" s="17" t="s">
        <v>167</v>
      </c>
      <c r="E139" s="17" t="s">
        <v>168</v>
      </c>
      <c r="F139" s="16">
        <v>45337</v>
      </c>
      <c r="G139" s="33">
        <v>45323</v>
      </c>
      <c r="H139" s="48">
        <v>-10.5</v>
      </c>
      <c r="I139" s="136">
        <v>2</v>
      </c>
      <c r="J139" s="51">
        <v>2024</v>
      </c>
      <c r="K139" s="39" t="s">
        <v>20</v>
      </c>
      <c r="L139" s="17"/>
      <c r="M139" s="17"/>
      <c r="N139" s="17"/>
      <c r="O139" s="17"/>
      <c r="P139" s="17"/>
      <c r="Q139" s="17"/>
    </row>
    <row r="140" spans="1:17" x14ac:dyDescent="0.3">
      <c r="A140" s="17" t="s">
        <v>56</v>
      </c>
      <c r="B140" s="32" t="str">
        <f>VLOOKUP(Tabela2[[#This Row],[Classe]],Classe!$B$2:$D$24,2)</f>
        <v>S</v>
      </c>
      <c r="C140" s="30" t="str">
        <f>VLOOKUP(Tabela2[[#This Row],[Classe]],Classe!$B$2:$D$24,3)</f>
        <v>Alimentacao</v>
      </c>
      <c r="D140" s="36" t="str">
        <f>VLOOKUP(Tabela2[[#This Row],[Classe]],Classe!$B$2:$D$24,3)</f>
        <v>Alimentacao</v>
      </c>
      <c r="E140" s="17" t="s">
        <v>169</v>
      </c>
      <c r="F140" s="16">
        <v>45337</v>
      </c>
      <c r="G140" s="33">
        <v>45323</v>
      </c>
      <c r="H140" s="48">
        <v>-59.18</v>
      </c>
      <c r="I140" s="136">
        <v>2</v>
      </c>
      <c r="J140" s="51">
        <v>2024</v>
      </c>
      <c r="K140" s="39" t="s">
        <v>20</v>
      </c>
      <c r="L140" s="17" t="s">
        <v>170</v>
      </c>
      <c r="M140" s="17"/>
      <c r="N140" s="17"/>
      <c r="O140" s="17"/>
      <c r="P140" s="17"/>
      <c r="Q140" s="17"/>
    </row>
    <row r="141" spans="1:17" x14ac:dyDescent="0.3">
      <c r="A141" s="17" t="s">
        <v>50</v>
      </c>
      <c r="B141" s="32" t="str">
        <f>VLOOKUP(Tabela2[[#This Row],[Classe]],Classe!$B$2:$D$24,2)</f>
        <v>S</v>
      </c>
      <c r="C141" s="30" t="str">
        <f>VLOOKUP(Tabela2[[#This Row],[Classe]],Classe!$B$2:$D$24,3)</f>
        <v>Veículos</v>
      </c>
      <c r="D141" s="17" t="s">
        <v>167</v>
      </c>
      <c r="E141" s="17" t="s">
        <v>171</v>
      </c>
      <c r="F141" s="16">
        <v>45337</v>
      </c>
      <c r="G141" s="33">
        <v>45323</v>
      </c>
      <c r="H141" s="48">
        <v>-7</v>
      </c>
      <c r="I141" s="136">
        <v>2</v>
      </c>
      <c r="J141" s="51">
        <v>2024</v>
      </c>
      <c r="K141" s="39" t="s">
        <v>20</v>
      </c>
      <c r="L141" s="17"/>
      <c r="M141" s="17"/>
      <c r="N141" s="17"/>
      <c r="O141" s="17"/>
      <c r="P141" s="17"/>
      <c r="Q141" s="17"/>
    </row>
    <row r="142" spans="1:17" x14ac:dyDescent="0.3">
      <c r="A142" s="17" t="s">
        <v>50</v>
      </c>
      <c r="B142" s="54" t="str">
        <f>VLOOKUP(Tabela2[[#This Row],[Classe]],Classe!$B$2:$D$24,2)</f>
        <v>S</v>
      </c>
      <c r="C142" s="55" t="str">
        <f>VLOOKUP(Tabela2[[#This Row],[Classe]],Classe!$B$2:$D$24,3)</f>
        <v>Veículos</v>
      </c>
      <c r="D142" s="17" t="s">
        <v>51</v>
      </c>
      <c r="E142" s="17" t="s">
        <v>100</v>
      </c>
      <c r="F142" s="16">
        <v>45338</v>
      </c>
      <c r="G142" s="33">
        <v>45323</v>
      </c>
      <c r="H142" s="48">
        <v>-87.73</v>
      </c>
      <c r="I142" s="136">
        <v>2</v>
      </c>
      <c r="J142" s="51">
        <v>2024</v>
      </c>
      <c r="K142" s="39" t="s">
        <v>20</v>
      </c>
      <c r="L142" s="17" t="s">
        <v>172</v>
      </c>
      <c r="M142" s="17"/>
      <c r="N142" s="17"/>
      <c r="O142" s="17"/>
      <c r="P142" s="17"/>
      <c r="Q142" s="17"/>
    </row>
    <row r="143" spans="1:17" x14ac:dyDescent="0.3">
      <c r="A143" s="17" t="s">
        <v>56</v>
      </c>
      <c r="B143" s="32" t="str">
        <f>VLOOKUP(Tabela2[[#This Row],[Classe]],Classe!$B$2:$D$24,2)</f>
        <v>S</v>
      </c>
      <c r="C143" s="30" t="str">
        <f>VLOOKUP(Tabela2[[#This Row],[Classe]],Classe!$B$2:$D$24,3)</f>
        <v>Alimentacao</v>
      </c>
      <c r="D143" s="36" t="str">
        <f>VLOOKUP(Tabela2[[#This Row],[Classe]],Classe!$B$2:$D$24,3)</f>
        <v>Alimentacao</v>
      </c>
      <c r="E143" s="17" t="s">
        <v>57</v>
      </c>
      <c r="F143" s="16">
        <v>45338</v>
      </c>
      <c r="G143" s="33">
        <v>45323</v>
      </c>
      <c r="H143" s="48">
        <v>-89.9</v>
      </c>
      <c r="I143" s="136">
        <v>2</v>
      </c>
      <c r="J143" s="51">
        <v>2024</v>
      </c>
      <c r="K143" s="39" t="s">
        <v>20</v>
      </c>
      <c r="L143" s="17" t="s">
        <v>173</v>
      </c>
      <c r="M143" s="17"/>
      <c r="N143" s="17"/>
      <c r="O143" s="17"/>
      <c r="P143" s="17"/>
      <c r="Q143" s="17"/>
    </row>
    <row r="144" spans="1:17" x14ac:dyDescent="0.3">
      <c r="A144" s="17" t="s">
        <v>50</v>
      </c>
      <c r="B144" s="32" t="str">
        <f>VLOOKUP(Tabela2[[#This Row],[Classe]],Classe!$B$2:$D$24,2)</f>
        <v>S</v>
      </c>
      <c r="C144" s="30" t="str">
        <f>VLOOKUP(Tabela2[[#This Row],[Classe]],Classe!$B$2:$D$24,3)</f>
        <v>Veículos</v>
      </c>
      <c r="D144" s="17" t="s">
        <v>51</v>
      </c>
      <c r="E144" s="17" t="s">
        <v>83</v>
      </c>
      <c r="F144" s="16">
        <v>45339</v>
      </c>
      <c r="G144" s="33">
        <v>45323</v>
      </c>
      <c r="H144" s="48">
        <v>-199.97</v>
      </c>
      <c r="I144" s="136">
        <v>2</v>
      </c>
      <c r="J144" s="51">
        <v>2024</v>
      </c>
      <c r="K144" s="39" t="s">
        <v>20</v>
      </c>
      <c r="L144" s="17" t="s">
        <v>174</v>
      </c>
      <c r="M144" s="17"/>
      <c r="N144" s="17"/>
      <c r="O144" s="17"/>
      <c r="P144" s="17"/>
      <c r="Q144" s="17"/>
    </row>
    <row r="145" spans="1:17" x14ac:dyDescent="0.3">
      <c r="A145" s="17" t="s">
        <v>56</v>
      </c>
      <c r="B145" s="32" t="str">
        <f>VLOOKUP(Tabela2[[#This Row],[Classe]],Classe!$B$2:$D$24,2)</f>
        <v>S</v>
      </c>
      <c r="C145" s="30" t="str">
        <f>VLOOKUP(Tabela2[[#This Row],[Classe]],Classe!$B$2:$D$24,3)</f>
        <v>Alimentacao</v>
      </c>
      <c r="D145" s="36" t="str">
        <f>VLOOKUP(Tabela2[[#This Row],[Classe]],Classe!$B$2:$D$24,3)</f>
        <v>Alimentacao</v>
      </c>
      <c r="E145" s="17" t="s">
        <v>175</v>
      </c>
      <c r="F145" s="16">
        <v>45341</v>
      </c>
      <c r="G145" s="33">
        <v>45323</v>
      </c>
      <c r="H145" s="48">
        <v>-11.5</v>
      </c>
      <c r="I145" s="136">
        <v>2</v>
      </c>
      <c r="J145" s="51">
        <v>2024</v>
      </c>
      <c r="K145" s="39" t="s">
        <v>20</v>
      </c>
      <c r="L145" s="17"/>
      <c r="M145" s="17"/>
      <c r="N145" s="17"/>
      <c r="O145" s="17"/>
      <c r="P145" s="17"/>
      <c r="Q145" s="17"/>
    </row>
    <row r="146" spans="1:17" x14ac:dyDescent="0.3">
      <c r="A146" s="17" t="s">
        <v>50</v>
      </c>
      <c r="B146" s="32" t="str">
        <f>VLOOKUP(Tabela2[[#This Row],[Classe]],Classe!$B$2:$D$24,2)</f>
        <v>S</v>
      </c>
      <c r="C146" s="30" t="str">
        <f>VLOOKUP(Tabela2[[#This Row],[Classe]],Classe!$B$2:$D$24,3)</f>
        <v>Veículos</v>
      </c>
      <c r="D146" s="17" t="s">
        <v>51</v>
      </c>
      <c r="E146" s="17" t="s">
        <v>79</v>
      </c>
      <c r="F146" s="16">
        <v>45345</v>
      </c>
      <c r="G146" s="33">
        <v>45323</v>
      </c>
      <c r="H146" s="48">
        <v>-249.2</v>
      </c>
      <c r="I146" s="136">
        <v>2</v>
      </c>
      <c r="J146" s="51">
        <v>2024</v>
      </c>
      <c r="K146" s="39" t="s">
        <v>20</v>
      </c>
      <c r="L146" s="17"/>
      <c r="M146" s="17"/>
      <c r="N146" s="17"/>
      <c r="O146" s="17"/>
      <c r="P146" s="17"/>
      <c r="Q146" s="17"/>
    </row>
    <row r="147" spans="1:17" x14ac:dyDescent="0.3">
      <c r="A147" s="17" t="s">
        <v>50</v>
      </c>
      <c r="B147" s="32" t="str">
        <f>VLOOKUP(Tabela2[[#This Row],[Classe]],Classe!$B$2:$D$24,2)</f>
        <v>S</v>
      </c>
      <c r="C147" s="30" t="str">
        <f>VLOOKUP(Tabela2[[#This Row],[Classe]],Classe!$B$2:$D$24,3)</f>
        <v>Veículos</v>
      </c>
      <c r="D147" s="17" t="s">
        <v>144</v>
      </c>
      <c r="E147" s="17" t="s">
        <v>145</v>
      </c>
      <c r="F147" s="16">
        <v>45345</v>
      </c>
      <c r="G147" s="33">
        <v>45323</v>
      </c>
      <c r="H147" s="48">
        <v>-2231.6</v>
      </c>
      <c r="I147" s="136">
        <v>2</v>
      </c>
      <c r="J147" s="51">
        <v>2024</v>
      </c>
      <c r="K147" s="39" t="s">
        <v>20</v>
      </c>
      <c r="L147" s="17" t="s">
        <v>176</v>
      </c>
      <c r="M147" s="17"/>
      <c r="N147" s="17"/>
      <c r="O147" s="17"/>
      <c r="P147" s="17"/>
      <c r="Q147" s="17"/>
    </row>
    <row r="148" spans="1:17" x14ac:dyDescent="0.3">
      <c r="A148" s="17" t="s">
        <v>56</v>
      </c>
      <c r="B148" s="32" t="str">
        <f>VLOOKUP(Tabela2[[#This Row],[Classe]],Classe!$B$2:$D$24,2)</f>
        <v>S</v>
      </c>
      <c r="C148" s="30" t="str">
        <f>VLOOKUP(Tabela2[[#This Row],[Classe]],Classe!$B$2:$D$24,3)</f>
        <v>Alimentacao</v>
      </c>
      <c r="D148" s="36" t="str">
        <f>VLOOKUP(Tabela2[[#This Row],[Classe]],Classe!$B$2:$D$24,3)</f>
        <v>Alimentacao</v>
      </c>
      <c r="E148" s="17" t="s">
        <v>57</v>
      </c>
      <c r="F148" s="16">
        <v>45348</v>
      </c>
      <c r="G148" s="33">
        <v>45323</v>
      </c>
      <c r="H148" s="48">
        <v>-145.13</v>
      </c>
      <c r="I148" s="136">
        <v>2</v>
      </c>
      <c r="J148" s="51">
        <v>2024</v>
      </c>
      <c r="K148" s="39" t="s">
        <v>20</v>
      </c>
      <c r="L148" s="17"/>
      <c r="M148" s="17"/>
      <c r="N148" s="17"/>
      <c r="O148" s="17"/>
      <c r="P148" s="17"/>
      <c r="Q148" s="17"/>
    </row>
    <row r="149" spans="1:17" x14ac:dyDescent="0.3">
      <c r="A149" s="17" t="s">
        <v>50</v>
      </c>
      <c r="B149" s="32" t="str">
        <f>VLOOKUP(Tabela2[[#This Row],[Classe]],Classe!$B$2:$D$24,2)</f>
        <v>S</v>
      </c>
      <c r="C149" s="30" t="str">
        <f>VLOOKUP(Tabela2[[#This Row],[Classe]],Classe!$B$2:$D$24,3)</f>
        <v>Veículos</v>
      </c>
      <c r="D149" s="17" t="s">
        <v>89</v>
      </c>
      <c r="E149" s="17" t="s">
        <v>177</v>
      </c>
      <c r="F149" s="16">
        <v>45348</v>
      </c>
      <c r="G149" s="33">
        <v>45323</v>
      </c>
      <c r="H149" s="48">
        <v>-80</v>
      </c>
      <c r="I149" s="136">
        <v>2</v>
      </c>
      <c r="J149" s="51">
        <v>2024</v>
      </c>
      <c r="K149" s="39" t="s">
        <v>20</v>
      </c>
      <c r="L149" s="17"/>
      <c r="M149" s="17"/>
      <c r="N149" s="17"/>
      <c r="O149" s="17"/>
      <c r="P149" s="17"/>
      <c r="Q149" s="17"/>
    </row>
    <row r="150" spans="1:17" x14ac:dyDescent="0.3">
      <c r="A150" s="17" t="s">
        <v>23</v>
      </c>
      <c r="B150" s="36" t="str">
        <f>VLOOKUP(Tabela2[[#This Row],[Classe]],Classe!$B$2:$D$15,2)</f>
        <v>E</v>
      </c>
      <c r="C150" s="36" t="str">
        <f>VLOOKUP(Tabela2[[#This Row],[Classe]],Classe!$B$2:$D$15,3)</f>
        <v>Receita</v>
      </c>
      <c r="D150" s="11" t="s">
        <v>24</v>
      </c>
      <c r="E150" s="36" t="s">
        <v>25</v>
      </c>
      <c r="F150" s="16">
        <v>45352</v>
      </c>
      <c r="G150" s="33">
        <v>45323</v>
      </c>
      <c r="H150" s="48">
        <v>27500</v>
      </c>
      <c r="I150" s="136">
        <v>3</v>
      </c>
      <c r="J150" s="51">
        <v>2024</v>
      </c>
      <c r="K150" s="39" t="s">
        <v>20</v>
      </c>
      <c r="L150" s="17"/>
      <c r="M150" s="17"/>
      <c r="N150" s="17"/>
      <c r="O150" s="17"/>
      <c r="P150" s="17"/>
      <c r="Q150" s="17"/>
    </row>
    <row r="151" spans="1:17" x14ac:dyDescent="0.3">
      <c r="A151" s="17" t="s">
        <v>30</v>
      </c>
      <c r="B151" s="32" t="str">
        <f>VLOOKUP(Tabela2[[#This Row],[Classe]],Classe!$B$2:$D$24,2)</f>
        <v>S</v>
      </c>
      <c r="C151" s="30" t="str">
        <f>VLOOKUP(Tabela2[[#This Row],[Classe]],Classe!$B$2:$D$24,3)</f>
        <v>Despesas Tributarias</v>
      </c>
      <c r="D151" s="36" t="s">
        <v>128</v>
      </c>
      <c r="E151" s="17" t="s">
        <v>129</v>
      </c>
      <c r="F151" s="16">
        <v>45352</v>
      </c>
      <c r="G151" s="33">
        <v>45323</v>
      </c>
      <c r="H151" s="48">
        <v>-720.5</v>
      </c>
      <c r="I151" s="136">
        <v>3</v>
      </c>
      <c r="J151" s="51">
        <v>2024</v>
      </c>
      <c r="K151" s="99" t="s">
        <v>178</v>
      </c>
      <c r="L151" s="17"/>
      <c r="M151" s="17"/>
      <c r="N151" s="17"/>
      <c r="O151" s="17"/>
      <c r="P151" s="17"/>
      <c r="Q151" s="17"/>
    </row>
    <row r="152" spans="1:17" x14ac:dyDescent="0.3">
      <c r="A152" s="17" t="s">
        <v>35</v>
      </c>
      <c r="B152" s="32" t="str">
        <f>VLOOKUP(Tabela2[[#This Row],[Classe]],Classe!$B$2:$D$24,2)</f>
        <v>S</v>
      </c>
      <c r="C152" s="30" t="str">
        <f>VLOOKUP(Tabela2[[#This Row],[Classe]],Classe!$B$2:$D$24,3)</f>
        <v>Honorários Contabeis</v>
      </c>
      <c r="D152" s="36" t="s">
        <v>125</v>
      </c>
      <c r="E152" s="36" t="s">
        <v>37</v>
      </c>
      <c r="F152" s="16">
        <v>45358</v>
      </c>
      <c r="G152" s="33">
        <v>45323</v>
      </c>
      <c r="H152" s="48">
        <v>-945</v>
      </c>
      <c r="I152" s="136">
        <v>3</v>
      </c>
      <c r="J152" s="51">
        <v>2024</v>
      </c>
      <c r="K152" s="39" t="s">
        <v>20</v>
      </c>
      <c r="L152" s="17" t="s">
        <v>179</v>
      </c>
      <c r="M152" s="17"/>
      <c r="N152" s="17"/>
      <c r="O152" s="17"/>
      <c r="P152" s="17"/>
      <c r="Q152" s="17"/>
    </row>
    <row r="153" spans="1:17" x14ac:dyDescent="0.3">
      <c r="A153" s="17" t="s">
        <v>17</v>
      </c>
      <c r="B153" s="32" t="str">
        <f>VLOOKUP(Tabela2[[#This Row],[Classe]],Classe!$B$2:$D$24,2)</f>
        <v>S</v>
      </c>
      <c r="C153" s="30" t="str">
        <f>VLOOKUP(Tabela2[[#This Row],[Classe]],Classe!$B$2:$D$24,3)</f>
        <v>Prolabore</v>
      </c>
      <c r="D153" s="30" t="s">
        <v>26</v>
      </c>
      <c r="E153" s="36" t="s">
        <v>27</v>
      </c>
      <c r="F153" s="16">
        <v>45371</v>
      </c>
      <c r="G153" s="33">
        <v>45323</v>
      </c>
      <c r="H153" s="48">
        <v>-1761.81</v>
      </c>
      <c r="I153" s="136">
        <v>3</v>
      </c>
      <c r="J153" s="51">
        <v>2024</v>
      </c>
      <c r="K153" s="39" t="s">
        <v>20</v>
      </c>
      <c r="L153" s="17" t="s">
        <v>180</v>
      </c>
      <c r="M153" s="17"/>
      <c r="N153" s="17"/>
      <c r="O153" s="17"/>
      <c r="P153" s="17"/>
      <c r="Q153" s="17"/>
    </row>
    <row r="154" spans="1:17" x14ac:dyDescent="0.3">
      <c r="A154" s="17" t="s">
        <v>30</v>
      </c>
      <c r="B154" s="50" t="str">
        <f>VLOOKUP(Tabela2[[#This Row],[Classe]],Classe!$B$2:$D$24,2)</f>
        <v>S</v>
      </c>
      <c r="C154" s="39" t="str">
        <f>VLOOKUP(Tabela2[[#This Row],[Classe]],Classe!$B$2:$D$24,3)</f>
        <v>Despesas Tributarias</v>
      </c>
      <c r="D154" s="17" t="s">
        <v>31</v>
      </c>
      <c r="E154" s="30" t="s">
        <v>32</v>
      </c>
      <c r="F154" s="16">
        <v>45371</v>
      </c>
      <c r="G154" s="33">
        <v>45323</v>
      </c>
      <c r="H154" s="48">
        <v>-1532.49</v>
      </c>
      <c r="I154" s="136">
        <v>3</v>
      </c>
      <c r="J154" s="51">
        <v>2024</v>
      </c>
      <c r="K154" s="39" t="s">
        <v>20</v>
      </c>
      <c r="L154" s="17" t="s">
        <v>181</v>
      </c>
      <c r="M154" s="17"/>
      <c r="N154" s="17"/>
      <c r="O154" s="17"/>
      <c r="P154" s="17"/>
      <c r="Q154" s="17"/>
    </row>
    <row r="155" spans="1:17" x14ac:dyDescent="0.3">
      <c r="A155" s="117" t="s">
        <v>17</v>
      </c>
      <c r="B155" s="32" t="str">
        <f>VLOOKUP(Tabela2[[#This Row],[Classe]],Classe!$B$2:$D$24,2)</f>
        <v>S</v>
      </c>
      <c r="C155" s="30" t="str">
        <f>VLOOKUP(Tabela2[[#This Row],[Classe]],Classe!$B$2:$D$24,3)</f>
        <v>Prolabore</v>
      </c>
      <c r="D155" s="17" t="s">
        <v>18</v>
      </c>
      <c r="E155" s="17" t="s">
        <v>19</v>
      </c>
      <c r="F155" s="16">
        <v>45356</v>
      </c>
      <c r="G155" s="33">
        <v>45323</v>
      </c>
      <c r="H155" s="101">
        <v>-6013.17</v>
      </c>
      <c r="I155" s="136">
        <v>3</v>
      </c>
      <c r="J155" s="51">
        <v>2024</v>
      </c>
      <c r="K155" s="39" t="s">
        <v>20</v>
      </c>
      <c r="L155" s="17" t="s">
        <v>182</v>
      </c>
      <c r="M155" s="17"/>
      <c r="N155" s="17"/>
      <c r="O155" s="17"/>
      <c r="P155" s="17"/>
      <c r="Q155" s="17"/>
    </row>
    <row r="156" spans="1:17" x14ac:dyDescent="0.3">
      <c r="A156" s="17" t="s">
        <v>50</v>
      </c>
      <c r="B156" s="32" t="str">
        <f>VLOOKUP(Tabela2[[#This Row],[Classe]],Classe!$B$2:$D$24,2)</f>
        <v>S</v>
      </c>
      <c r="C156" s="30" t="str">
        <f>VLOOKUP(Tabela2[[#This Row],[Classe]],Classe!$B$2:$D$24,3)</f>
        <v>Veículos</v>
      </c>
      <c r="D156" s="17" t="s">
        <v>51</v>
      </c>
      <c r="E156" s="17" t="s">
        <v>183</v>
      </c>
      <c r="F156" s="16">
        <v>45352</v>
      </c>
      <c r="G156" s="33">
        <v>45352</v>
      </c>
      <c r="H156" s="101">
        <v>-300.14999999999998</v>
      </c>
      <c r="I156" s="136">
        <v>3</v>
      </c>
      <c r="J156" s="51">
        <v>2024</v>
      </c>
      <c r="K156" s="39" t="s">
        <v>20</v>
      </c>
      <c r="L156" s="17" t="s">
        <v>184</v>
      </c>
      <c r="M156" s="17"/>
      <c r="N156" s="17"/>
      <c r="O156" s="17"/>
      <c r="P156" s="17"/>
      <c r="Q156" s="17"/>
    </row>
    <row r="157" spans="1:17" x14ac:dyDescent="0.3">
      <c r="A157" s="17" t="s">
        <v>50</v>
      </c>
      <c r="B157" s="54" t="str">
        <f>VLOOKUP(Tabela2[[#This Row],[Classe]],Classe!$B$2:$D$24,2)</f>
        <v>S</v>
      </c>
      <c r="C157" s="55" t="str">
        <f>VLOOKUP(Tabela2[[#This Row],[Classe]],Classe!$B$2:$D$24,3)</f>
        <v>Veículos</v>
      </c>
      <c r="D157" s="17" t="s">
        <v>51</v>
      </c>
      <c r="E157" s="36" t="s">
        <v>100</v>
      </c>
      <c r="F157" s="16">
        <v>45352</v>
      </c>
      <c r="G157" s="33">
        <v>45352</v>
      </c>
      <c r="H157" s="101">
        <v>-172.57</v>
      </c>
      <c r="I157" s="136">
        <v>3</v>
      </c>
      <c r="J157" s="51">
        <v>2024</v>
      </c>
      <c r="K157" s="39" t="s">
        <v>20</v>
      </c>
      <c r="L157" s="17" t="s">
        <v>185</v>
      </c>
      <c r="M157" s="17"/>
      <c r="N157" s="17"/>
      <c r="O157" s="17"/>
      <c r="P157" s="17"/>
      <c r="Q157" s="17"/>
    </row>
    <row r="158" spans="1:17" x14ac:dyDescent="0.3">
      <c r="A158" s="17" t="s">
        <v>56</v>
      </c>
      <c r="B158" s="32" t="str">
        <f>VLOOKUP(Tabela2[[#This Row],[Classe]],Classe!$B$2:$D$24,2)</f>
        <v>S</v>
      </c>
      <c r="C158" s="30" t="str">
        <f>VLOOKUP(Tabela2[[#This Row],[Classe]],Classe!$B$2:$D$24,3)</f>
        <v>Alimentacao</v>
      </c>
      <c r="D158" s="39" t="str">
        <f>VLOOKUP(Tabela2[[#This Row],[Classe]],Classe!$B$2:$D$24,3)</f>
        <v>Alimentacao</v>
      </c>
      <c r="E158" s="30" t="s">
        <v>57</v>
      </c>
      <c r="F158" s="16">
        <v>45352</v>
      </c>
      <c r="G158" s="33">
        <v>45352</v>
      </c>
      <c r="H158" s="101">
        <v>-136.69999999999999</v>
      </c>
      <c r="I158" s="136">
        <v>3</v>
      </c>
      <c r="J158" s="51">
        <v>2024</v>
      </c>
      <c r="K158" s="39" t="s">
        <v>20</v>
      </c>
      <c r="L158" s="17" t="s">
        <v>186</v>
      </c>
      <c r="M158" s="17"/>
      <c r="N158" s="17"/>
      <c r="O158" s="17"/>
      <c r="P158" s="17"/>
      <c r="Q158" s="17"/>
    </row>
    <row r="159" spans="1:17" x14ac:dyDescent="0.3">
      <c r="A159" s="17" t="s">
        <v>68</v>
      </c>
      <c r="B159" s="32" t="str">
        <f>VLOOKUP(Tabela2[[#This Row],[Classe]],Classe!$B$2:$D$24,2)</f>
        <v>D</v>
      </c>
      <c r="C159" s="30" t="str">
        <f>VLOOKUP(Tabela2[[#This Row],[Classe]],Classe!$B$2:$D$24,3)</f>
        <v>Emprestimo sócios</v>
      </c>
      <c r="D159" s="17" t="s">
        <v>69</v>
      </c>
      <c r="E159" s="30" t="s">
        <v>19</v>
      </c>
      <c r="F159" s="16">
        <v>45356</v>
      </c>
      <c r="G159" s="33">
        <v>45352</v>
      </c>
      <c r="H159" s="101">
        <v>-11000</v>
      </c>
      <c r="I159" s="136">
        <v>3</v>
      </c>
      <c r="J159" s="51">
        <v>2024</v>
      </c>
      <c r="K159" s="39" t="s">
        <v>20</v>
      </c>
      <c r="L159" s="17"/>
      <c r="M159" s="17"/>
      <c r="N159" s="17"/>
      <c r="O159" s="17"/>
      <c r="P159" s="17"/>
      <c r="Q159" s="17"/>
    </row>
    <row r="160" spans="1:17" x14ac:dyDescent="0.3">
      <c r="A160" s="17" t="s">
        <v>56</v>
      </c>
      <c r="B160" s="54" t="str">
        <f>VLOOKUP(Tabela2[[#This Row],[Classe]],Classe!$B$2:$D$24,2)</f>
        <v>S</v>
      </c>
      <c r="C160" s="55" t="str">
        <f>VLOOKUP(Tabela2[[#This Row],[Classe]],Classe!$B$2:$D$24,3)</f>
        <v>Alimentacao</v>
      </c>
      <c r="D160" s="36" t="str">
        <f>VLOOKUP(Tabela2[[#This Row],[Classe]],Classe!$B$2:$D$24,3)</f>
        <v>Alimentacao</v>
      </c>
      <c r="E160" s="17" t="s">
        <v>187</v>
      </c>
      <c r="F160" s="16">
        <v>45355</v>
      </c>
      <c r="G160" s="33">
        <v>45352</v>
      </c>
      <c r="H160" s="35">
        <v>-33.9</v>
      </c>
      <c r="I160" s="136">
        <v>3</v>
      </c>
      <c r="J160" s="51">
        <v>2024</v>
      </c>
      <c r="K160" s="39" t="s">
        <v>20</v>
      </c>
      <c r="L160" s="17" t="s">
        <v>188</v>
      </c>
      <c r="M160" s="17"/>
      <c r="N160" s="17"/>
      <c r="O160" s="17"/>
      <c r="P160" s="17"/>
      <c r="Q160" s="17"/>
    </row>
    <row r="161" spans="1:17" x14ac:dyDescent="0.3">
      <c r="A161" s="17" t="s">
        <v>50</v>
      </c>
      <c r="B161" s="32" t="str">
        <f>VLOOKUP(Tabela2[[#This Row],[Classe]],Classe!$B$2:$D$24,2)</f>
        <v>S</v>
      </c>
      <c r="C161" s="30" t="str">
        <f>VLOOKUP(Tabela2[[#This Row],[Classe]],Classe!$B$2:$D$24,3)</f>
        <v>Veículos</v>
      </c>
      <c r="D161" s="17" t="s">
        <v>51</v>
      </c>
      <c r="E161" s="17" t="s">
        <v>83</v>
      </c>
      <c r="F161" s="16">
        <v>45359</v>
      </c>
      <c r="G161" s="33">
        <v>45352</v>
      </c>
      <c r="H161" s="35">
        <v>-115.74</v>
      </c>
      <c r="I161" s="136">
        <v>3</v>
      </c>
      <c r="J161" s="51">
        <v>2024</v>
      </c>
      <c r="K161" s="39" t="s">
        <v>20</v>
      </c>
      <c r="L161" s="17" t="s">
        <v>189</v>
      </c>
      <c r="M161" s="17"/>
      <c r="N161" s="17"/>
      <c r="O161" s="17"/>
      <c r="P161" s="17"/>
      <c r="Q161" s="17"/>
    </row>
    <row r="162" spans="1:17" x14ac:dyDescent="0.3">
      <c r="A162" s="17" t="s">
        <v>56</v>
      </c>
      <c r="B162" s="54" t="str">
        <f>VLOOKUP(Tabela2[[#This Row],[Classe]],Classe!$B$2:$D$24,2)</f>
        <v>S</v>
      </c>
      <c r="C162" s="55" t="str">
        <f>VLOOKUP(Tabela2[[#This Row],[Classe]],Classe!$B$2:$D$24,3)</f>
        <v>Alimentacao</v>
      </c>
      <c r="D162" s="36" t="str">
        <f>VLOOKUP(Tabela2[[#This Row],[Classe]],Classe!$B$2:$D$24,3)</f>
        <v>Alimentacao</v>
      </c>
      <c r="E162" s="17" t="s">
        <v>70</v>
      </c>
      <c r="F162" s="16">
        <v>45359</v>
      </c>
      <c r="G162" s="33">
        <v>45352</v>
      </c>
      <c r="H162" s="35">
        <v>-33</v>
      </c>
      <c r="I162" s="136">
        <v>3</v>
      </c>
      <c r="J162" s="51">
        <v>2024</v>
      </c>
      <c r="K162" s="39" t="s">
        <v>20</v>
      </c>
      <c r="L162" s="17" t="s">
        <v>190</v>
      </c>
      <c r="M162" s="17"/>
      <c r="N162" s="17"/>
      <c r="O162" s="17"/>
      <c r="P162" s="17"/>
      <c r="Q162" s="17"/>
    </row>
    <row r="163" spans="1:17" x14ac:dyDescent="0.3">
      <c r="A163" s="17" t="s">
        <v>56</v>
      </c>
      <c r="B163" s="54" t="str">
        <f>VLOOKUP(Tabela2[[#This Row],[Classe]],Classe!$B$2:$D$24,2)</f>
        <v>S</v>
      </c>
      <c r="C163" s="55" t="str">
        <f>VLOOKUP(Tabela2[[#This Row],[Classe]],Classe!$B$2:$D$24,3)</f>
        <v>Alimentacao</v>
      </c>
      <c r="D163" s="36" t="str">
        <f>VLOOKUP(Tabela2[[#This Row],[Classe]],Classe!$B$2:$D$24,3)</f>
        <v>Alimentacao</v>
      </c>
      <c r="E163" s="17" t="s">
        <v>57</v>
      </c>
      <c r="F163" s="16">
        <v>45359</v>
      </c>
      <c r="G163" s="33">
        <v>45352</v>
      </c>
      <c r="H163" s="35">
        <v>-97.2</v>
      </c>
      <c r="I163" s="136">
        <v>3</v>
      </c>
      <c r="J163" s="51">
        <v>2024</v>
      </c>
      <c r="K163" s="39" t="s">
        <v>20</v>
      </c>
      <c r="L163" s="17" t="s">
        <v>188</v>
      </c>
      <c r="M163" s="17"/>
      <c r="N163" s="17"/>
      <c r="O163" s="17"/>
      <c r="P163" s="17"/>
      <c r="Q163" s="17"/>
    </row>
    <row r="164" spans="1:17" x14ac:dyDescent="0.3">
      <c r="A164" s="17" t="s">
        <v>56</v>
      </c>
      <c r="B164" s="54" t="str">
        <f>VLOOKUP(Tabela2[[#This Row],[Classe]],Classe!$B$2:$D$24,2)</f>
        <v>S</v>
      </c>
      <c r="C164" s="55" t="str">
        <f>VLOOKUP(Tabela2[[#This Row],[Classe]],Classe!$B$2:$D$24,3)</f>
        <v>Alimentacao</v>
      </c>
      <c r="D164" s="36" t="str">
        <f>VLOOKUP(Tabela2[[#This Row],[Classe]],Classe!$B$2:$D$24,3)</f>
        <v>Alimentacao</v>
      </c>
      <c r="E164" s="17" t="s">
        <v>191</v>
      </c>
      <c r="F164" s="16">
        <v>45360</v>
      </c>
      <c r="G164" s="33">
        <v>45352</v>
      </c>
      <c r="H164" s="35">
        <v>-392</v>
      </c>
      <c r="I164" s="136">
        <v>3</v>
      </c>
      <c r="J164" s="51">
        <v>2024</v>
      </c>
      <c r="K164" s="39" t="s">
        <v>20</v>
      </c>
      <c r="L164" s="17" t="s">
        <v>192</v>
      </c>
      <c r="M164" s="17"/>
      <c r="N164" s="17"/>
      <c r="O164" s="17"/>
      <c r="P164" s="17"/>
      <c r="Q164" s="17"/>
    </row>
    <row r="165" spans="1:17" x14ac:dyDescent="0.3">
      <c r="A165" s="17" t="s">
        <v>56</v>
      </c>
      <c r="B165" s="54" t="str">
        <f>VLOOKUP(Tabela2[[#This Row],[Classe]],Classe!$B$2:$D$24,2)</f>
        <v>S</v>
      </c>
      <c r="C165" s="55" t="str">
        <f>VLOOKUP(Tabela2[[#This Row],[Classe]],Classe!$B$2:$D$24,3)</f>
        <v>Alimentacao</v>
      </c>
      <c r="D165" s="36" t="str">
        <f>VLOOKUP(Tabela2[[#This Row],[Classe]],Classe!$B$2:$D$24,3)</f>
        <v>Alimentacao</v>
      </c>
      <c r="E165" s="17" t="s">
        <v>193</v>
      </c>
      <c r="F165" s="16">
        <v>45361</v>
      </c>
      <c r="G165" s="33">
        <v>45352</v>
      </c>
      <c r="H165" s="35">
        <v>-146.22999999999999</v>
      </c>
      <c r="I165" s="136">
        <v>3</v>
      </c>
      <c r="J165" s="51">
        <v>2024</v>
      </c>
      <c r="K165" s="39" t="s">
        <v>20</v>
      </c>
      <c r="L165" s="17" t="s">
        <v>194</v>
      </c>
      <c r="M165" s="17"/>
      <c r="N165" s="17"/>
      <c r="O165" s="17"/>
      <c r="P165" s="17"/>
      <c r="Q165" s="17"/>
    </row>
    <row r="166" spans="1:17" x14ac:dyDescent="0.3">
      <c r="A166" s="17" t="s">
        <v>56</v>
      </c>
      <c r="B166" s="54" t="str">
        <f>VLOOKUP(Tabela2[[#This Row],[Classe]],Classe!$B$2:$D$24,2)</f>
        <v>S</v>
      </c>
      <c r="C166" s="55" t="str">
        <f>VLOOKUP(Tabela2[[#This Row],[Classe]],Classe!$B$2:$D$24,3)</f>
        <v>Alimentacao</v>
      </c>
      <c r="D166" s="36" t="str">
        <f>VLOOKUP(Tabela2[[#This Row],[Classe]],Classe!$B$2:$D$24,3)</f>
        <v>Alimentacao</v>
      </c>
      <c r="E166" s="17" t="s">
        <v>73</v>
      </c>
      <c r="F166" s="16">
        <v>45362</v>
      </c>
      <c r="G166" s="33">
        <v>45352</v>
      </c>
      <c r="H166" s="35">
        <v>-29.28</v>
      </c>
      <c r="I166" s="136">
        <v>3</v>
      </c>
      <c r="J166" s="51">
        <v>2024</v>
      </c>
      <c r="K166" s="39" t="s">
        <v>20</v>
      </c>
      <c r="L166" s="17" t="s">
        <v>195</v>
      </c>
      <c r="M166" s="17"/>
      <c r="N166" s="17"/>
      <c r="O166" s="17"/>
      <c r="P166" s="17"/>
      <c r="Q166" s="17"/>
    </row>
    <row r="167" spans="1:17" x14ac:dyDescent="0.3">
      <c r="A167" s="17" t="s">
        <v>56</v>
      </c>
      <c r="B167" s="54" t="str">
        <f>VLOOKUP(Tabela2[[#This Row],[Classe]],Classe!$B$2:$D$24,2)</f>
        <v>S</v>
      </c>
      <c r="C167" s="55" t="str">
        <f>VLOOKUP(Tabela2[[#This Row],[Classe]],Classe!$B$2:$D$24,3)</f>
        <v>Alimentacao</v>
      </c>
      <c r="D167" s="36" t="str">
        <f>VLOOKUP(Tabela2[[#This Row],[Classe]],Classe!$B$2:$D$24,3)</f>
        <v>Alimentacao</v>
      </c>
      <c r="E167" s="17" t="s">
        <v>87</v>
      </c>
      <c r="F167" s="16">
        <v>45362</v>
      </c>
      <c r="G167" s="33">
        <v>45352</v>
      </c>
      <c r="H167" s="35">
        <v>-121.07</v>
      </c>
      <c r="I167" s="136">
        <v>3</v>
      </c>
      <c r="J167" s="51">
        <v>2024</v>
      </c>
      <c r="K167" s="39" t="s">
        <v>20</v>
      </c>
      <c r="L167" s="17" t="s">
        <v>196</v>
      </c>
      <c r="M167" s="17"/>
      <c r="N167" s="17"/>
      <c r="O167" s="17"/>
      <c r="P167" s="17"/>
      <c r="Q167" s="17"/>
    </row>
    <row r="168" spans="1:17" x14ac:dyDescent="0.3">
      <c r="A168" s="17" t="s">
        <v>50</v>
      </c>
      <c r="B168" s="32" t="str">
        <f>VLOOKUP(Tabela2[[#This Row],[Classe]],Classe!$B$2:$D$24,2)</f>
        <v>S</v>
      </c>
      <c r="C168" s="30" t="str">
        <f>VLOOKUP(Tabela2[[#This Row],[Classe]],Classe!$B$2:$D$24,3)</f>
        <v>Veículos</v>
      </c>
      <c r="D168" s="17" t="s">
        <v>51</v>
      </c>
      <c r="E168" s="17" t="s">
        <v>197</v>
      </c>
      <c r="F168" s="16">
        <v>45366</v>
      </c>
      <c r="G168" s="33">
        <v>45352</v>
      </c>
      <c r="H168" s="35">
        <v>-291.85000000000002</v>
      </c>
      <c r="I168" s="136">
        <v>3</v>
      </c>
      <c r="J168" s="51">
        <v>2024</v>
      </c>
      <c r="K168" s="39" t="s">
        <v>20</v>
      </c>
      <c r="L168" s="17" t="s">
        <v>198</v>
      </c>
      <c r="M168" s="17"/>
      <c r="N168" s="17"/>
      <c r="O168" s="17"/>
      <c r="P168" s="17"/>
      <c r="Q168" s="17"/>
    </row>
    <row r="169" spans="1:17" x14ac:dyDescent="0.3">
      <c r="A169" s="17" t="s">
        <v>56</v>
      </c>
      <c r="B169" s="54" t="str">
        <f>VLOOKUP(Tabela2[[#This Row],[Classe]],Classe!$B$2:$D$24,2)</f>
        <v>S</v>
      </c>
      <c r="C169" s="55" t="str">
        <f>VLOOKUP(Tabela2[[#This Row],[Classe]],Classe!$B$2:$D$24,3)</f>
        <v>Alimentacao</v>
      </c>
      <c r="D169" s="36" t="str">
        <f>VLOOKUP(Tabela2[[#This Row],[Classe]],Classe!$B$2:$D$24,3)</f>
        <v>Alimentacao</v>
      </c>
      <c r="E169" s="17" t="s">
        <v>57</v>
      </c>
      <c r="F169" s="16">
        <v>45366</v>
      </c>
      <c r="G169" s="33">
        <v>45352</v>
      </c>
      <c r="H169" s="35">
        <v>-107.7</v>
      </c>
      <c r="I169" s="136">
        <v>3</v>
      </c>
      <c r="J169" s="51">
        <v>2024</v>
      </c>
      <c r="K169" s="39" t="s">
        <v>20</v>
      </c>
      <c r="L169" s="17" t="s">
        <v>199</v>
      </c>
      <c r="M169" s="17"/>
      <c r="N169" s="17"/>
      <c r="O169" s="17"/>
      <c r="P169" s="17"/>
      <c r="Q169" s="17"/>
    </row>
    <row r="170" spans="1:17" x14ac:dyDescent="0.3">
      <c r="A170" s="17" t="s">
        <v>50</v>
      </c>
      <c r="B170" s="32" t="str">
        <f>VLOOKUP(Tabela2[[#This Row],[Classe]],Classe!$B$2:$D$24,2)</f>
        <v>S</v>
      </c>
      <c r="C170" s="30" t="str">
        <f>VLOOKUP(Tabela2[[#This Row],[Classe]],Classe!$B$2:$D$24,3)</f>
        <v>Veículos</v>
      </c>
      <c r="D170" s="17" t="s">
        <v>51</v>
      </c>
      <c r="E170" s="17" t="s">
        <v>165</v>
      </c>
      <c r="F170" s="16">
        <v>45366</v>
      </c>
      <c r="G170" s="33">
        <v>45352</v>
      </c>
      <c r="H170" s="35">
        <v>-111.6</v>
      </c>
      <c r="I170" s="136">
        <v>3</v>
      </c>
      <c r="J170" s="51">
        <v>2024</v>
      </c>
      <c r="K170" s="39" t="s">
        <v>20</v>
      </c>
      <c r="L170" s="17" t="s">
        <v>200</v>
      </c>
      <c r="M170" s="17"/>
      <c r="N170" s="17"/>
      <c r="O170" s="17"/>
      <c r="P170" s="17"/>
      <c r="Q170" s="17"/>
    </row>
    <row r="171" spans="1:17" x14ac:dyDescent="0.3">
      <c r="A171" s="17" t="s">
        <v>50</v>
      </c>
      <c r="B171" s="32" t="str">
        <f>VLOOKUP(Tabela2[[#This Row],[Classe]],Classe!$B$2:$D$24,2)</f>
        <v>S</v>
      </c>
      <c r="C171" s="30" t="str">
        <f>VLOOKUP(Tabela2[[#This Row],[Classe]],Classe!$B$2:$D$24,3)</f>
        <v>Veículos</v>
      </c>
      <c r="D171" s="17" t="s">
        <v>51</v>
      </c>
      <c r="E171" s="17" t="s">
        <v>100</v>
      </c>
      <c r="F171" s="16">
        <v>45366</v>
      </c>
      <c r="G171" s="33">
        <v>45352</v>
      </c>
      <c r="H171" s="35">
        <v>-221.66</v>
      </c>
      <c r="I171" s="136">
        <v>3</v>
      </c>
      <c r="J171" s="51">
        <v>2024</v>
      </c>
      <c r="K171" s="39" t="s">
        <v>20</v>
      </c>
      <c r="L171" s="17" t="s">
        <v>201</v>
      </c>
      <c r="M171" s="17"/>
      <c r="N171" s="17"/>
      <c r="O171" s="17"/>
      <c r="P171" s="17"/>
      <c r="Q171" s="17"/>
    </row>
    <row r="172" spans="1:17" x14ac:dyDescent="0.3">
      <c r="A172" s="17" t="s">
        <v>61</v>
      </c>
      <c r="B172" s="32" t="str">
        <f>VLOOKUP(Tabela2[[#This Row],[Classe]],Classe!$B$2:$D$24,2)</f>
        <v>S</v>
      </c>
      <c r="C172" s="30" t="str">
        <f>VLOOKUP(Tabela2[[#This Row],[Classe]],Classe!$B$2:$D$24,3)</f>
        <v>Material de escritório</v>
      </c>
      <c r="D172" s="17" t="s">
        <v>139</v>
      </c>
      <c r="E172" s="17" t="s">
        <v>202</v>
      </c>
      <c r="F172" s="16">
        <v>45369</v>
      </c>
      <c r="G172" s="33">
        <v>45352</v>
      </c>
      <c r="H172" s="35">
        <v>-284.5</v>
      </c>
      <c r="I172" s="136">
        <v>3</v>
      </c>
      <c r="J172" s="51">
        <v>2024</v>
      </c>
      <c r="K172" s="39" t="s">
        <v>20</v>
      </c>
      <c r="L172" s="17" t="s">
        <v>203</v>
      </c>
      <c r="M172" s="17"/>
      <c r="N172" s="17"/>
      <c r="O172" s="17"/>
      <c r="P172" s="17"/>
      <c r="Q172" s="17"/>
    </row>
    <row r="173" spans="1:17" x14ac:dyDescent="0.3">
      <c r="A173" s="17" t="s">
        <v>56</v>
      </c>
      <c r="B173" s="54" t="str">
        <f>VLOOKUP(Tabela2[[#This Row],[Classe]],Classe!$B$2:$D$24,2)</f>
        <v>S</v>
      </c>
      <c r="C173" s="55" t="str">
        <f>VLOOKUP(Tabela2[[#This Row],[Classe]],Classe!$B$2:$D$24,3)</f>
        <v>Alimentacao</v>
      </c>
      <c r="D173" s="36" t="str">
        <f>VLOOKUP(Tabela2[[#This Row],[Classe]],Classe!$B$2:$D$24,3)</f>
        <v>Alimentacao</v>
      </c>
      <c r="E173" s="17" t="s">
        <v>150</v>
      </c>
      <c r="F173" s="16">
        <v>45371</v>
      </c>
      <c r="G173" s="33">
        <v>45352</v>
      </c>
      <c r="H173" s="35">
        <v>-27.97</v>
      </c>
      <c r="I173" s="136">
        <v>3</v>
      </c>
      <c r="J173" s="51">
        <v>2024</v>
      </c>
      <c r="K173" s="39" t="s">
        <v>20</v>
      </c>
      <c r="L173" s="17" t="s">
        <v>204</v>
      </c>
      <c r="M173" s="17"/>
      <c r="N173" s="17"/>
      <c r="O173" s="17"/>
      <c r="P173" s="17"/>
      <c r="Q173" s="17"/>
    </row>
    <row r="174" spans="1:17" x14ac:dyDescent="0.3">
      <c r="A174" s="17" t="s">
        <v>61</v>
      </c>
      <c r="B174" s="32" t="str">
        <f>VLOOKUP(Tabela2[[#This Row],[Classe]],Classe!$B$2:$D$24,2)</f>
        <v>S</v>
      </c>
      <c r="C174" s="30" t="str">
        <f>VLOOKUP(Tabela2[[#This Row],[Classe]],Classe!$B$2:$D$24,3)</f>
        <v>Material de escritório</v>
      </c>
      <c r="D174" s="17" t="s">
        <v>139</v>
      </c>
      <c r="E174" s="17" t="s">
        <v>202</v>
      </c>
      <c r="F174" s="16">
        <v>45372</v>
      </c>
      <c r="G174" s="33">
        <v>45352</v>
      </c>
      <c r="H174" s="35">
        <v>-126.3</v>
      </c>
      <c r="I174" s="136">
        <v>3</v>
      </c>
      <c r="J174" s="51">
        <v>2024</v>
      </c>
      <c r="K174" s="39" t="s">
        <v>20</v>
      </c>
      <c r="L174" s="17" t="s">
        <v>205</v>
      </c>
      <c r="M174" s="17"/>
      <c r="N174" s="17"/>
      <c r="O174" s="17"/>
      <c r="P174" s="17"/>
      <c r="Q174" s="17"/>
    </row>
    <row r="175" spans="1:17" x14ac:dyDescent="0.3">
      <c r="A175" s="17" t="s">
        <v>50</v>
      </c>
      <c r="B175" s="32" t="str">
        <f>VLOOKUP(Tabela2[[#This Row],[Classe]],Classe!$B$2:$D$24,2)</f>
        <v>S</v>
      </c>
      <c r="C175" s="30" t="str">
        <f>VLOOKUP(Tabela2[[#This Row],[Classe]],Classe!$B$2:$D$24,3)</f>
        <v>Veículos</v>
      </c>
      <c r="D175" s="17" t="s">
        <v>51</v>
      </c>
      <c r="E175" s="17" t="s">
        <v>100</v>
      </c>
      <c r="F175" s="16">
        <v>45373</v>
      </c>
      <c r="G175" s="33">
        <v>45352</v>
      </c>
      <c r="H175" s="35">
        <v>-184.34</v>
      </c>
      <c r="I175" s="136">
        <v>3</v>
      </c>
      <c r="J175" s="51">
        <v>2024</v>
      </c>
      <c r="K175" s="39" t="s">
        <v>20</v>
      </c>
      <c r="L175" s="17" t="s">
        <v>206</v>
      </c>
      <c r="M175" s="17"/>
      <c r="N175" s="17"/>
      <c r="O175" s="17"/>
      <c r="P175" s="17"/>
      <c r="Q175" s="17"/>
    </row>
    <row r="176" spans="1:17" x14ac:dyDescent="0.3">
      <c r="A176" s="17" t="s">
        <v>50</v>
      </c>
      <c r="B176" s="32" t="str">
        <f>VLOOKUP(Tabela2[[#This Row],[Classe]],Classe!$B$2:$D$24,2)</f>
        <v>S</v>
      </c>
      <c r="C176" s="30" t="str">
        <f>VLOOKUP(Tabela2[[#This Row],[Classe]],Classe!$B$2:$D$24,3)</f>
        <v>Veículos</v>
      </c>
      <c r="D176" s="17" t="s">
        <v>144</v>
      </c>
      <c r="E176" s="17" t="s">
        <v>145</v>
      </c>
      <c r="F176" s="16">
        <v>45373</v>
      </c>
      <c r="G176" s="33">
        <v>45352</v>
      </c>
      <c r="H176" s="35">
        <v>-39.36</v>
      </c>
      <c r="I176" s="136">
        <v>3</v>
      </c>
      <c r="J176" s="51">
        <v>2024</v>
      </c>
      <c r="K176" s="39" t="s">
        <v>20</v>
      </c>
      <c r="L176" s="17" t="s">
        <v>207</v>
      </c>
      <c r="M176" s="17"/>
      <c r="N176" s="17"/>
      <c r="O176" s="17"/>
      <c r="P176" s="17"/>
      <c r="Q176" s="17"/>
    </row>
    <row r="177" spans="1:17" x14ac:dyDescent="0.3">
      <c r="A177" s="17" t="s">
        <v>50</v>
      </c>
      <c r="B177" s="32" t="str">
        <f>VLOOKUP(Tabela2[[#This Row],[Classe]],Classe!$B$2:$D$24,2)</f>
        <v>S</v>
      </c>
      <c r="C177" s="30" t="str">
        <f>VLOOKUP(Tabela2[[#This Row],[Classe]],Classe!$B$2:$D$24,3)</f>
        <v>Veículos</v>
      </c>
      <c r="D177" s="17" t="s">
        <v>144</v>
      </c>
      <c r="E177" s="17" t="s">
        <v>145</v>
      </c>
      <c r="F177" s="16">
        <v>45373</v>
      </c>
      <c r="G177" s="33">
        <v>45352</v>
      </c>
      <c r="H177" s="35">
        <v>-2231.6</v>
      </c>
      <c r="I177" s="136">
        <v>3</v>
      </c>
      <c r="J177" s="51">
        <v>2024</v>
      </c>
      <c r="K177" s="39" t="s">
        <v>20</v>
      </c>
      <c r="L177" s="17" t="s">
        <v>208</v>
      </c>
      <c r="M177" s="17"/>
      <c r="N177" s="17"/>
      <c r="O177" s="17"/>
      <c r="P177" s="17"/>
      <c r="Q177" s="17"/>
    </row>
    <row r="178" spans="1:17" x14ac:dyDescent="0.3">
      <c r="A178" s="17" t="s">
        <v>56</v>
      </c>
      <c r="B178" s="54" t="str">
        <f>VLOOKUP(Tabela2[[#This Row],[Classe]],Classe!$B$2:$D$24,2)</f>
        <v>S</v>
      </c>
      <c r="C178" s="55" t="str">
        <f>VLOOKUP(Tabela2[[#This Row],[Classe]],Classe!$B$2:$D$24,3)</f>
        <v>Alimentacao</v>
      </c>
      <c r="D178" s="36" t="str">
        <f>VLOOKUP(Tabela2[[#This Row],[Classe]],Classe!$B$2:$D$24,3)</f>
        <v>Alimentacao</v>
      </c>
      <c r="E178" s="17" t="s">
        <v>57</v>
      </c>
      <c r="F178" s="16">
        <v>45376</v>
      </c>
      <c r="G178" s="33">
        <v>45352</v>
      </c>
      <c r="H178" s="35">
        <v>-105.76</v>
      </c>
      <c r="I178" s="136">
        <v>3</v>
      </c>
      <c r="J178" s="51">
        <v>2024</v>
      </c>
      <c r="K178" s="39" t="s">
        <v>20</v>
      </c>
      <c r="L178" s="17" t="s">
        <v>209</v>
      </c>
      <c r="M178" s="17"/>
      <c r="N178" s="17"/>
      <c r="O178" s="17"/>
      <c r="P178" s="17"/>
      <c r="Q178" s="17"/>
    </row>
    <row r="179" spans="1:17" x14ac:dyDescent="0.3">
      <c r="A179" s="17" t="s">
        <v>56</v>
      </c>
      <c r="B179" s="54" t="str">
        <f>VLOOKUP(Tabela2[[#This Row],[Classe]],Classe!$B$2:$D$24,2)</f>
        <v>S</v>
      </c>
      <c r="C179" s="55" t="str">
        <f>VLOOKUP(Tabela2[[#This Row],[Classe]],Classe!$B$2:$D$24,3)</f>
        <v>Alimentacao</v>
      </c>
      <c r="D179" s="36" t="str">
        <f>VLOOKUP(Tabela2[[#This Row],[Classe]],Classe!$B$2:$D$24,3)</f>
        <v>Alimentacao</v>
      </c>
      <c r="E179" s="17" t="s">
        <v>210</v>
      </c>
      <c r="F179" s="16">
        <v>45377</v>
      </c>
      <c r="G179" s="33">
        <v>45352</v>
      </c>
      <c r="H179" s="35">
        <v>-26</v>
      </c>
      <c r="I179" s="136">
        <v>3</v>
      </c>
      <c r="J179" s="51">
        <v>2024</v>
      </c>
      <c r="K179" s="39" t="s">
        <v>20</v>
      </c>
      <c r="L179" s="17" t="s">
        <v>211</v>
      </c>
      <c r="M179" s="17"/>
      <c r="N179" s="17"/>
      <c r="O179" s="17"/>
      <c r="P179" s="17"/>
      <c r="Q179" s="17"/>
    </row>
    <row r="180" spans="1:17" x14ac:dyDescent="0.3">
      <c r="A180" s="17" t="s">
        <v>56</v>
      </c>
      <c r="B180" s="54" t="str">
        <f>VLOOKUP(Tabela2[[#This Row],[Classe]],Classe!$B$2:$D$24,2)</f>
        <v>S</v>
      </c>
      <c r="C180" s="55" t="str">
        <f>VLOOKUP(Tabela2[[#This Row],[Classe]],Classe!$B$2:$D$24,3)</f>
        <v>Alimentacao</v>
      </c>
      <c r="D180" s="36" t="str">
        <f>VLOOKUP(Tabela2[[#This Row],[Classe]],Classe!$B$2:$D$24,3)</f>
        <v>Alimentacao</v>
      </c>
      <c r="E180" s="17" t="s">
        <v>57</v>
      </c>
      <c r="F180" s="16">
        <v>45379</v>
      </c>
      <c r="G180" s="33">
        <v>45352</v>
      </c>
      <c r="H180" s="35">
        <v>-80.400000000000006</v>
      </c>
      <c r="I180" s="136">
        <v>3</v>
      </c>
      <c r="J180" s="51">
        <v>2024</v>
      </c>
      <c r="K180" s="39" t="s">
        <v>20</v>
      </c>
      <c r="L180" s="17" t="s">
        <v>212</v>
      </c>
      <c r="M180" s="17"/>
      <c r="N180" s="17"/>
      <c r="O180" s="17"/>
      <c r="P180" s="17"/>
      <c r="Q180" s="17"/>
    </row>
    <row r="181" spans="1:17" x14ac:dyDescent="0.3">
      <c r="A181" s="17" t="s">
        <v>56</v>
      </c>
      <c r="B181" s="54" t="str">
        <f>VLOOKUP(Tabela2[[#This Row],[Classe]],Classe!$B$2:$D$24,2)</f>
        <v>S</v>
      </c>
      <c r="C181" s="55" t="str">
        <f>VLOOKUP(Tabela2[[#This Row],[Classe]],Classe!$B$2:$D$24,3)</f>
        <v>Alimentacao</v>
      </c>
      <c r="D181" s="36" t="str">
        <f>VLOOKUP(Tabela2[[#This Row],[Classe]],Classe!$B$2:$D$24,3)</f>
        <v>Alimentacao</v>
      </c>
      <c r="E181" s="17" t="s">
        <v>213</v>
      </c>
      <c r="F181" s="16">
        <v>45380</v>
      </c>
      <c r="G181" s="33">
        <v>45352</v>
      </c>
      <c r="H181" s="35">
        <v>-77.650000000000006</v>
      </c>
      <c r="I181" s="136">
        <v>3</v>
      </c>
      <c r="J181" s="51">
        <v>2024</v>
      </c>
      <c r="K181" s="39" t="s">
        <v>20</v>
      </c>
      <c r="L181" s="17" t="s">
        <v>214</v>
      </c>
      <c r="M181" s="17"/>
      <c r="N181" s="17"/>
      <c r="O181" s="17"/>
      <c r="P181" s="17"/>
      <c r="Q181" s="17"/>
    </row>
    <row r="182" spans="1:17" x14ac:dyDescent="0.3">
      <c r="A182" s="17" t="s">
        <v>50</v>
      </c>
      <c r="B182" s="32" t="str">
        <f>VLOOKUP(Tabela2[[#This Row],[Classe]],Classe!$B$2:$D$24,2)</f>
        <v>S</v>
      </c>
      <c r="C182" s="30" t="str">
        <f>VLOOKUP(Tabela2[[#This Row],[Classe]],Classe!$B$2:$D$24,3)</f>
        <v>Veículos</v>
      </c>
      <c r="D182" s="17" t="s">
        <v>167</v>
      </c>
      <c r="E182" s="17" t="s">
        <v>215</v>
      </c>
      <c r="F182" s="16">
        <v>45382</v>
      </c>
      <c r="G182" s="33">
        <v>45352</v>
      </c>
      <c r="H182" s="34">
        <v>-88</v>
      </c>
      <c r="I182" s="136">
        <v>3</v>
      </c>
      <c r="J182" s="51">
        <v>2024</v>
      </c>
      <c r="K182" s="39" t="s">
        <v>20</v>
      </c>
      <c r="L182" s="17"/>
      <c r="M182" s="17"/>
      <c r="N182" s="17"/>
      <c r="O182" s="17"/>
      <c r="P182" s="17"/>
      <c r="Q182" s="17"/>
    </row>
    <row r="183" spans="1:17" x14ac:dyDescent="0.3">
      <c r="A183" s="17" t="s">
        <v>23</v>
      </c>
      <c r="B183" s="36" t="str">
        <f>VLOOKUP(Tabela2[[#This Row],[Classe]],Classe!$B$2:$D$15,2)</f>
        <v>E</v>
      </c>
      <c r="C183" s="36" t="str">
        <f>VLOOKUP(Tabela2[[#This Row],[Classe]],Classe!$B$2:$D$15,3)</f>
        <v>Receita</v>
      </c>
      <c r="D183" s="11" t="s">
        <v>24</v>
      </c>
      <c r="E183" s="36" t="s">
        <v>25</v>
      </c>
      <c r="F183" s="37">
        <v>45383</v>
      </c>
      <c r="G183" s="42">
        <v>45352</v>
      </c>
      <c r="H183" s="48">
        <v>27500</v>
      </c>
      <c r="I183" s="136">
        <v>4</v>
      </c>
      <c r="J183" s="51">
        <v>2024</v>
      </c>
      <c r="K183" s="39" t="s">
        <v>20</v>
      </c>
      <c r="L183" s="17"/>
      <c r="M183" s="17"/>
      <c r="N183" s="17"/>
      <c r="O183" s="17"/>
      <c r="P183" s="17"/>
      <c r="Q183" s="17"/>
    </row>
    <row r="184" spans="1:17" x14ac:dyDescent="0.3">
      <c r="A184" s="17" t="s">
        <v>30</v>
      </c>
      <c r="B184" s="32" t="str">
        <f>VLOOKUP(Tabela2[[#This Row],[Classe]],Classe!$B$2:$D$24,2)</f>
        <v>S</v>
      </c>
      <c r="C184" s="30" t="str">
        <f>VLOOKUP(Tabela2[[#This Row],[Classe]],Classe!$B$2:$D$24,3)</f>
        <v>Despesas Tributarias</v>
      </c>
      <c r="D184" s="36" t="s">
        <v>128</v>
      </c>
      <c r="E184" s="17" t="s">
        <v>129</v>
      </c>
      <c r="F184" s="37">
        <v>45383</v>
      </c>
      <c r="G184" s="42">
        <v>45352</v>
      </c>
      <c r="H184" s="48">
        <v>-720.5</v>
      </c>
      <c r="I184" s="136">
        <v>4</v>
      </c>
      <c r="J184" s="51">
        <v>2024</v>
      </c>
      <c r="K184" s="99" t="s">
        <v>178</v>
      </c>
      <c r="L184" s="17"/>
      <c r="M184" s="17"/>
      <c r="N184" s="17"/>
      <c r="O184" s="17"/>
      <c r="P184" s="17"/>
      <c r="Q184" s="17"/>
    </row>
    <row r="185" spans="1:17" x14ac:dyDescent="0.3">
      <c r="A185" s="17" t="s">
        <v>35</v>
      </c>
      <c r="B185" s="32" t="str">
        <f>VLOOKUP(Tabela2[[#This Row],[Classe]],Classe!$B$2:$D$24,2)</f>
        <v>S</v>
      </c>
      <c r="C185" s="30" t="str">
        <f>VLOOKUP(Tabela2[[#This Row],[Classe]],Classe!$B$2:$D$24,3)</f>
        <v>Honorários Contabeis</v>
      </c>
      <c r="D185" s="36" t="s">
        <v>125</v>
      </c>
      <c r="E185" s="36" t="s">
        <v>37</v>
      </c>
      <c r="F185" s="37">
        <v>45387</v>
      </c>
      <c r="G185" s="42">
        <v>45352</v>
      </c>
      <c r="H185" s="48">
        <v>-945</v>
      </c>
      <c r="I185" s="136">
        <v>4</v>
      </c>
      <c r="J185" s="51">
        <v>2024</v>
      </c>
      <c r="K185" s="39" t="s">
        <v>20</v>
      </c>
      <c r="L185" s="17" t="s">
        <v>216</v>
      </c>
      <c r="M185" s="17"/>
      <c r="N185" s="17"/>
      <c r="O185" s="17"/>
      <c r="P185" s="17"/>
      <c r="Q185" s="17"/>
    </row>
    <row r="186" spans="1:17" x14ac:dyDescent="0.3">
      <c r="A186" s="17" t="s">
        <v>17</v>
      </c>
      <c r="B186" s="32" t="str">
        <f>VLOOKUP(Tabela2[[#This Row],[Classe]],Classe!$B$2:$D$24,2)</f>
        <v>S</v>
      </c>
      <c r="C186" s="30" t="str">
        <f>VLOOKUP(Tabela2[[#This Row],[Classe]],Classe!$B$2:$D$24,3)</f>
        <v>Prolabore</v>
      </c>
      <c r="D186" s="30" t="s">
        <v>26</v>
      </c>
      <c r="E186" s="36" t="s">
        <v>27</v>
      </c>
      <c r="F186" s="37">
        <v>45401</v>
      </c>
      <c r="G186" s="42">
        <v>45352</v>
      </c>
      <c r="H186" s="48">
        <v>-1761.81</v>
      </c>
      <c r="I186" s="136">
        <v>4</v>
      </c>
      <c r="J186" s="51">
        <v>2024</v>
      </c>
      <c r="K186" s="39" t="s">
        <v>20</v>
      </c>
      <c r="L186" s="17" t="s">
        <v>217</v>
      </c>
      <c r="M186" s="17"/>
      <c r="N186" s="17"/>
      <c r="O186" s="17"/>
      <c r="P186" s="17"/>
      <c r="Q186" s="17"/>
    </row>
    <row r="187" spans="1:17" x14ac:dyDescent="0.3">
      <c r="A187" s="17" t="s">
        <v>30</v>
      </c>
      <c r="B187" s="50" t="str">
        <f>VLOOKUP(Tabela2[[#This Row],[Classe]],Classe!$B$2:$D$24,2)</f>
        <v>S</v>
      </c>
      <c r="C187" s="39" t="str">
        <f>VLOOKUP(Tabela2[[#This Row],[Classe]],Classe!$B$2:$D$24,3)</f>
        <v>Despesas Tributarias</v>
      </c>
      <c r="D187" s="17" t="s">
        <v>31</v>
      </c>
      <c r="E187" s="30" t="s">
        <v>32</v>
      </c>
      <c r="F187" s="37">
        <v>45404</v>
      </c>
      <c r="G187" s="42">
        <v>45352</v>
      </c>
      <c r="H187" s="48">
        <v>-1537.97</v>
      </c>
      <c r="I187" s="136">
        <v>4</v>
      </c>
      <c r="J187" s="51">
        <v>2024</v>
      </c>
      <c r="K187" s="39" t="s">
        <v>20</v>
      </c>
      <c r="L187" s="17" t="s">
        <v>218</v>
      </c>
      <c r="M187" s="17"/>
      <c r="N187" s="17"/>
      <c r="O187" s="17"/>
      <c r="P187" s="17"/>
      <c r="Q187" s="17"/>
    </row>
    <row r="188" spans="1:17" x14ac:dyDescent="0.3">
      <c r="A188" s="117" t="s">
        <v>17</v>
      </c>
      <c r="B188" s="32" t="str">
        <f>VLOOKUP(Tabela2[[#This Row],[Classe]],Classe!$B$2:$D$24,2)</f>
        <v>S</v>
      </c>
      <c r="C188" s="30" t="str">
        <f>VLOOKUP(Tabela2[[#This Row],[Classe]],Classe!$B$2:$D$24,3)</f>
        <v>Prolabore</v>
      </c>
      <c r="D188" s="30" t="s">
        <v>18</v>
      </c>
      <c r="E188" s="30" t="s">
        <v>19</v>
      </c>
      <c r="F188" s="37">
        <v>45384</v>
      </c>
      <c r="G188" s="42">
        <v>45352</v>
      </c>
      <c r="H188" s="48">
        <v>-6013.17</v>
      </c>
      <c r="I188" s="136">
        <v>4</v>
      </c>
      <c r="J188" s="51">
        <v>2024</v>
      </c>
      <c r="K188" s="39" t="s">
        <v>20</v>
      </c>
      <c r="L188" s="17" t="s">
        <v>219</v>
      </c>
      <c r="M188" s="17"/>
      <c r="N188" s="17"/>
      <c r="O188" s="17"/>
      <c r="P188" s="17"/>
      <c r="Q188" s="17"/>
    </row>
    <row r="189" spans="1:17" x14ac:dyDescent="0.3">
      <c r="A189" s="117" t="s">
        <v>17</v>
      </c>
      <c r="B189" s="32" t="str">
        <f>VLOOKUP(Tabela2[[#This Row],[Classe]],Classe!$B$2:$D$24,2)</f>
        <v>S</v>
      </c>
      <c r="C189" s="30" t="str">
        <f>VLOOKUP(Tabela2[[#This Row],[Classe]],Classe!$B$2:$D$24,3)</f>
        <v>Prolabore</v>
      </c>
      <c r="D189" s="30" t="s">
        <v>18</v>
      </c>
      <c r="E189" s="30" t="s">
        <v>19</v>
      </c>
      <c r="F189" s="37">
        <v>45394</v>
      </c>
      <c r="G189" s="42">
        <v>45352</v>
      </c>
      <c r="H189" s="48">
        <v>-11.04</v>
      </c>
      <c r="I189" s="136">
        <v>4</v>
      </c>
      <c r="J189" s="51">
        <v>2024</v>
      </c>
      <c r="K189" s="39" t="s">
        <v>20</v>
      </c>
      <c r="L189" s="17" t="s">
        <v>219</v>
      </c>
      <c r="M189" s="17"/>
      <c r="N189" s="17"/>
      <c r="O189" s="17"/>
      <c r="P189" s="17"/>
      <c r="Q189" s="17"/>
    </row>
    <row r="190" spans="1:17" x14ac:dyDescent="0.3">
      <c r="A190" s="17" t="s">
        <v>220</v>
      </c>
      <c r="B190" s="54" t="str">
        <f>VLOOKUP(Tabela2[[#This Row],[Classe]],Classe!$B$2:$D$24,2)</f>
        <v>D</v>
      </c>
      <c r="C190" s="55" t="str">
        <f>VLOOKUP(Tabela2[[#This Row],[Classe]],Classe!$B$2:$D$24,3)</f>
        <v>Distribuicao de Dividendos</v>
      </c>
      <c r="D190" s="30" t="s">
        <v>221</v>
      </c>
      <c r="E190" s="17" t="s">
        <v>19</v>
      </c>
      <c r="F190" s="37">
        <v>45384</v>
      </c>
      <c r="G190" s="42">
        <v>45352</v>
      </c>
      <c r="H190" s="48">
        <v>-7353.95</v>
      </c>
      <c r="I190" s="136">
        <v>4</v>
      </c>
      <c r="J190" s="51">
        <v>2024</v>
      </c>
      <c r="K190" s="39" t="s">
        <v>20</v>
      </c>
      <c r="L190" s="17" t="s">
        <v>222</v>
      </c>
      <c r="M190" s="17"/>
      <c r="N190" s="17"/>
      <c r="O190" s="17"/>
      <c r="P190" s="17"/>
      <c r="Q190" s="17"/>
    </row>
    <row r="191" spans="1:17" x14ac:dyDescent="0.3">
      <c r="A191" s="17" t="s">
        <v>50</v>
      </c>
      <c r="B191" s="54" t="str">
        <f>VLOOKUP(Tabela2[[#This Row],[Classe]],Classe!$B$2:$D$24,2)</f>
        <v>S</v>
      </c>
      <c r="C191" s="55" t="str">
        <f>VLOOKUP(Tabela2[[#This Row],[Classe]],Classe!$B$2:$D$24,3)</f>
        <v>Veículos</v>
      </c>
      <c r="D191" s="17" t="s">
        <v>51</v>
      </c>
      <c r="E191" s="17" t="s">
        <v>100</v>
      </c>
      <c r="F191" s="37">
        <v>45386</v>
      </c>
      <c r="G191" s="42">
        <v>45383</v>
      </c>
      <c r="H191" s="48">
        <v>-230.24</v>
      </c>
      <c r="I191" s="136">
        <v>4</v>
      </c>
      <c r="J191" s="51">
        <v>2024</v>
      </c>
      <c r="K191" s="39" t="s">
        <v>20</v>
      </c>
      <c r="L191" s="17" t="s">
        <v>223</v>
      </c>
      <c r="M191" s="17"/>
      <c r="N191" s="17"/>
      <c r="O191" s="17"/>
      <c r="P191" s="17"/>
      <c r="Q191" s="17"/>
    </row>
    <row r="192" spans="1:17" x14ac:dyDescent="0.3">
      <c r="A192" s="17" t="s">
        <v>50</v>
      </c>
      <c r="B192" s="54" t="str">
        <f>VLOOKUP(Tabela2[[#This Row],[Classe]],Classe!$B$2:$D$24,2)</f>
        <v>S</v>
      </c>
      <c r="C192" s="55" t="str">
        <f>VLOOKUP(Tabela2[[#This Row],[Classe]],Classe!$B$2:$D$24,3)</f>
        <v>Veículos</v>
      </c>
      <c r="D192" s="17" t="s">
        <v>51</v>
      </c>
      <c r="E192" s="17" t="s">
        <v>88</v>
      </c>
      <c r="F192" s="37">
        <v>45389</v>
      </c>
      <c r="G192" s="42">
        <v>45383</v>
      </c>
      <c r="H192" s="48">
        <v>-100</v>
      </c>
      <c r="I192" s="136">
        <v>4</v>
      </c>
      <c r="J192" s="51">
        <v>2024</v>
      </c>
      <c r="K192" s="39" t="s">
        <v>20</v>
      </c>
      <c r="L192" s="17" t="s">
        <v>224</v>
      </c>
      <c r="M192" s="17"/>
      <c r="N192" s="17"/>
      <c r="O192" s="17"/>
      <c r="P192" s="17"/>
      <c r="Q192" s="17"/>
    </row>
    <row r="193" spans="1:17" x14ac:dyDescent="0.3">
      <c r="A193" s="17" t="s">
        <v>50</v>
      </c>
      <c r="B193" s="54" t="str">
        <f>VLOOKUP(Tabela2[[#This Row],[Classe]],Classe!$B$2:$D$24,2)</f>
        <v>S</v>
      </c>
      <c r="C193" s="55" t="str">
        <f>VLOOKUP(Tabela2[[#This Row],[Classe]],Classe!$B$2:$D$24,3)</f>
        <v>Veículos</v>
      </c>
      <c r="D193" s="17" t="s">
        <v>51</v>
      </c>
      <c r="E193" s="17" t="s">
        <v>225</v>
      </c>
      <c r="F193" s="37">
        <v>45389</v>
      </c>
      <c r="G193" s="42">
        <v>45383</v>
      </c>
      <c r="H193" s="48">
        <v>-215.07</v>
      </c>
      <c r="I193" s="136">
        <v>4</v>
      </c>
      <c r="J193" s="51">
        <v>2024</v>
      </c>
      <c r="K193" s="39" t="s">
        <v>20</v>
      </c>
      <c r="L193" s="17" t="s">
        <v>226</v>
      </c>
      <c r="M193" s="17"/>
      <c r="N193" s="17"/>
      <c r="O193" s="17"/>
      <c r="P193" s="17"/>
      <c r="Q193" s="17"/>
    </row>
    <row r="194" spans="1:17" x14ac:dyDescent="0.3">
      <c r="A194" s="17" t="s">
        <v>68</v>
      </c>
      <c r="B194" s="32" t="str">
        <f>VLOOKUP(Tabela2[[#This Row],[Classe]],Classe!$B$2:$D$24,2)</f>
        <v>D</v>
      </c>
      <c r="C194" s="30" t="str">
        <f>VLOOKUP(Tabela2[[#This Row],[Classe]],Classe!$B$2:$D$24,3)</f>
        <v>Emprestimo sócios</v>
      </c>
      <c r="D194" s="17" t="s">
        <v>69</v>
      </c>
      <c r="E194" s="30" t="s">
        <v>19</v>
      </c>
      <c r="F194" s="37">
        <v>45390</v>
      </c>
      <c r="G194" s="42">
        <v>45383</v>
      </c>
      <c r="H194" s="48">
        <v>-3000</v>
      </c>
      <c r="I194" s="136">
        <v>4</v>
      </c>
      <c r="J194" s="51">
        <v>2024</v>
      </c>
      <c r="K194" s="39" t="s">
        <v>20</v>
      </c>
      <c r="L194" s="17"/>
      <c r="M194" s="17"/>
      <c r="N194" s="17"/>
      <c r="O194" s="17"/>
      <c r="P194" s="17"/>
      <c r="Q194" s="17"/>
    </row>
    <row r="195" spans="1:17" x14ac:dyDescent="0.3">
      <c r="A195" s="17" t="s">
        <v>50</v>
      </c>
      <c r="B195" s="54" t="str">
        <f>VLOOKUP(Tabela2[[#This Row],[Classe]],Classe!$B$2:$D$24,2)</f>
        <v>S</v>
      </c>
      <c r="C195" s="55" t="str">
        <f>VLOOKUP(Tabela2[[#This Row],[Classe]],Classe!$B$2:$D$24,3)</f>
        <v>Veículos</v>
      </c>
      <c r="D195" s="17" t="s">
        <v>89</v>
      </c>
      <c r="E195" s="17" t="s">
        <v>227</v>
      </c>
      <c r="F195" s="37">
        <v>45390</v>
      </c>
      <c r="G195" s="42">
        <v>45383</v>
      </c>
      <c r="H195" s="48">
        <v>-80</v>
      </c>
      <c r="I195" s="136">
        <v>4</v>
      </c>
      <c r="J195" s="51">
        <v>2024</v>
      </c>
      <c r="K195" s="39" t="s">
        <v>20</v>
      </c>
      <c r="L195" s="17" t="s">
        <v>228</v>
      </c>
      <c r="M195" s="17"/>
      <c r="N195" s="17"/>
      <c r="O195" s="17"/>
      <c r="P195" s="17"/>
      <c r="Q195" s="17"/>
    </row>
    <row r="196" spans="1:17" x14ac:dyDescent="0.3">
      <c r="A196" s="17" t="s">
        <v>56</v>
      </c>
      <c r="B196" s="54" t="str">
        <f>VLOOKUP(Tabela2[[#This Row],[Classe]],Classe!$B$2:$D$24,2)</f>
        <v>S</v>
      </c>
      <c r="C196" s="55" t="str">
        <f>VLOOKUP(Tabela2[[#This Row],[Classe]],Classe!$B$2:$D$24,3)</f>
        <v>Alimentacao</v>
      </c>
      <c r="D196" s="36" t="str">
        <f>VLOOKUP(Tabela2[[#This Row],[Classe]],Classe!$B$2:$D$24,3)</f>
        <v>Alimentacao</v>
      </c>
      <c r="E196" s="17" t="s">
        <v>57</v>
      </c>
      <c r="F196" s="37">
        <v>45391</v>
      </c>
      <c r="G196" s="42">
        <v>45383</v>
      </c>
      <c r="H196" s="48">
        <v>-93.4</v>
      </c>
      <c r="I196" s="136">
        <v>4</v>
      </c>
      <c r="J196" s="51">
        <v>2024</v>
      </c>
      <c r="K196" s="39" t="s">
        <v>20</v>
      </c>
      <c r="L196" s="17" t="s">
        <v>229</v>
      </c>
      <c r="M196" s="17"/>
      <c r="N196" s="17"/>
      <c r="O196" s="17"/>
      <c r="P196" s="17"/>
      <c r="Q196" s="17"/>
    </row>
    <row r="197" spans="1:17" x14ac:dyDescent="0.3">
      <c r="A197" s="17" t="s">
        <v>50</v>
      </c>
      <c r="B197" s="54" t="str">
        <f>VLOOKUP(Tabela2[[#This Row],[Classe]],Classe!$B$2:$D$24,2)</f>
        <v>S</v>
      </c>
      <c r="C197" s="55" t="str">
        <f>VLOOKUP(Tabela2[[#This Row],[Classe]],Classe!$B$2:$D$24,3)</f>
        <v>Veículos</v>
      </c>
      <c r="D197" s="17" t="s">
        <v>51</v>
      </c>
      <c r="E197" s="17" t="s">
        <v>100</v>
      </c>
      <c r="F197" s="37">
        <v>45391</v>
      </c>
      <c r="G197" s="42">
        <v>45383</v>
      </c>
      <c r="H197" s="48">
        <v>-331.48</v>
      </c>
      <c r="I197" s="136">
        <v>4</v>
      </c>
      <c r="J197" s="51">
        <v>2024</v>
      </c>
      <c r="K197" s="39" t="s">
        <v>20</v>
      </c>
      <c r="L197" s="17" t="s">
        <v>230</v>
      </c>
      <c r="M197" s="17"/>
      <c r="N197" s="17"/>
      <c r="O197" s="17"/>
      <c r="P197" s="17"/>
      <c r="Q197" s="17"/>
    </row>
    <row r="198" spans="1:17" x14ac:dyDescent="0.3">
      <c r="A198" s="17" t="s">
        <v>56</v>
      </c>
      <c r="B198" s="54" t="str">
        <f>VLOOKUP(Tabela2[[#This Row],[Classe]],Classe!$B$2:$D$24,2)</f>
        <v>S</v>
      </c>
      <c r="C198" s="55" t="str">
        <f>VLOOKUP(Tabela2[[#This Row],[Classe]],Classe!$B$2:$D$24,3)</f>
        <v>Alimentacao</v>
      </c>
      <c r="D198" s="36" t="str">
        <f>VLOOKUP(Tabela2[[#This Row],[Classe]],Classe!$B$2:$D$24,3)</f>
        <v>Alimentacao</v>
      </c>
      <c r="E198" s="17" t="s">
        <v>57</v>
      </c>
      <c r="F198" s="37">
        <v>45394</v>
      </c>
      <c r="G198" s="42">
        <v>45383</v>
      </c>
      <c r="H198" s="48">
        <v>-115.2</v>
      </c>
      <c r="I198" s="136">
        <v>4</v>
      </c>
      <c r="J198" s="51">
        <v>2024</v>
      </c>
      <c r="K198" s="39" t="s">
        <v>20</v>
      </c>
      <c r="L198" s="17" t="s">
        <v>231</v>
      </c>
      <c r="M198" s="17"/>
      <c r="N198" s="17"/>
      <c r="O198" s="17"/>
      <c r="P198" s="17"/>
      <c r="Q198" s="17"/>
    </row>
    <row r="199" spans="1:17" x14ac:dyDescent="0.3">
      <c r="A199" s="17" t="s">
        <v>50</v>
      </c>
      <c r="B199" s="54" t="str">
        <f>VLOOKUP(Tabela2[[#This Row],[Classe]],Classe!$B$2:$D$24,2)</f>
        <v>S</v>
      </c>
      <c r="C199" s="55" t="str">
        <f>VLOOKUP(Tabela2[[#This Row],[Classe]],Classe!$B$2:$D$24,3)</f>
        <v>Veículos</v>
      </c>
      <c r="D199" s="35" t="s">
        <v>58</v>
      </c>
      <c r="E199" s="17" t="s">
        <v>215</v>
      </c>
      <c r="F199" s="37">
        <v>45396</v>
      </c>
      <c r="G199" s="42">
        <v>45383</v>
      </c>
      <c r="H199" s="48">
        <v>-74</v>
      </c>
      <c r="I199" s="136">
        <v>4</v>
      </c>
      <c r="J199" s="51">
        <v>2024</v>
      </c>
      <c r="K199" s="39" t="s">
        <v>20</v>
      </c>
      <c r="L199" s="17" t="s">
        <v>232</v>
      </c>
      <c r="M199" s="17"/>
      <c r="N199" s="17"/>
      <c r="O199" s="17"/>
      <c r="P199" s="17"/>
      <c r="Q199" s="17"/>
    </row>
    <row r="200" spans="1:17" x14ac:dyDescent="0.3">
      <c r="A200" s="17" t="s">
        <v>56</v>
      </c>
      <c r="B200" s="54" t="str">
        <f>VLOOKUP(Tabela2[[#This Row],[Classe]],Classe!$B$2:$D$24,2)</f>
        <v>S</v>
      </c>
      <c r="C200" s="55" t="str">
        <f>VLOOKUP(Tabela2[[#This Row],[Classe]],Classe!$B$2:$D$24,3)</f>
        <v>Alimentacao</v>
      </c>
      <c r="D200" s="36" t="str">
        <f>VLOOKUP(Tabela2[[#This Row],[Classe]],Classe!$B$2:$D$24,3)</f>
        <v>Alimentacao</v>
      </c>
      <c r="E200" s="17" t="s">
        <v>233</v>
      </c>
      <c r="F200" s="37">
        <v>45400</v>
      </c>
      <c r="G200" s="42">
        <v>45383</v>
      </c>
      <c r="H200" s="48">
        <v>-39.659999999999997</v>
      </c>
      <c r="I200" s="136">
        <v>4</v>
      </c>
      <c r="J200" s="51">
        <v>2024</v>
      </c>
      <c r="K200" s="39" t="s">
        <v>20</v>
      </c>
      <c r="L200" s="17" t="s">
        <v>234</v>
      </c>
      <c r="M200" s="17"/>
      <c r="N200" s="17"/>
      <c r="O200" s="17"/>
      <c r="P200" s="17"/>
      <c r="Q200" s="17"/>
    </row>
    <row r="201" spans="1:17" x14ac:dyDescent="0.3">
      <c r="A201" s="17" t="s">
        <v>50</v>
      </c>
      <c r="B201" s="54" t="str">
        <f>VLOOKUP(Tabela2[[#This Row],[Classe]],Classe!$B$2:$D$24,2)</f>
        <v>S</v>
      </c>
      <c r="C201" s="55" t="str">
        <f>VLOOKUP(Tabela2[[#This Row],[Classe]],Classe!$B$2:$D$24,3)</f>
        <v>Veículos</v>
      </c>
      <c r="D201" s="35" t="s">
        <v>58</v>
      </c>
      <c r="E201" s="17" t="s">
        <v>235</v>
      </c>
      <c r="F201" s="37">
        <v>45400</v>
      </c>
      <c r="G201" s="42">
        <v>45383</v>
      </c>
      <c r="H201" s="48">
        <v>-17</v>
      </c>
      <c r="I201" s="136">
        <v>4</v>
      </c>
      <c r="J201" s="51">
        <v>2024</v>
      </c>
      <c r="K201" s="39" t="s">
        <v>20</v>
      </c>
      <c r="L201" s="17" t="s">
        <v>236</v>
      </c>
      <c r="M201" s="17"/>
      <c r="N201" s="17"/>
      <c r="O201" s="17"/>
      <c r="P201" s="17"/>
      <c r="Q201" s="17"/>
    </row>
    <row r="202" spans="1:17" x14ac:dyDescent="0.3">
      <c r="A202" s="17" t="s">
        <v>50</v>
      </c>
      <c r="B202" s="54" t="str">
        <f>VLOOKUP(Tabela2[[#This Row],[Classe]],Classe!$B$2:$D$24,2)</f>
        <v>S</v>
      </c>
      <c r="C202" s="55" t="str">
        <f>VLOOKUP(Tabela2[[#This Row],[Classe]],Classe!$B$2:$D$24,3)</f>
        <v>Veículos</v>
      </c>
      <c r="D202" s="17" t="s">
        <v>51</v>
      </c>
      <c r="E202" s="17" t="s">
        <v>197</v>
      </c>
      <c r="F202" s="37">
        <v>45401</v>
      </c>
      <c r="G202" s="42">
        <v>45383</v>
      </c>
      <c r="H202" s="48">
        <v>-176.07</v>
      </c>
      <c r="I202" s="136">
        <v>4</v>
      </c>
      <c r="J202" s="51">
        <v>2024</v>
      </c>
      <c r="K202" s="39" t="s">
        <v>20</v>
      </c>
      <c r="L202" s="17" t="s">
        <v>237</v>
      </c>
      <c r="M202" s="17"/>
      <c r="N202" s="17"/>
      <c r="O202" s="17"/>
      <c r="P202" s="17"/>
      <c r="Q202" s="17"/>
    </row>
    <row r="203" spans="1:17" x14ac:dyDescent="0.3">
      <c r="A203" s="17" t="s">
        <v>56</v>
      </c>
      <c r="B203" s="32" t="str">
        <f>VLOOKUP(Tabela2[[#This Row],[Classe]],Classe!$B$2:$D$24,2)</f>
        <v>S</v>
      </c>
      <c r="C203" s="30" t="str">
        <f>VLOOKUP(Tabela2[[#This Row],[Classe]],Classe!$B$2:$D$24,3)</f>
        <v>Alimentacao</v>
      </c>
      <c r="D203" s="36" t="str">
        <f>VLOOKUP(Tabela2[[#This Row],[Classe]],Classe!$B$2:$D$24,3)</f>
        <v>Alimentacao</v>
      </c>
      <c r="E203" s="17" t="s">
        <v>57</v>
      </c>
      <c r="F203" s="37">
        <v>45401</v>
      </c>
      <c r="G203" s="42">
        <v>45383</v>
      </c>
      <c r="H203" s="48">
        <v>-94.2</v>
      </c>
      <c r="I203" s="136">
        <v>4</v>
      </c>
      <c r="J203" s="51">
        <v>2024</v>
      </c>
      <c r="K203" s="39" t="s">
        <v>20</v>
      </c>
      <c r="L203" s="17" t="s">
        <v>238</v>
      </c>
      <c r="M203" s="17"/>
      <c r="N203" s="17"/>
      <c r="O203" s="17"/>
      <c r="P203" s="17"/>
      <c r="Q203" s="17"/>
    </row>
    <row r="204" spans="1:17" x14ac:dyDescent="0.3">
      <c r="A204" s="17" t="s">
        <v>50</v>
      </c>
      <c r="B204" s="32" t="str">
        <f>VLOOKUP(Tabela2[[#This Row],[Classe]],Classe!$B$2:$D$24,2)</f>
        <v>S</v>
      </c>
      <c r="C204" s="30" t="str">
        <f>VLOOKUP(Tabela2[[#This Row],[Classe]],Classe!$B$2:$D$24,3)</f>
        <v>Veículos</v>
      </c>
      <c r="D204" s="35" t="s">
        <v>58</v>
      </c>
      <c r="E204" s="17" t="s">
        <v>215</v>
      </c>
      <c r="F204" s="37">
        <v>45403</v>
      </c>
      <c r="G204" s="42">
        <v>45383</v>
      </c>
      <c r="H204" s="48">
        <v>-72</v>
      </c>
      <c r="I204" s="136">
        <v>4</v>
      </c>
      <c r="J204" s="51">
        <v>2024</v>
      </c>
      <c r="K204" s="39" t="s">
        <v>20</v>
      </c>
      <c r="L204" s="17" t="s">
        <v>239</v>
      </c>
      <c r="M204" s="17"/>
      <c r="N204" s="17"/>
      <c r="O204" s="17"/>
      <c r="P204" s="17"/>
      <c r="Q204" s="17"/>
    </row>
    <row r="205" spans="1:17" x14ac:dyDescent="0.3">
      <c r="A205" s="17" t="s">
        <v>56</v>
      </c>
      <c r="B205" s="32" t="str">
        <f>VLOOKUP(Tabela2[[#This Row],[Classe]],Classe!$B$2:$D$24,2)</f>
        <v>S</v>
      </c>
      <c r="C205" s="30" t="str">
        <f>VLOOKUP(Tabela2[[#This Row],[Classe]],Classe!$B$2:$D$24,3)</f>
        <v>Alimentacao</v>
      </c>
      <c r="D205" s="36" t="str">
        <f>VLOOKUP(Tabela2[[#This Row],[Classe]],Classe!$B$2:$D$24,3)</f>
        <v>Alimentacao</v>
      </c>
      <c r="E205" s="17" t="s">
        <v>240</v>
      </c>
      <c r="F205" s="37">
        <v>45405</v>
      </c>
      <c r="G205" s="42">
        <v>45383</v>
      </c>
      <c r="H205" s="48">
        <v>-37.96</v>
      </c>
      <c r="I205" s="136">
        <v>4</v>
      </c>
      <c r="J205" s="51">
        <v>2024</v>
      </c>
      <c r="K205" s="39" t="s">
        <v>20</v>
      </c>
      <c r="L205" s="17" t="s">
        <v>241</v>
      </c>
      <c r="M205" s="17"/>
      <c r="N205" s="17"/>
      <c r="O205" s="17"/>
      <c r="P205" s="17"/>
      <c r="Q205" s="17"/>
    </row>
    <row r="206" spans="1:17" x14ac:dyDescent="0.3">
      <c r="A206" s="17" t="s">
        <v>50</v>
      </c>
      <c r="B206" s="32" t="str">
        <f>VLOOKUP(Tabela2[[#This Row],[Classe]],Classe!$B$2:$D$24,2)</f>
        <v>S</v>
      </c>
      <c r="C206" s="30" t="str">
        <f>VLOOKUP(Tabela2[[#This Row],[Classe]],Classe!$B$2:$D$24,3)</f>
        <v>Veículos</v>
      </c>
      <c r="D206" s="17" t="s">
        <v>51</v>
      </c>
      <c r="E206" s="17" t="s">
        <v>197</v>
      </c>
      <c r="F206" s="37">
        <v>45407</v>
      </c>
      <c r="G206" s="42">
        <v>45383</v>
      </c>
      <c r="H206" s="48">
        <v>-262.49</v>
      </c>
      <c r="I206" s="136">
        <v>4</v>
      </c>
      <c r="J206" s="51">
        <v>2024</v>
      </c>
      <c r="K206" s="39" t="s">
        <v>20</v>
      </c>
      <c r="L206" s="17" t="s">
        <v>242</v>
      </c>
      <c r="M206" s="17"/>
      <c r="N206" s="17"/>
      <c r="O206" s="17"/>
      <c r="P206" s="17"/>
      <c r="Q206" s="17"/>
    </row>
    <row r="207" spans="1:17" x14ac:dyDescent="0.3">
      <c r="A207" s="17" t="s">
        <v>50</v>
      </c>
      <c r="B207" s="32" t="str">
        <f>VLOOKUP(Tabela2[[#This Row],[Classe]],Classe!$B$2:$D$24,2)</f>
        <v>S</v>
      </c>
      <c r="C207" s="30" t="str">
        <f>VLOOKUP(Tabela2[[#This Row],[Classe]],Classe!$B$2:$D$24,3)</f>
        <v>Veículos</v>
      </c>
      <c r="D207" s="35" t="s">
        <v>58</v>
      </c>
      <c r="E207" s="17" t="s">
        <v>243</v>
      </c>
      <c r="F207" s="37">
        <v>45407</v>
      </c>
      <c r="G207" s="42">
        <v>45383</v>
      </c>
      <c r="H207" s="48">
        <v>-24</v>
      </c>
      <c r="I207" s="136">
        <v>4</v>
      </c>
      <c r="J207" s="51">
        <v>2024</v>
      </c>
      <c r="K207" s="39" t="s">
        <v>20</v>
      </c>
      <c r="L207" s="17" t="s">
        <v>244</v>
      </c>
      <c r="M207" s="17"/>
      <c r="N207" s="17"/>
      <c r="O207" s="17"/>
      <c r="P207" s="17"/>
      <c r="Q207" s="17"/>
    </row>
    <row r="208" spans="1:17" x14ac:dyDescent="0.3">
      <c r="A208" s="17" t="s">
        <v>56</v>
      </c>
      <c r="B208" s="32" t="str">
        <f>VLOOKUP(Tabela2[[#This Row],[Classe]],Classe!$B$2:$D$24,2)</f>
        <v>S</v>
      </c>
      <c r="C208" s="30" t="str">
        <f>VLOOKUP(Tabela2[[#This Row],[Classe]],Classe!$B$2:$D$24,3)</f>
        <v>Alimentacao</v>
      </c>
      <c r="D208" s="36" t="str">
        <f>VLOOKUP(Tabela2[[#This Row],[Classe]],Classe!$B$2:$D$24,3)</f>
        <v>Alimentacao</v>
      </c>
      <c r="E208" s="17" t="s">
        <v>57</v>
      </c>
      <c r="F208" s="37">
        <v>45408</v>
      </c>
      <c r="G208" s="42">
        <v>45383</v>
      </c>
      <c r="H208" s="48">
        <v>-117.44</v>
      </c>
      <c r="I208" s="136">
        <v>4</v>
      </c>
      <c r="J208" s="51">
        <v>2024</v>
      </c>
      <c r="K208" s="39" t="s">
        <v>20</v>
      </c>
      <c r="L208" s="17" t="s">
        <v>245</v>
      </c>
      <c r="M208" s="17"/>
      <c r="N208" s="17"/>
      <c r="O208" s="17"/>
      <c r="P208" s="17"/>
      <c r="Q208" s="17"/>
    </row>
    <row r="209" spans="1:17" x14ac:dyDescent="0.3">
      <c r="A209" s="17" t="s">
        <v>50</v>
      </c>
      <c r="B209" s="32" t="str">
        <f>VLOOKUP(Tabela2[[#This Row],[Classe]],Classe!$B$2:$D$24,2)</f>
        <v>S</v>
      </c>
      <c r="C209" s="30" t="str">
        <f>VLOOKUP(Tabela2[[#This Row],[Classe]],Classe!$B$2:$D$24,3)</f>
        <v>Veículos</v>
      </c>
      <c r="D209" s="17" t="s">
        <v>51</v>
      </c>
      <c r="E209" s="17" t="s">
        <v>100</v>
      </c>
      <c r="F209" s="37">
        <v>45408</v>
      </c>
      <c r="G209" s="42">
        <v>45383</v>
      </c>
      <c r="H209" s="48">
        <v>-280.36</v>
      </c>
      <c r="I209" s="136">
        <v>4</v>
      </c>
      <c r="J209" s="51">
        <v>2024</v>
      </c>
      <c r="K209" s="39" t="s">
        <v>20</v>
      </c>
      <c r="L209" s="17" t="s">
        <v>246</v>
      </c>
      <c r="M209" s="17"/>
      <c r="N209" s="17"/>
      <c r="O209" s="17"/>
      <c r="P209" s="17"/>
      <c r="Q209" s="17"/>
    </row>
    <row r="210" spans="1:17" x14ac:dyDescent="0.3">
      <c r="A210" s="17" t="s">
        <v>23</v>
      </c>
      <c r="B210" s="36" t="str">
        <f>VLOOKUP(Tabela2[[#This Row],[Classe]],Classe!$B$2:$D$15,2)</f>
        <v>E</v>
      </c>
      <c r="C210" s="36" t="str">
        <f>VLOOKUP(Tabela2[[#This Row],[Classe]],Classe!$B$2:$D$15,3)</f>
        <v>Receita</v>
      </c>
      <c r="D210" s="124" t="s">
        <v>24</v>
      </c>
      <c r="E210" s="36" t="s">
        <v>25</v>
      </c>
      <c r="F210" s="37">
        <v>45414</v>
      </c>
      <c r="G210" s="42">
        <v>45383</v>
      </c>
      <c r="H210" s="48">
        <v>27500</v>
      </c>
      <c r="I210" s="136">
        <v>5</v>
      </c>
      <c r="J210" s="51">
        <v>2024</v>
      </c>
      <c r="K210" s="39" t="s">
        <v>20</v>
      </c>
      <c r="L210" s="17"/>
      <c r="M210" s="17"/>
      <c r="N210" s="17"/>
      <c r="O210" s="17"/>
      <c r="P210" s="17"/>
      <c r="Q210" s="17"/>
    </row>
    <row r="211" spans="1:17" x14ac:dyDescent="0.3">
      <c r="A211" s="17" t="s">
        <v>30</v>
      </c>
      <c r="B211" s="32" t="str">
        <f>VLOOKUP(Tabela2[[#This Row],[Classe]],Classe!$B$2:$D$24,2)</f>
        <v>S</v>
      </c>
      <c r="C211" s="30" t="str">
        <f>VLOOKUP(Tabela2[[#This Row],[Classe]],Classe!$B$2:$D$24,3)</f>
        <v>Despesas Tributarias</v>
      </c>
      <c r="D211" s="36" t="s">
        <v>128</v>
      </c>
      <c r="E211" s="17" t="s">
        <v>129</v>
      </c>
      <c r="F211" s="37">
        <v>45414</v>
      </c>
      <c r="G211" s="42">
        <v>45383</v>
      </c>
      <c r="H211" s="48">
        <v>-723.25</v>
      </c>
      <c r="I211" s="136">
        <v>5</v>
      </c>
      <c r="J211" s="51">
        <v>2024</v>
      </c>
      <c r="K211" s="39" t="s">
        <v>178</v>
      </c>
      <c r="L211" s="17"/>
      <c r="M211" s="17"/>
      <c r="N211" s="17"/>
      <c r="O211" s="17"/>
      <c r="P211" s="17"/>
      <c r="Q211" s="17"/>
    </row>
    <row r="212" spans="1:17" x14ac:dyDescent="0.3">
      <c r="A212" s="17" t="s">
        <v>17</v>
      </c>
      <c r="B212" s="32" t="str">
        <f>VLOOKUP(Tabela2[[#This Row],[Classe]],Classe!$B$2:$D$24,2)</f>
        <v>S</v>
      </c>
      <c r="C212" s="30" t="str">
        <f>VLOOKUP(Tabela2[[#This Row],[Classe]],Classe!$B$2:$D$24,3)</f>
        <v>Prolabore</v>
      </c>
      <c r="D212" s="30" t="s">
        <v>18</v>
      </c>
      <c r="E212" s="17" t="s">
        <v>19</v>
      </c>
      <c r="F212" s="37">
        <v>45415</v>
      </c>
      <c r="G212" s="42">
        <v>45383</v>
      </c>
      <c r="H212" s="48">
        <v>-6024.21</v>
      </c>
      <c r="I212" s="136">
        <v>5</v>
      </c>
      <c r="J212" s="51">
        <v>2024</v>
      </c>
      <c r="K212" s="39" t="s">
        <v>20</v>
      </c>
      <c r="L212" s="17" t="s">
        <v>247</v>
      </c>
      <c r="M212" s="17"/>
      <c r="N212" s="17"/>
      <c r="O212" s="17"/>
      <c r="P212" s="17"/>
      <c r="Q212" s="17"/>
    </row>
    <row r="213" spans="1:17" x14ac:dyDescent="0.3">
      <c r="A213" s="17" t="s">
        <v>17</v>
      </c>
      <c r="B213" s="32" t="str">
        <f>VLOOKUP(Tabela2[[#This Row],[Classe]],Classe!$B$2:$D$24,2)</f>
        <v>S</v>
      </c>
      <c r="C213" s="30" t="str">
        <f>VLOOKUP(Tabela2[[#This Row],[Classe]],Classe!$B$2:$D$24,3)</f>
        <v>Prolabore</v>
      </c>
      <c r="D213" s="30" t="s">
        <v>26</v>
      </c>
      <c r="E213" s="36" t="s">
        <v>27</v>
      </c>
      <c r="F213" s="37">
        <v>45432</v>
      </c>
      <c r="G213" s="42">
        <v>45383</v>
      </c>
      <c r="H213" s="48">
        <v>-1761.81</v>
      </c>
      <c r="I213" s="136">
        <v>5</v>
      </c>
      <c r="J213" s="51">
        <v>2024</v>
      </c>
      <c r="K213" s="39" t="s">
        <v>20</v>
      </c>
      <c r="L213" s="17" t="s">
        <v>248</v>
      </c>
      <c r="M213" s="17"/>
      <c r="N213" s="17"/>
      <c r="O213" s="17"/>
      <c r="P213" s="17"/>
      <c r="Q213" s="17"/>
    </row>
    <row r="214" spans="1:17" x14ac:dyDescent="0.3">
      <c r="A214" s="17" t="s">
        <v>30</v>
      </c>
      <c r="B214" s="50" t="str">
        <f>VLOOKUP(Tabela2[[#This Row],[Classe]],Classe!$B$2:$D$24,2)</f>
        <v>S</v>
      </c>
      <c r="C214" s="39" t="str">
        <f>VLOOKUP(Tabela2[[#This Row],[Classe]],Classe!$B$2:$D$24,3)</f>
        <v>Despesas Tributarias</v>
      </c>
      <c r="D214" s="17" t="s">
        <v>31</v>
      </c>
      <c r="E214" s="30" t="s">
        <v>32</v>
      </c>
      <c r="F214" s="37">
        <v>45432</v>
      </c>
      <c r="G214" s="42">
        <v>45383</v>
      </c>
      <c r="H214" s="48">
        <v>-1541.86</v>
      </c>
      <c r="I214" s="136">
        <v>5</v>
      </c>
      <c r="J214" s="51">
        <v>2024</v>
      </c>
      <c r="K214" s="39" t="s">
        <v>20</v>
      </c>
      <c r="L214" s="17" t="s">
        <v>249</v>
      </c>
      <c r="M214" s="17"/>
      <c r="N214" s="17"/>
      <c r="O214" s="17"/>
      <c r="P214" s="17"/>
      <c r="Q214" s="17"/>
    </row>
    <row r="215" spans="1:17" x14ac:dyDescent="0.3">
      <c r="A215" s="17" t="s">
        <v>35</v>
      </c>
      <c r="B215" s="54" t="str">
        <f>VLOOKUP(Tabela2[[#This Row],[Classe]],Classe!$B$2:$D$24,2)</f>
        <v>S</v>
      </c>
      <c r="C215" s="55" t="str">
        <f>VLOOKUP(Tabela2[[#This Row],[Classe]],Classe!$B$2:$D$24,3)</f>
        <v>Honorários Contabeis</v>
      </c>
      <c r="D215" s="36" t="s">
        <v>125</v>
      </c>
      <c r="E215" s="36" t="s">
        <v>37</v>
      </c>
      <c r="F215" s="37">
        <v>45418</v>
      </c>
      <c r="G215" s="42">
        <v>45383</v>
      </c>
      <c r="H215" s="48">
        <v>-945</v>
      </c>
      <c r="I215" s="136">
        <v>5</v>
      </c>
      <c r="J215" s="51">
        <v>2024</v>
      </c>
      <c r="K215" s="39" t="s">
        <v>20</v>
      </c>
      <c r="L215" s="17" t="s">
        <v>250</v>
      </c>
      <c r="M215" s="17"/>
      <c r="N215" s="17"/>
      <c r="O215" s="17"/>
      <c r="P215" s="17"/>
      <c r="Q215" s="17"/>
    </row>
    <row r="216" spans="1:17" x14ac:dyDescent="0.3">
      <c r="A216" s="17" t="s">
        <v>50</v>
      </c>
      <c r="B216" s="32" t="str">
        <f>VLOOKUP(Tabela2[[#This Row],[Classe]],Classe!$B$2:$D$24,2)</f>
        <v>S</v>
      </c>
      <c r="C216" s="30" t="str">
        <f>VLOOKUP(Tabela2[[#This Row],[Classe]],Classe!$B$2:$D$24,3)</f>
        <v>Veículos</v>
      </c>
      <c r="D216" s="36" t="s">
        <v>51</v>
      </c>
      <c r="E216" s="17" t="s">
        <v>165</v>
      </c>
      <c r="F216" s="37">
        <v>45413</v>
      </c>
      <c r="G216" s="42">
        <v>45413</v>
      </c>
      <c r="H216" s="48">
        <v>-356.77</v>
      </c>
      <c r="I216" s="136">
        <v>5</v>
      </c>
      <c r="J216" s="51">
        <v>2024</v>
      </c>
      <c r="K216" s="39" t="s">
        <v>20</v>
      </c>
      <c r="L216" s="17" t="s">
        <v>251</v>
      </c>
      <c r="M216" s="17"/>
      <c r="N216" s="17"/>
      <c r="O216" s="17"/>
      <c r="P216" s="17"/>
      <c r="Q216" s="17"/>
    </row>
    <row r="217" spans="1:17" x14ac:dyDescent="0.3">
      <c r="A217" s="17" t="s">
        <v>56</v>
      </c>
      <c r="B217" s="32" t="str">
        <f>VLOOKUP(Tabela2[[#This Row],[Classe]],Classe!$B$2:$D$24,2)</f>
        <v>S</v>
      </c>
      <c r="C217" s="30" t="str">
        <f>VLOOKUP(Tabela2[[#This Row],[Classe]],Classe!$B$2:$D$24,3)</f>
        <v>Alimentacao</v>
      </c>
      <c r="D217" s="36" t="str">
        <f>VLOOKUP(Tabela2[[#This Row],[Classe]],Classe!$B$2:$D$24,3)</f>
        <v>Alimentacao</v>
      </c>
      <c r="E217" s="17" t="s">
        <v>240</v>
      </c>
      <c r="F217" s="37">
        <v>45414</v>
      </c>
      <c r="G217" s="42">
        <v>45413</v>
      </c>
      <c r="H217" s="48">
        <v>-37.96</v>
      </c>
      <c r="I217" s="136">
        <v>5</v>
      </c>
      <c r="J217" s="51">
        <v>2024</v>
      </c>
      <c r="K217" s="39" t="s">
        <v>20</v>
      </c>
      <c r="L217" s="17" t="s">
        <v>252</v>
      </c>
      <c r="M217" s="17"/>
      <c r="N217" s="17"/>
      <c r="O217" s="17"/>
      <c r="P217" s="17"/>
      <c r="Q217" s="17"/>
    </row>
    <row r="218" spans="1:17" x14ac:dyDescent="0.3">
      <c r="A218" s="17" t="s">
        <v>56</v>
      </c>
      <c r="B218" s="54" t="str">
        <f>VLOOKUP(Tabela2[[#This Row],[Classe]],Classe!$B$2:$D$24,2)</f>
        <v>S</v>
      </c>
      <c r="C218" s="55" t="str">
        <f>VLOOKUP(Tabela2[[#This Row],[Classe]],Classe!$B$2:$D$24,3)</f>
        <v>Alimentacao</v>
      </c>
      <c r="D218" s="36" t="str">
        <f>VLOOKUP(Tabela2[[#This Row],[Classe]],Classe!$B$2:$D$24,3)</f>
        <v>Alimentacao</v>
      </c>
      <c r="E218" s="17" t="s">
        <v>57</v>
      </c>
      <c r="F218" s="37">
        <v>45415</v>
      </c>
      <c r="G218" s="42">
        <v>45413</v>
      </c>
      <c r="H218" s="48">
        <v>-90.2</v>
      </c>
      <c r="I218" s="136">
        <v>5</v>
      </c>
      <c r="J218" s="51">
        <v>2024</v>
      </c>
      <c r="K218" s="39" t="s">
        <v>20</v>
      </c>
      <c r="L218" s="17" t="s">
        <v>253</v>
      </c>
      <c r="M218" s="17"/>
      <c r="N218" s="17"/>
      <c r="O218" s="17"/>
      <c r="P218" s="17"/>
      <c r="Q218" s="17"/>
    </row>
    <row r="219" spans="1:17" x14ac:dyDescent="0.3">
      <c r="A219" s="17" t="s">
        <v>50</v>
      </c>
      <c r="B219" s="54" t="str">
        <f>VLOOKUP(Tabela2[[#This Row],[Classe]],Classe!$B$2:$D$24,2)</f>
        <v>S</v>
      </c>
      <c r="C219" s="55" t="str">
        <f>VLOOKUP(Tabela2[[#This Row],[Classe]],Classe!$B$2:$D$24,3)</f>
        <v>Veículos</v>
      </c>
      <c r="D219" s="36" t="s">
        <v>51</v>
      </c>
      <c r="E219" s="17" t="s">
        <v>197</v>
      </c>
      <c r="F219" s="37">
        <v>45415</v>
      </c>
      <c r="G219" s="42">
        <v>45413</v>
      </c>
      <c r="H219" s="48">
        <v>-216.03</v>
      </c>
      <c r="I219" s="136">
        <v>5</v>
      </c>
      <c r="J219" s="51">
        <v>2024</v>
      </c>
      <c r="K219" s="39" t="s">
        <v>20</v>
      </c>
      <c r="L219" s="17" t="s">
        <v>254</v>
      </c>
      <c r="M219" s="17"/>
      <c r="N219" s="17"/>
      <c r="O219" s="17"/>
      <c r="P219" s="17"/>
      <c r="Q219" s="17"/>
    </row>
    <row r="220" spans="1:17" x14ac:dyDescent="0.3">
      <c r="A220" s="17" t="s">
        <v>50</v>
      </c>
      <c r="B220" s="54" t="str">
        <f>VLOOKUP(Tabela2[[#This Row],[Classe]],Classe!$B$2:$D$24,2)</f>
        <v>S</v>
      </c>
      <c r="C220" s="55" t="str">
        <f>VLOOKUP(Tabela2[[#This Row],[Classe]],Classe!$B$2:$D$24,3)</f>
        <v>Veículos</v>
      </c>
      <c r="D220" s="35" t="s">
        <v>58</v>
      </c>
      <c r="E220" s="17" t="s">
        <v>215</v>
      </c>
      <c r="F220" s="37">
        <v>45417</v>
      </c>
      <c r="G220" s="42">
        <v>45413</v>
      </c>
      <c r="H220" s="48">
        <v>-74</v>
      </c>
      <c r="I220" s="136">
        <v>5</v>
      </c>
      <c r="J220" s="51">
        <v>2024</v>
      </c>
      <c r="K220" s="39" t="s">
        <v>20</v>
      </c>
      <c r="L220" s="17" t="s">
        <v>255</v>
      </c>
      <c r="M220" s="17"/>
      <c r="N220" s="17"/>
      <c r="O220" s="17"/>
      <c r="P220" s="17"/>
      <c r="Q220" s="17"/>
    </row>
    <row r="221" spans="1:17" x14ac:dyDescent="0.3">
      <c r="A221" s="17" t="s">
        <v>61</v>
      </c>
      <c r="B221" s="54" t="str">
        <f>VLOOKUP(Tabela2[[#This Row],[Classe]],Classe!$B$2:$D$24,2)</f>
        <v>S</v>
      </c>
      <c r="C221" s="55" t="str">
        <f>VLOOKUP(Tabela2[[#This Row],[Classe]],Classe!$B$2:$D$24,3)</f>
        <v>Material de escritório</v>
      </c>
      <c r="D221" s="36" t="str">
        <f>VLOOKUP(Tabela2[[#This Row],[Classe]],Classe!$B$2:$D$24,3)</f>
        <v>Material de escritório</v>
      </c>
      <c r="E221" s="17" t="s">
        <v>256</v>
      </c>
      <c r="F221" s="37">
        <v>45418</v>
      </c>
      <c r="G221" s="42">
        <v>45413</v>
      </c>
      <c r="H221" s="48">
        <v>-280.8</v>
      </c>
      <c r="I221" s="136">
        <v>5</v>
      </c>
      <c r="J221" s="51">
        <v>2024</v>
      </c>
      <c r="K221" s="39" t="s">
        <v>20</v>
      </c>
      <c r="L221" s="17" t="s">
        <v>257</v>
      </c>
      <c r="M221" s="17"/>
      <c r="N221" s="17"/>
      <c r="O221" s="17"/>
      <c r="P221" s="17"/>
      <c r="Q221" s="17"/>
    </row>
    <row r="222" spans="1:17" x14ac:dyDescent="0.3">
      <c r="A222" s="17" t="s">
        <v>68</v>
      </c>
      <c r="B222" s="54" t="str">
        <f>VLOOKUP(Tabela2[[#This Row],[Classe]],Classe!$B$2:$D$24,2)</f>
        <v>D</v>
      </c>
      <c r="C222" s="55" t="str">
        <f>VLOOKUP(Tabela2[[#This Row],[Classe]],Classe!$B$2:$D$24,3)</f>
        <v>Emprestimo sócios</v>
      </c>
      <c r="D222" s="17" t="s">
        <v>69</v>
      </c>
      <c r="E222" s="17" t="s">
        <v>19</v>
      </c>
      <c r="F222" s="37">
        <v>45418</v>
      </c>
      <c r="G222" s="42">
        <v>45413</v>
      </c>
      <c r="H222" s="48">
        <v>-15000</v>
      </c>
      <c r="I222" s="136">
        <v>5</v>
      </c>
      <c r="J222" s="51">
        <v>2024</v>
      </c>
      <c r="K222" s="39" t="s">
        <v>20</v>
      </c>
      <c r="L222" s="17"/>
      <c r="M222" s="17"/>
      <c r="N222" s="17"/>
      <c r="O222" s="17"/>
      <c r="P222" s="17"/>
      <c r="Q222" s="17"/>
    </row>
    <row r="223" spans="1:17" x14ac:dyDescent="0.3">
      <c r="A223" s="17" t="s">
        <v>56</v>
      </c>
      <c r="B223" s="54" t="str">
        <f>VLOOKUP(Tabela2[[#This Row],[Classe]],Classe!$B$2:$D$24,2)</f>
        <v>S</v>
      </c>
      <c r="C223" s="55" t="str">
        <f>VLOOKUP(Tabela2[[#This Row],[Classe]],Classe!$B$2:$D$24,3)</f>
        <v>Alimentacao</v>
      </c>
      <c r="D223" s="36" t="str">
        <f>VLOOKUP(Tabela2[[#This Row],[Classe]],Classe!$B$2:$D$24,3)</f>
        <v>Alimentacao</v>
      </c>
      <c r="E223" s="17" t="s">
        <v>258</v>
      </c>
      <c r="F223" s="37">
        <v>45419</v>
      </c>
      <c r="G223" s="42">
        <v>45413</v>
      </c>
      <c r="H223" s="48">
        <v>-84.48</v>
      </c>
      <c r="I223" s="136">
        <v>5</v>
      </c>
      <c r="J223" s="51">
        <v>2024</v>
      </c>
      <c r="K223" s="39" t="s">
        <v>20</v>
      </c>
      <c r="L223" s="17" t="s">
        <v>259</v>
      </c>
      <c r="M223" s="17"/>
      <c r="N223" s="17"/>
      <c r="O223" s="17"/>
      <c r="P223" s="17"/>
      <c r="Q223" s="17"/>
    </row>
    <row r="224" spans="1:17" x14ac:dyDescent="0.3">
      <c r="A224" s="17" t="s">
        <v>56</v>
      </c>
      <c r="B224" s="54" t="str">
        <f>VLOOKUP(Tabela2[[#This Row],[Classe]],Classe!$B$2:$D$24,2)</f>
        <v>S</v>
      </c>
      <c r="C224" s="55" t="str">
        <f>VLOOKUP(Tabela2[[#This Row],[Classe]],Classe!$B$2:$D$24,3)</f>
        <v>Alimentacao</v>
      </c>
      <c r="D224" s="36" t="str">
        <f>VLOOKUP(Tabela2[[#This Row],[Classe]],Classe!$B$2:$D$24,3)</f>
        <v>Alimentacao</v>
      </c>
      <c r="E224" s="17" t="s">
        <v>260</v>
      </c>
      <c r="F224" s="37">
        <v>45420</v>
      </c>
      <c r="G224" s="42">
        <v>45413</v>
      </c>
      <c r="H224" s="48">
        <v>-100.65</v>
      </c>
      <c r="I224" s="136">
        <v>5</v>
      </c>
      <c r="J224" s="51">
        <v>2024</v>
      </c>
      <c r="K224" s="39" t="s">
        <v>20</v>
      </c>
      <c r="L224" s="17" t="s">
        <v>261</v>
      </c>
      <c r="M224" s="17"/>
      <c r="N224" s="17"/>
      <c r="O224" s="17"/>
      <c r="P224" s="17"/>
      <c r="Q224" s="17"/>
    </row>
    <row r="225" spans="1:17" x14ac:dyDescent="0.3">
      <c r="A225" s="17" t="s">
        <v>56</v>
      </c>
      <c r="B225" s="54" t="str">
        <f>VLOOKUP(Tabela2[[#This Row],[Classe]],Classe!$B$2:$D$24,2)</f>
        <v>S</v>
      </c>
      <c r="C225" s="55" t="str">
        <f>VLOOKUP(Tabela2[[#This Row],[Classe]],Classe!$B$2:$D$24,3)</f>
        <v>Alimentacao</v>
      </c>
      <c r="D225" s="36" t="str">
        <f>VLOOKUP(Tabela2[[#This Row],[Classe]],Classe!$B$2:$D$24,3)</f>
        <v>Alimentacao</v>
      </c>
      <c r="E225" s="17" t="s">
        <v>240</v>
      </c>
      <c r="F225" s="37">
        <v>45421</v>
      </c>
      <c r="G225" s="42">
        <v>45413</v>
      </c>
      <c r="H225" s="48">
        <v>-37.96</v>
      </c>
      <c r="I225" s="136">
        <v>5</v>
      </c>
      <c r="J225" s="51">
        <v>2024</v>
      </c>
      <c r="K225" s="39" t="s">
        <v>20</v>
      </c>
      <c r="L225" s="17" t="s">
        <v>262</v>
      </c>
      <c r="M225" s="17"/>
      <c r="N225" s="17"/>
      <c r="O225" s="17"/>
      <c r="P225" s="17"/>
      <c r="Q225" s="17"/>
    </row>
    <row r="226" spans="1:17" x14ac:dyDescent="0.3">
      <c r="A226" s="17" t="s">
        <v>50</v>
      </c>
      <c r="B226" s="54" t="str">
        <f>VLOOKUP(Tabela2[[#This Row],[Classe]],Classe!$B$2:$D$24,2)</f>
        <v>S</v>
      </c>
      <c r="C226" s="55" t="str">
        <f>VLOOKUP(Tabela2[[#This Row],[Classe]],Classe!$B$2:$D$24,3)</f>
        <v>Veículos</v>
      </c>
      <c r="D226" s="36" t="s">
        <v>51</v>
      </c>
      <c r="E226" s="17" t="s">
        <v>165</v>
      </c>
      <c r="F226" s="37">
        <v>45422</v>
      </c>
      <c r="G226" s="42">
        <v>45413</v>
      </c>
      <c r="H226" s="48">
        <v>-406.34</v>
      </c>
      <c r="I226" s="136">
        <v>5</v>
      </c>
      <c r="J226" s="51">
        <v>2024</v>
      </c>
      <c r="K226" s="39" t="s">
        <v>20</v>
      </c>
      <c r="L226" s="17" t="s">
        <v>263</v>
      </c>
      <c r="M226" s="17"/>
      <c r="N226" s="17"/>
      <c r="O226" s="17"/>
      <c r="P226" s="17"/>
      <c r="Q226" s="17"/>
    </row>
    <row r="227" spans="1:17" x14ac:dyDescent="0.3">
      <c r="A227" s="17" t="s">
        <v>56</v>
      </c>
      <c r="B227" s="54" t="str">
        <f>VLOOKUP(Tabela2[[#This Row],[Classe]],Classe!$B$2:$D$24,2)</f>
        <v>S</v>
      </c>
      <c r="C227" s="55" t="str">
        <f>VLOOKUP(Tabela2[[#This Row],[Classe]],Classe!$B$2:$D$24,3)</f>
        <v>Alimentacao</v>
      </c>
      <c r="D227" s="36" t="str">
        <f>VLOOKUP(Tabela2[[#This Row],[Classe]],Classe!$B$2:$D$24,3)</f>
        <v>Alimentacao</v>
      </c>
      <c r="E227" s="17" t="s">
        <v>57</v>
      </c>
      <c r="F227" s="37">
        <v>45422</v>
      </c>
      <c r="G227" s="42">
        <v>45413</v>
      </c>
      <c r="H227" s="48">
        <v>-96.92</v>
      </c>
      <c r="I227" s="136">
        <v>5</v>
      </c>
      <c r="J227" s="51">
        <v>2024</v>
      </c>
      <c r="K227" s="39" t="s">
        <v>20</v>
      </c>
      <c r="L227" s="17" t="s">
        <v>264</v>
      </c>
      <c r="M227" s="17"/>
      <c r="N227" s="17"/>
      <c r="O227" s="17"/>
      <c r="P227" s="17"/>
      <c r="Q227" s="17"/>
    </row>
    <row r="228" spans="1:17" x14ac:dyDescent="0.3">
      <c r="A228" s="17" t="s">
        <v>30</v>
      </c>
      <c r="B228" s="32" t="str">
        <f>VLOOKUP(Tabela2[[#This Row],[Classe]],Classe!$B$2:$D$24,2)</f>
        <v>S</v>
      </c>
      <c r="C228" s="30" t="str">
        <f>VLOOKUP(Tabela2[[#This Row],[Classe]],Classe!$B$2:$D$24,3)</f>
        <v>Despesas Tributarias</v>
      </c>
      <c r="D228" s="30" t="s">
        <v>33</v>
      </c>
      <c r="E228" s="17" t="s">
        <v>265</v>
      </c>
      <c r="F228" s="37">
        <v>45422</v>
      </c>
      <c r="G228" s="42">
        <v>45413</v>
      </c>
      <c r="H228" s="48">
        <v>-154.1</v>
      </c>
      <c r="I228" s="136">
        <v>5</v>
      </c>
      <c r="J228" s="51">
        <v>2024</v>
      </c>
      <c r="K228" s="39" t="s">
        <v>20</v>
      </c>
      <c r="L228" s="17" t="s">
        <v>266</v>
      </c>
      <c r="M228" s="17"/>
      <c r="N228" s="17"/>
      <c r="O228" s="17"/>
      <c r="P228" s="17"/>
      <c r="Q228" s="17"/>
    </row>
    <row r="229" spans="1:17" x14ac:dyDescent="0.3">
      <c r="A229" s="17" t="s">
        <v>50</v>
      </c>
      <c r="B229" s="54" t="str">
        <f>VLOOKUP(Tabela2[[#This Row],[Classe]],Classe!$B$2:$D$24,2)</f>
        <v>S</v>
      </c>
      <c r="C229" s="55" t="str">
        <f>VLOOKUP(Tabela2[[#This Row],[Classe]],Classe!$B$2:$D$24,3)</f>
        <v>Veículos</v>
      </c>
      <c r="D229" s="36" t="s">
        <v>51</v>
      </c>
      <c r="E229" s="17" t="s">
        <v>197</v>
      </c>
      <c r="F229" s="37">
        <v>45425</v>
      </c>
      <c r="G229" s="42">
        <v>45413</v>
      </c>
      <c r="H229" s="48">
        <v>-272.02999999999997</v>
      </c>
      <c r="I229" s="136">
        <v>5</v>
      </c>
      <c r="J229" s="51">
        <v>2024</v>
      </c>
      <c r="K229" s="39" t="s">
        <v>20</v>
      </c>
      <c r="L229" s="17" t="s">
        <v>267</v>
      </c>
      <c r="M229" s="17"/>
      <c r="N229" s="17"/>
      <c r="O229" s="17"/>
      <c r="P229" s="17"/>
      <c r="Q229" s="17"/>
    </row>
    <row r="230" spans="1:17" x14ac:dyDescent="0.3">
      <c r="A230" s="17" t="s">
        <v>61</v>
      </c>
      <c r="B230" s="54" t="str">
        <f>VLOOKUP(Tabela2[[#This Row],[Classe]],Classe!$B$2:$D$24,2)</f>
        <v>S</v>
      </c>
      <c r="C230" s="55" t="str">
        <f>VLOOKUP(Tabela2[[#This Row],[Classe]],Classe!$B$2:$D$24,3)</f>
        <v>Material de escritório</v>
      </c>
      <c r="D230" s="36" t="str">
        <f>VLOOKUP(Tabela2[[#This Row],[Classe]],Classe!$B$2:$D$24,3)</f>
        <v>Material de escritório</v>
      </c>
      <c r="E230" s="17" t="s">
        <v>202</v>
      </c>
      <c r="F230" s="37">
        <v>45427</v>
      </c>
      <c r="G230" s="42">
        <v>45413</v>
      </c>
      <c r="H230" s="48">
        <v>-179.5</v>
      </c>
      <c r="I230" s="136">
        <v>5</v>
      </c>
      <c r="J230" s="51">
        <v>2024</v>
      </c>
      <c r="K230" s="39" t="s">
        <v>20</v>
      </c>
      <c r="L230" s="17" t="s">
        <v>268</v>
      </c>
      <c r="M230" s="17"/>
      <c r="N230" s="17"/>
      <c r="O230" s="17"/>
      <c r="P230" s="17"/>
      <c r="Q230" s="17"/>
    </row>
    <row r="231" spans="1:17" x14ac:dyDescent="0.3">
      <c r="A231" s="17" t="s">
        <v>50</v>
      </c>
      <c r="B231" s="54" t="str">
        <f>VLOOKUP(Tabela2[[#This Row],[Classe]],Classe!$B$2:$D$24,2)</f>
        <v>S</v>
      </c>
      <c r="C231" s="55" t="str">
        <f>VLOOKUP(Tabela2[[#This Row],[Classe]],Classe!$B$2:$D$24,3)</f>
        <v>Veículos</v>
      </c>
      <c r="D231" s="17" t="s">
        <v>89</v>
      </c>
      <c r="E231" s="17" t="s">
        <v>269</v>
      </c>
      <c r="F231" s="37">
        <v>45428</v>
      </c>
      <c r="G231" s="42">
        <v>45413</v>
      </c>
      <c r="H231" s="48">
        <v>-150</v>
      </c>
      <c r="I231" s="136">
        <v>5</v>
      </c>
      <c r="J231" s="51">
        <v>2024</v>
      </c>
      <c r="K231" s="39" t="s">
        <v>20</v>
      </c>
      <c r="L231" s="17" t="s">
        <v>270</v>
      </c>
      <c r="M231" s="17"/>
      <c r="N231" s="17"/>
      <c r="O231" s="17"/>
      <c r="P231" s="17"/>
      <c r="Q231" s="17"/>
    </row>
    <row r="232" spans="1:17" x14ac:dyDescent="0.3">
      <c r="A232" s="17" t="s">
        <v>56</v>
      </c>
      <c r="B232" s="54" t="str">
        <f>VLOOKUP(Tabela2[[#This Row],[Classe]],Classe!$B$2:$D$24,2)</f>
        <v>S</v>
      </c>
      <c r="C232" s="55" t="str">
        <f>VLOOKUP(Tabela2[[#This Row],[Classe]],Classe!$B$2:$D$24,3)</f>
        <v>Alimentacao</v>
      </c>
      <c r="D232" s="36" t="str">
        <f>VLOOKUP(Tabela2[[#This Row],[Classe]],Classe!$B$2:$D$24,3)</f>
        <v>Alimentacao</v>
      </c>
      <c r="E232" s="17" t="s">
        <v>271</v>
      </c>
      <c r="F232" s="37">
        <v>45428</v>
      </c>
      <c r="G232" s="42">
        <v>45413</v>
      </c>
      <c r="H232" s="48">
        <v>-18</v>
      </c>
      <c r="I232" s="136">
        <v>5</v>
      </c>
      <c r="J232" s="51">
        <v>2024</v>
      </c>
      <c r="K232" s="39" t="s">
        <v>20</v>
      </c>
      <c r="L232" s="17" t="s">
        <v>272</v>
      </c>
      <c r="M232" s="17"/>
      <c r="N232" s="17"/>
      <c r="O232" s="17"/>
      <c r="P232" s="17"/>
      <c r="Q232" s="17"/>
    </row>
    <row r="233" spans="1:17" x14ac:dyDescent="0.3">
      <c r="A233" s="17" t="s">
        <v>23</v>
      </c>
      <c r="B233" s="36" t="str">
        <f>VLOOKUP(Tabela2[[#This Row],[Classe]],Classe!$B$2:$D$15,2)</f>
        <v>E</v>
      </c>
      <c r="C233" s="36" t="str">
        <f>VLOOKUP(Tabela2[[#This Row],[Classe]],Classe!$B$2:$D$15,3)</f>
        <v>Receita</v>
      </c>
      <c r="D233" s="124" t="s">
        <v>24</v>
      </c>
      <c r="E233" s="36" t="s">
        <v>273</v>
      </c>
      <c r="F233" s="37">
        <v>45428</v>
      </c>
      <c r="G233" s="42">
        <v>45413</v>
      </c>
      <c r="H233" s="48">
        <v>23833</v>
      </c>
      <c r="I233" s="136">
        <v>5</v>
      </c>
      <c r="J233" s="51">
        <v>2024</v>
      </c>
      <c r="K233" s="39" t="s">
        <v>20</v>
      </c>
      <c r="L233" s="17"/>
      <c r="M233" s="17" t="s">
        <v>274</v>
      </c>
      <c r="N233" s="17"/>
      <c r="O233" s="17"/>
      <c r="P233" s="17"/>
      <c r="Q233" s="17"/>
    </row>
    <row r="234" spans="1:17" x14ac:dyDescent="0.3">
      <c r="A234" s="17" t="s">
        <v>30</v>
      </c>
      <c r="B234" s="32" t="str">
        <f>VLOOKUP(Tabela2[[#This Row],[Classe]],Classe!$B$2:$D$24,2)</f>
        <v>S</v>
      </c>
      <c r="C234" s="30" t="str">
        <f>VLOOKUP(Tabela2[[#This Row],[Classe]],Classe!$B$2:$D$24,3)</f>
        <v>Despesas Tributarias</v>
      </c>
      <c r="D234" s="36" t="s">
        <v>128</v>
      </c>
      <c r="E234" s="17" t="s">
        <v>129</v>
      </c>
      <c r="F234" s="37">
        <v>45428</v>
      </c>
      <c r="G234" s="42">
        <v>45413</v>
      </c>
      <c r="H234" s="48">
        <v>-626.80999999999995</v>
      </c>
      <c r="I234" s="136">
        <v>5</v>
      </c>
      <c r="J234" s="51">
        <v>2024</v>
      </c>
      <c r="K234" s="39" t="s">
        <v>178</v>
      </c>
      <c r="L234" s="17"/>
      <c r="M234" s="17"/>
      <c r="N234" s="17"/>
      <c r="O234" s="17"/>
      <c r="P234" s="17"/>
      <c r="Q234" s="17"/>
    </row>
    <row r="235" spans="1:17" x14ac:dyDescent="0.3">
      <c r="A235" s="17" t="s">
        <v>56</v>
      </c>
      <c r="B235" s="54" t="str">
        <f>VLOOKUP(Tabela2[[#This Row],[Classe]],Classe!$B$2:$D$24,2)</f>
        <v>S</v>
      </c>
      <c r="C235" s="55" t="str">
        <f>VLOOKUP(Tabela2[[#This Row],[Classe]],Classe!$B$2:$D$24,3)</f>
        <v>Alimentacao</v>
      </c>
      <c r="D235" s="36" t="str">
        <f>VLOOKUP(Tabela2[[#This Row],[Classe]],Classe!$B$2:$D$24,3)</f>
        <v>Alimentacao</v>
      </c>
      <c r="E235" s="17" t="s">
        <v>57</v>
      </c>
      <c r="F235" s="37">
        <v>45429</v>
      </c>
      <c r="G235" s="42">
        <v>45413</v>
      </c>
      <c r="H235" s="48">
        <v>-114.4</v>
      </c>
      <c r="I235" s="136">
        <v>5</v>
      </c>
      <c r="J235" s="51">
        <v>2024</v>
      </c>
      <c r="K235" s="39" t="s">
        <v>20</v>
      </c>
      <c r="L235" s="17" t="s">
        <v>275</v>
      </c>
      <c r="M235" s="17"/>
      <c r="N235" s="17"/>
      <c r="O235" s="17"/>
      <c r="P235" s="17"/>
      <c r="Q235" s="17"/>
    </row>
    <row r="236" spans="1:17" x14ac:dyDescent="0.3">
      <c r="A236" s="17" t="s">
        <v>50</v>
      </c>
      <c r="B236" s="54" t="str">
        <f>VLOOKUP(Tabela2[[#This Row],[Classe]],Classe!$B$2:$D$24,2)</f>
        <v>S</v>
      </c>
      <c r="C236" s="55" t="str">
        <f>VLOOKUP(Tabela2[[#This Row],[Classe]],Classe!$B$2:$D$24,3)</f>
        <v>Veículos</v>
      </c>
      <c r="D236" s="35" t="s">
        <v>58</v>
      </c>
      <c r="E236" s="17" t="s">
        <v>215</v>
      </c>
      <c r="F236" s="37">
        <v>45431</v>
      </c>
      <c r="G236" s="42">
        <v>45413</v>
      </c>
      <c r="H236" s="48">
        <v>-70</v>
      </c>
      <c r="I236" s="136">
        <v>5</v>
      </c>
      <c r="J236" s="51">
        <v>2024</v>
      </c>
      <c r="K236" s="39" t="s">
        <v>20</v>
      </c>
      <c r="L236" s="17" t="s">
        <v>276</v>
      </c>
      <c r="M236" s="17"/>
      <c r="N236" s="17"/>
      <c r="O236" s="17"/>
      <c r="P236" s="17"/>
      <c r="Q236" s="17"/>
    </row>
    <row r="237" spans="1:17" x14ac:dyDescent="0.3">
      <c r="A237" s="17" t="s">
        <v>50</v>
      </c>
      <c r="B237" s="54" t="str">
        <f>VLOOKUP(Tabela2[[#This Row],[Classe]],Classe!$B$2:$D$24,2)</f>
        <v>S</v>
      </c>
      <c r="C237" s="55" t="str">
        <f>VLOOKUP(Tabela2[[#This Row],[Classe]],Classe!$B$2:$D$24,3)</f>
        <v>Veículos</v>
      </c>
      <c r="D237" s="36" t="s">
        <v>51</v>
      </c>
      <c r="E237" s="17" t="s">
        <v>100</v>
      </c>
      <c r="F237" s="37">
        <v>45432</v>
      </c>
      <c r="G237" s="42">
        <v>45413</v>
      </c>
      <c r="H237" s="48">
        <v>-233.46</v>
      </c>
      <c r="I237" s="136">
        <v>5</v>
      </c>
      <c r="J237" s="51">
        <v>2024</v>
      </c>
      <c r="K237" s="39" t="s">
        <v>20</v>
      </c>
      <c r="L237" s="17" t="s">
        <v>277</v>
      </c>
      <c r="M237" s="17"/>
      <c r="N237" s="17"/>
      <c r="O237" s="17"/>
      <c r="P237" s="17"/>
      <c r="Q237" s="17"/>
    </row>
    <row r="238" spans="1:17" x14ac:dyDescent="0.3">
      <c r="A238" s="206" t="s">
        <v>61</v>
      </c>
      <c r="B238" s="207" t="str">
        <f>VLOOKUP(Tabela2[[#This Row],[Classe]],Classe!$B$2:$D$24,2)</f>
        <v>S</v>
      </c>
      <c r="C238" s="205" t="str">
        <f>VLOOKUP(Tabela2[[#This Row],[Classe]],Classe!$B$2:$D$24,3)</f>
        <v>Material de escritório</v>
      </c>
      <c r="D238" s="36" t="s">
        <v>62</v>
      </c>
      <c r="E238" s="206" t="s">
        <v>278</v>
      </c>
      <c r="F238" s="37">
        <v>45432</v>
      </c>
      <c r="G238" s="42">
        <v>45413</v>
      </c>
      <c r="H238" s="48">
        <v>-2599</v>
      </c>
      <c r="I238" s="136">
        <v>5</v>
      </c>
      <c r="J238" s="51">
        <v>2024</v>
      </c>
      <c r="K238" s="39" t="s">
        <v>20</v>
      </c>
      <c r="L238" s="17" t="s">
        <v>279</v>
      </c>
      <c r="M238" s="17" t="s">
        <v>280</v>
      </c>
      <c r="N238" s="17"/>
      <c r="O238" s="17"/>
      <c r="P238" s="17"/>
      <c r="Q238" s="17"/>
    </row>
    <row r="239" spans="1:17" x14ac:dyDescent="0.3">
      <c r="A239" s="17" t="s">
        <v>50</v>
      </c>
      <c r="B239" s="54" t="str">
        <f>VLOOKUP(Tabela2[[#This Row],[Classe]],Classe!$B$2:$D$24,2)</f>
        <v>S</v>
      </c>
      <c r="C239" s="55" t="str">
        <f>VLOOKUP(Tabela2[[#This Row],[Classe]],Classe!$B$2:$D$24,3)</f>
        <v>Veículos</v>
      </c>
      <c r="D239" s="36" t="s">
        <v>51</v>
      </c>
      <c r="E239" s="17" t="s">
        <v>197</v>
      </c>
      <c r="F239" s="37">
        <v>45434</v>
      </c>
      <c r="G239" s="42">
        <v>45413</v>
      </c>
      <c r="H239" s="48">
        <v>-289.76</v>
      </c>
      <c r="I239" s="136">
        <v>5</v>
      </c>
      <c r="J239" s="51">
        <v>2024</v>
      </c>
      <c r="K239" s="39" t="s">
        <v>20</v>
      </c>
      <c r="L239" s="17" t="s">
        <v>281</v>
      </c>
      <c r="M239" s="17"/>
      <c r="N239" s="17"/>
      <c r="O239" s="17"/>
      <c r="P239" s="17"/>
      <c r="Q239" s="17"/>
    </row>
    <row r="240" spans="1:17" x14ac:dyDescent="0.3">
      <c r="A240" s="17" t="s">
        <v>68</v>
      </c>
      <c r="B240" s="54" t="str">
        <f>VLOOKUP(Tabela2[[#This Row],[Classe]],Classe!$B$2:$D$24,2)</f>
        <v>D</v>
      </c>
      <c r="C240" s="55" t="str">
        <f>VLOOKUP(Tabela2[[#This Row],[Classe]],Classe!$B$2:$D$24,3)</f>
        <v>Emprestimo sócios</v>
      </c>
      <c r="D240" s="17" t="s">
        <v>69</v>
      </c>
      <c r="E240" s="17" t="s">
        <v>19</v>
      </c>
      <c r="F240" s="37">
        <v>45434</v>
      </c>
      <c r="G240" s="42">
        <v>45413</v>
      </c>
      <c r="H240" s="48">
        <v>-12000</v>
      </c>
      <c r="I240" s="136">
        <v>5</v>
      </c>
      <c r="J240" s="51">
        <v>2024</v>
      </c>
      <c r="K240" s="39" t="s">
        <v>20</v>
      </c>
      <c r="L240" s="17"/>
      <c r="M240" s="17"/>
      <c r="N240" s="17"/>
      <c r="O240" s="17"/>
      <c r="P240" s="17"/>
      <c r="Q240" s="17"/>
    </row>
    <row r="241" spans="1:17" x14ac:dyDescent="0.3">
      <c r="A241" s="206" t="s">
        <v>61</v>
      </c>
      <c r="B241" s="207" t="str">
        <f>VLOOKUP(Tabela2[[#This Row],[Classe]],Classe!$B$2:$D$24,2)</f>
        <v>S</v>
      </c>
      <c r="C241" s="205" t="str">
        <f>VLOOKUP(Tabela2[[#This Row],[Classe]],Classe!$B$2:$D$24,3)</f>
        <v>Material de escritório</v>
      </c>
      <c r="D241" s="36" t="s">
        <v>62</v>
      </c>
      <c r="E241" s="206" t="s">
        <v>282</v>
      </c>
      <c r="F241" s="37">
        <v>45435</v>
      </c>
      <c r="G241" s="42">
        <v>45413</v>
      </c>
      <c r="H241" s="48">
        <v>-8829.41</v>
      </c>
      <c r="I241" s="136">
        <v>5</v>
      </c>
      <c r="J241" s="51">
        <v>2024</v>
      </c>
      <c r="K241" s="39" t="s">
        <v>20</v>
      </c>
      <c r="L241" s="17" t="s">
        <v>283</v>
      </c>
      <c r="M241" s="17" t="s">
        <v>280</v>
      </c>
      <c r="N241" s="17"/>
      <c r="O241" s="17"/>
      <c r="P241" s="17"/>
      <c r="Q241" s="17"/>
    </row>
    <row r="242" spans="1:17" x14ac:dyDescent="0.3">
      <c r="A242" s="17" t="s">
        <v>56</v>
      </c>
      <c r="B242" s="54" t="str">
        <f>VLOOKUP(Tabela2[[#This Row],[Classe]],Classe!$B$2:$D$24,2)</f>
        <v>S</v>
      </c>
      <c r="C242" s="55" t="str">
        <f>VLOOKUP(Tabela2[[#This Row],[Classe]],Classe!$B$2:$D$24,3)</f>
        <v>Alimentacao</v>
      </c>
      <c r="D242" s="36" t="str">
        <f>VLOOKUP(Tabela2[[#This Row],[Classe]],Classe!$B$2:$D$24,3)</f>
        <v>Alimentacao</v>
      </c>
      <c r="E242" s="17" t="s">
        <v>284</v>
      </c>
      <c r="F242" s="37">
        <v>45437</v>
      </c>
      <c r="G242" s="42">
        <v>45413</v>
      </c>
      <c r="H242" s="48">
        <v>-155.9</v>
      </c>
      <c r="I242" s="136">
        <v>5</v>
      </c>
      <c r="J242" s="51">
        <v>2024</v>
      </c>
      <c r="K242" s="39" t="s">
        <v>20</v>
      </c>
      <c r="L242" s="17" t="s">
        <v>285</v>
      </c>
      <c r="M242" s="17"/>
      <c r="N242" s="17"/>
      <c r="O242" s="17"/>
      <c r="P242" s="17"/>
      <c r="Q242" s="17"/>
    </row>
    <row r="243" spans="1:17" x14ac:dyDescent="0.3">
      <c r="A243" s="17" t="s">
        <v>50</v>
      </c>
      <c r="B243" s="54" t="str">
        <f>VLOOKUP(Tabela2[[#This Row],[Classe]],Classe!$B$2:$D$24,2)</f>
        <v>S</v>
      </c>
      <c r="C243" s="55" t="str">
        <f>VLOOKUP(Tabela2[[#This Row],[Classe]],Classe!$B$2:$D$24,3)</f>
        <v>Veículos</v>
      </c>
      <c r="D243" s="36" t="s">
        <v>51</v>
      </c>
      <c r="E243" s="17" t="s">
        <v>103</v>
      </c>
      <c r="F243" s="37">
        <v>45437</v>
      </c>
      <c r="G243" s="42">
        <v>45413</v>
      </c>
      <c r="H243" s="48">
        <v>-69</v>
      </c>
      <c r="I243" s="136">
        <v>5</v>
      </c>
      <c r="J243" s="51">
        <v>2024</v>
      </c>
      <c r="K243" s="39" t="s">
        <v>20</v>
      </c>
      <c r="L243" s="17" t="s">
        <v>286</v>
      </c>
      <c r="M243" s="17"/>
      <c r="N243" s="17"/>
      <c r="O243" s="17"/>
      <c r="P243" s="17"/>
      <c r="Q243" s="17"/>
    </row>
    <row r="244" spans="1:17" x14ac:dyDescent="0.3">
      <c r="A244" s="17" t="s">
        <v>50</v>
      </c>
      <c r="B244" s="54" t="str">
        <f>VLOOKUP(Tabela2[[#This Row],[Classe]],Classe!$B$2:$D$24,2)</f>
        <v>S</v>
      </c>
      <c r="C244" s="55" t="str">
        <f>VLOOKUP(Tabela2[[#This Row],[Classe]],Classe!$B$2:$D$24,3)</f>
        <v>Veículos</v>
      </c>
      <c r="D244" s="36" t="s">
        <v>51</v>
      </c>
      <c r="E244" s="17" t="s">
        <v>103</v>
      </c>
      <c r="F244" s="37">
        <v>45437</v>
      </c>
      <c r="G244" s="42">
        <v>45413</v>
      </c>
      <c r="H244" s="48">
        <v>-188.7</v>
      </c>
      <c r="I244" s="136">
        <v>5</v>
      </c>
      <c r="J244" s="51">
        <v>2024</v>
      </c>
      <c r="K244" s="39" t="s">
        <v>20</v>
      </c>
      <c r="L244" s="17" t="s">
        <v>286</v>
      </c>
      <c r="M244" s="17"/>
      <c r="N244" s="17"/>
      <c r="O244" s="17"/>
      <c r="P244" s="17"/>
      <c r="Q244" s="17"/>
    </row>
    <row r="245" spans="1:17" x14ac:dyDescent="0.3">
      <c r="A245" s="17" t="s">
        <v>56</v>
      </c>
      <c r="B245" s="54" t="str">
        <f>VLOOKUP(Tabela2[[#This Row],[Classe]],Classe!$B$2:$D$24,2)</f>
        <v>S</v>
      </c>
      <c r="C245" s="55" t="str">
        <f>VLOOKUP(Tabela2[[#This Row],[Classe]],Classe!$B$2:$D$24,3)</f>
        <v>Alimentacao</v>
      </c>
      <c r="D245" s="36" t="str">
        <f>VLOOKUP(Tabela2[[#This Row],[Classe]],Classe!$B$2:$D$24,3)</f>
        <v>Alimentacao</v>
      </c>
      <c r="E245" s="17" t="s">
        <v>57</v>
      </c>
      <c r="F245" s="37">
        <v>45439</v>
      </c>
      <c r="G245" s="42">
        <v>45413</v>
      </c>
      <c r="H245" s="48">
        <v>-90</v>
      </c>
      <c r="I245" s="136">
        <v>5</v>
      </c>
      <c r="J245" s="51">
        <v>2024</v>
      </c>
      <c r="K245" s="39" t="s">
        <v>20</v>
      </c>
      <c r="L245" s="17" t="s">
        <v>287</v>
      </c>
      <c r="M245" s="17"/>
      <c r="N245" s="17"/>
      <c r="O245" s="17"/>
      <c r="P245" s="17"/>
      <c r="Q245" s="17"/>
    </row>
    <row r="246" spans="1:17" x14ac:dyDescent="0.3">
      <c r="A246" s="17" t="s">
        <v>50</v>
      </c>
      <c r="B246" s="54" t="str">
        <f>VLOOKUP(Tabela2[[#This Row],[Classe]],Classe!$B$2:$D$24,2)</f>
        <v>S</v>
      </c>
      <c r="C246" s="55" t="str">
        <f>VLOOKUP(Tabela2[[#This Row],[Classe]],Classe!$B$2:$D$24,3)</f>
        <v>Veículos</v>
      </c>
      <c r="D246" s="36" t="s">
        <v>51</v>
      </c>
      <c r="E246" s="17" t="s">
        <v>288</v>
      </c>
      <c r="F246" s="37">
        <v>45440</v>
      </c>
      <c r="G246" s="42">
        <v>45413</v>
      </c>
      <c r="H246" s="48">
        <v>-100</v>
      </c>
      <c r="I246" s="136">
        <v>5</v>
      </c>
      <c r="J246" s="51">
        <v>2024</v>
      </c>
      <c r="K246" s="39" t="s">
        <v>20</v>
      </c>
      <c r="L246" s="17" t="s">
        <v>289</v>
      </c>
      <c r="M246" s="17"/>
      <c r="N246" s="17"/>
      <c r="O246" s="17"/>
      <c r="P246" s="17"/>
      <c r="Q246" s="17"/>
    </row>
    <row r="247" spans="1:17" x14ac:dyDescent="0.3">
      <c r="A247" s="17" t="s">
        <v>56</v>
      </c>
      <c r="B247" s="54" t="str">
        <f>VLOOKUP(Tabela2[[#This Row],[Classe]],Classe!$B$2:$D$24,2)</f>
        <v>S</v>
      </c>
      <c r="C247" s="55" t="str">
        <f>VLOOKUP(Tabela2[[#This Row],[Classe]],Classe!$B$2:$D$24,3)</f>
        <v>Alimentacao</v>
      </c>
      <c r="D247" s="36" t="str">
        <f>VLOOKUP(Tabela2[[#This Row],[Classe]],Classe!$B$2:$D$24,3)</f>
        <v>Alimentacao</v>
      </c>
      <c r="E247" s="17" t="s">
        <v>290</v>
      </c>
      <c r="F247" s="37">
        <v>45443</v>
      </c>
      <c r="G247" s="42">
        <v>45413</v>
      </c>
      <c r="H247" s="48">
        <v>-360.03</v>
      </c>
      <c r="I247" s="136">
        <v>5</v>
      </c>
      <c r="J247" s="51">
        <v>2024</v>
      </c>
      <c r="K247" s="39" t="s">
        <v>20</v>
      </c>
      <c r="L247" s="17" t="s">
        <v>291</v>
      </c>
      <c r="M247" s="17"/>
      <c r="N247" s="17"/>
      <c r="O247" s="17"/>
      <c r="P247" s="17"/>
      <c r="Q247" s="17"/>
    </row>
    <row r="248" spans="1:17" x14ac:dyDescent="0.3">
      <c r="A248" s="17" t="s">
        <v>50</v>
      </c>
      <c r="B248" s="54" t="str">
        <f>VLOOKUP(Tabela2[[#This Row],[Classe]],Classe!$B$2:$D$24,2)</f>
        <v>S</v>
      </c>
      <c r="C248" s="55" t="str">
        <f>VLOOKUP(Tabela2[[#This Row],[Classe]],Classe!$B$2:$D$24,3)</f>
        <v>Veículos</v>
      </c>
      <c r="D248" s="36" t="s">
        <v>51</v>
      </c>
      <c r="E248" s="17" t="s">
        <v>88</v>
      </c>
      <c r="F248" s="37">
        <v>45443</v>
      </c>
      <c r="G248" s="42">
        <v>45413</v>
      </c>
      <c r="H248" s="48">
        <v>-147.77000000000001</v>
      </c>
      <c r="I248" s="136">
        <v>5</v>
      </c>
      <c r="J248" s="51">
        <v>2024</v>
      </c>
      <c r="K248" s="39" t="s">
        <v>20</v>
      </c>
      <c r="L248" s="17" t="s">
        <v>292</v>
      </c>
      <c r="M248" s="17"/>
      <c r="N248" s="17"/>
      <c r="O248" s="17"/>
      <c r="P248" s="17"/>
      <c r="Q248" s="17"/>
    </row>
    <row r="249" spans="1:17" x14ac:dyDescent="0.3">
      <c r="A249" s="17" t="s">
        <v>17</v>
      </c>
      <c r="B249" s="54" t="str">
        <f>VLOOKUP(Tabela2[[#This Row],[Classe]],Classe!$B$2:$D$24,2)</f>
        <v>S</v>
      </c>
      <c r="C249" s="55" t="str">
        <f>VLOOKUP(Tabela2[[#This Row],[Classe]],Classe!$B$2:$D$24,3)</f>
        <v>Prolabore</v>
      </c>
      <c r="D249" s="17" t="s">
        <v>18</v>
      </c>
      <c r="E249" s="17" t="s">
        <v>19</v>
      </c>
      <c r="F249" s="37">
        <v>45447</v>
      </c>
      <c r="G249" s="42">
        <v>45413</v>
      </c>
      <c r="H249" s="48">
        <v>-6024.21</v>
      </c>
      <c r="I249" s="136">
        <v>6</v>
      </c>
      <c r="J249" s="51">
        <v>2024</v>
      </c>
      <c r="K249" s="39" t="s">
        <v>20</v>
      </c>
      <c r="L249" s="17" t="s">
        <v>293</v>
      </c>
      <c r="M249" s="17"/>
      <c r="N249" s="17"/>
      <c r="O249" s="17"/>
      <c r="P249" s="17"/>
      <c r="Q249" s="17"/>
    </row>
    <row r="250" spans="1:17" x14ac:dyDescent="0.3">
      <c r="A250" s="17" t="s">
        <v>30</v>
      </c>
      <c r="B250" s="146" t="str">
        <f>VLOOKUP(Tabela2[[#This Row],[Classe]],Classe!$B$2:$D$24,2)</f>
        <v>S</v>
      </c>
      <c r="C250" s="147" t="str">
        <f>VLOOKUP(Tabela2[[#This Row],[Classe]],Classe!$B$2:$D$24,3)</f>
        <v>Despesas Tributarias</v>
      </c>
      <c r="D250" s="17" t="s">
        <v>31</v>
      </c>
      <c r="E250" s="17" t="s">
        <v>32</v>
      </c>
      <c r="F250" s="37">
        <v>45463</v>
      </c>
      <c r="G250" s="42">
        <v>45413</v>
      </c>
      <c r="H250" s="48">
        <v>-1338.75</v>
      </c>
      <c r="I250" s="136">
        <v>6</v>
      </c>
      <c r="J250" s="51">
        <v>2024</v>
      </c>
      <c r="K250" s="39" t="s">
        <v>20</v>
      </c>
      <c r="L250" s="17" t="s">
        <v>294</v>
      </c>
      <c r="M250" s="17"/>
      <c r="N250" s="17"/>
      <c r="O250" s="17"/>
      <c r="P250" s="17"/>
      <c r="Q250" s="17"/>
    </row>
    <row r="251" spans="1:17" x14ac:dyDescent="0.3">
      <c r="A251" s="17" t="s">
        <v>17</v>
      </c>
      <c r="B251" s="32" t="str">
        <f>VLOOKUP(Tabela2[[#This Row],[Classe]],Classe!$B$2:$D$24,2)</f>
        <v>S</v>
      </c>
      <c r="C251" s="30" t="str">
        <f>VLOOKUP(Tabela2[[#This Row],[Classe]],Classe!$B$2:$D$24,3)</f>
        <v>Prolabore</v>
      </c>
      <c r="D251" s="30" t="s">
        <v>26</v>
      </c>
      <c r="E251" s="36" t="s">
        <v>27</v>
      </c>
      <c r="F251" s="37">
        <v>45463</v>
      </c>
      <c r="G251" s="42">
        <v>45413</v>
      </c>
      <c r="H251" s="48">
        <v>-1761.81</v>
      </c>
      <c r="I251" s="136">
        <v>6</v>
      </c>
      <c r="J251" s="51">
        <v>2024</v>
      </c>
      <c r="K251" s="39" t="s">
        <v>20</v>
      </c>
      <c r="L251" s="17" t="s">
        <v>295</v>
      </c>
      <c r="M251" s="17"/>
      <c r="N251" s="17"/>
      <c r="O251" s="17"/>
      <c r="P251" s="17"/>
      <c r="Q251" s="17"/>
    </row>
    <row r="252" spans="1:17" x14ac:dyDescent="0.3">
      <c r="A252" s="17" t="s">
        <v>50</v>
      </c>
      <c r="B252" s="17" t="str">
        <f>VLOOKUP(Tabela2[[#This Row],[Classe]],Classe!$B$2:$D$24,2)</f>
        <v>S</v>
      </c>
      <c r="C252" s="17" t="str">
        <f>VLOOKUP(Tabela2[[#This Row],[Classe]],Classe!$B$2:$D$24,3)</f>
        <v>Veículos</v>
      </c>
      <c r="D252" s="30" t="s">
        <v>89</v>
      </c>
      <c r="E252" s="36" t="s">
        <v>296</v>
      </c>
      <c r="F252" s="37">
        <v>45444</v>
      </c>
      <c r="G252" s="42">
        <v>45444</v>
      </c>
      <c r="H252" s="48">
        <v>-210</v>
      </c>
      <c r="I252" s="136">
        <v>6</v>
      </c>
      <c r="J252" s="51">
        <v>2024</v>
      </c>
      <c r="K252" s="39" t="s">
        <v>20</v>
      </c>
      <c r="L252" s="17" t="s">
        <v>297</v>
      </c>
      <c r="M252" s="17"/>
      <c r="N252" s="17"/>
      <c r="O252" s="17"/>
      <c r="P252" s="17"/>
      <c r="Q252" s="17"/>
    </row>
    <row r="253" spans="1:17" x14ac:dyDescent="0.3">
      <c r="A253" s="17" t="s">
        <v>50</v>
      </c>
      <c r="B253" s="32" t="str">
        <f>VLOOKUP(Tabela2[[#This Row],[Classe]],Classe!$B$2:$D$24,2)</f>
        <v>S</v>
      </c>
      <c r="C253" s="30" t="str">
        <f>VLOOKUP(Tabela2[[#This Row],[Classe]],Classe!$B$2:$D$24,3)</f>
        <v>Veículos</v>
      </c>
      <c r="D253" s="36" t="s">
        <v>58</v>
      </c>
      <c r="E253" s="36" t="s">
        <v>215</v>
      </c>
      <c r="F253" s="37">
        <v>45445</v>
      </c>
      <c r="G253" s="42">
        <v>45444</v>
      </c>
      <c r="H253" s="48">
        <v>-136</v>
      </c>
      <c r="I253" s="136">
        <v>6</v>
      </c>
      <c r="J253" s="51">
        <v>2024</v>
      </c>
      <c r="K253" s="39" t="s">
        <v>20</v>
      </c>
      <c r="L253" s="17" t="s">
        <v>298</v>
      </c>
      <c r="M253" s="17"/>
      <c r="N253" s="17"/>
      <c r="O253" s="17"/>
      <c r="P253" s="17"/>
      <c r="Q253" s="17"/>
    </row>
    <row r="254" spans="1:17" x14ac:dyDescent="0.3">
      <c r="A254" s="17" t="s">
        <v>50</v>
      </c>
      <c r="B254" s="54" t="str">
        <f>VLOOKUP(Tabela2[[#This Row],[Classe]],Classe!$B$2:$D$24,2)</f>
        <v>S</v>
      </c>
      <c r="C254" s="55" t="str">
        <f>VLOOKUP(Tabela2[[#This Row],[Classe]],Classe!$B$2:$D$24,3)</f>
        <v>Veículos</v>
      </c>
      <c r="D254" s="36" t="s">
        <v>51</v>
      </c>
      <c r="E254" s="36" t="s">
        <v>100</v>
      </c>
      <c r="F254" s="37">
        <v>45446</v>
      </c>
      <c r="G254" s="42">
        <v>45444</v>
      </c>
      <c r="H254" s="48">
        <v>-320.32</v>
      </c>
      <c r="I254" s="136">
        <v>6</v>
      </c>
      <c r="J254" s="51">
        <v>2024</v>
      </c>
      <c r="K254" s="39" t="s">
        <v>20</v>
      </c>
      <c r="L254" s="17" t="s">
        <v>299</v>
      </c>
      <c r="M254" s="17"/>
      <c r="N254" s="17"/>
      <c r="O254" s="17"/>
      <c r="P254" s="17"/>
      <c r="Q254" s="17"/>
    </row>
    <row r="255" spans="1:17" x14ac:dyDescent="0.3">
      <c r="A255" s="17" t="s">
        <v>23</v>
      </c>
      <c r="B255" s="50" t="str">
        <f>VLOOKUP(Tabela2[[#This Row],[Classe]],Classe!$B$2:$D$15,2)</f>
        <v>E</v>
      </c>
      <c r="C255" s="39" t="str">
        <f>VLOOKUP(Tabela2[[#This Row],[Classe]],Classe!$B$2:$D$15,3)</f>
        <v>Receita</v>
      </c>
      <c r="D255" s="124" t="s">
        <v>24</v>
      </c>
      <c r="E255" s="36" t="s">
        <v>25</v>
      </c>
      <c r="F255" s="37">
        <v>45446</v>
      </c>
      <c r="G255" s="42">
        <v>45413</v>
      </c>
      <c r="H255" s="48">
        <v>27500</v>
      </c>
      <c r="I255" s="136">
        <v>6</v>
      </c>
      <c r="J255" s="51">
        <v>2024</v>
      </c>
      <c r="K255" s="39" t="s">
        <v>20</v>
      </c>
      <c r="L255" s="17"/>
      <c r="M255" s="17"/>
      <c r="N255" s="17"/>
      <c r="O255" s="17"/>
      <c r="P255" s="17"/>
      <c r="Q255" s="17"/>
    </row>
    <row r="256" spans="1:17" x14ac:dyDescent="0.3">
      <c r="A256" s="17" t="s">
        <v>30</v>
      </c>
      <c r="B256" s="54" t="str">
        <f>VLOOKUP(Tabela2[[#This Row],[Classe]],Classe!$B$2:$D$24,2)</f>
        <v>S</v>
      </c>
      <c r="C256" s="55" t="str">
        <f>VLOOKUP(Tabela2[[#This Row],[Classe]],Classe!$B$2:$D$24,3)</f>
        <v>Despesas Tributarias</v>
      </c>
      <c r="D256" s="36" t="s">
        <v>128</v>
      </c>
      <c r="E256" s="17" t="s">
        <v>129</v>
      </c>
      <c r="F256" s="37">
        <v>45446</v>
      </c>
      <c r="G256" s="42">
        <v>45413</v>
      </c>
      <c r="H256" s="48">
        <f>-H255+26774</f>
        <v>-726</v>
      </c>
      <c r="I256" s="136">
        <v>6</v>
      </c>
      <c r="J256" s="51">
        <v>2024</v>
      </c>
      <c r="K256" s="39" t="s">
        <v>20</v>
      </c>
      <c r="L256" s="17"/>
      <c r="M256" s="17"/>
      <c r="N256" s="17"/>
      <c r="O256" s="17"/>
      <c r="P256" s="17"/>
      <c r="Q256" s="17"/>
    </row>
    <row r="257" spans="1:17" x14ac:dyDescent="0.3">
      <c r="A257" s="17" t="s">
        <v>68</v>
      </c>
      <c r="B257" s="54" t="str">
        <f>VLOOKUP(Tabela2[[#This Row],[Classe]],Classe!$B$2:$D$24,2)</f>
        <v>D</v>
      </c>
      <c r="C257" s="55" t="str">
        <f>VLOOKUP(Tabela2[[#This Row],[Classe]],Classe!$B$2:$D$24,3)</f>
        <v>Emprestimo sócios</v>
      </c>
      <c r="D257" s="17" t="s">
        <v>69</v>
      </c>
      <c r="E257" s="36" t="s">
        <v>19</v>
      </c>
      <c r="F257" s="37">
        <v>45446</v>
      </c>
      <c r="G257" s="42">
        <v>45444</v>
      </c>
      <c r="H257" s="48">
        <v>-12000</v>
      </c>
      <c r="I257" s="136">
        <v>6</v>
      </c>
      <c r="J257" s="51">
        <v>2024</v>
      </c>
      <c r="K257" s="39" t="s">
        <v>20</v>
      </c>
      <c r="L257" s="17"/>
      <c r="M257" s="17"/>
      <c r="N257" s="17"/>
      <c r="O257" s="17"/>
      <c r="P257" s="17"/>
      <c r="Q257" s="17"/>
    </row>
    <row r="258" spans="1:17" x14ac:dyDescent="0.3">
      <c r="A258" s="17" t="s">
        <v>50</v>
      </c>
      <c r="B258" s="54" t="str">
        <f>VLOOKUP(Tabela2[[#This Row],[Classe]],Classe!$B$2:$D$24,2)</f>
        <v>S</v>
      </c>
      <c r="C258" s="55" t="str">
        <f>VLOOKUP(Tabela2[[#This Row],[Classe]],Classe!$B$2:$D$24,3)</f>
        <v>Veículos</v>
      </c>
      <c r="D258" s="36" t="s">
        <v>51</v>
      </c>
      <c r="E258" s="36" t="s">
        <v>165</v>
      </c>
      <c r="F258" s="37">
        <v>45450</v>
      </c>
      <c r="G258" s="42">
        <v>45444</v>
      </c>
      <c r="H258" s="48">
        <v>-250</v>
      </c>
      <c r="I258" s="136">
        <v>6</v>
      </c>
      <c r="J258" s="51">
        <v>2024</v>
      </c>
      <c r="K258" s="39" t="s">
        <v>20</v>
      </c>
      <c r="L258" s="17" t="s">
        <v>300</v>
      </c>
      <c r="M258" s="17"/>
      <c r="N258" s="17"/>
      <c r="O258" s="17"/>
      <c r="P258" s="17"/>
      <c r="Q258" s="17"/>
    </row>
    <row r="259" spans="1:17" x14ac:dyDescent="0.3">
      <c r="A259" s="17" t="s">
        <v>56</v>
      </c>
      <c r="B259" s="54" t="str">
        <f>VLOOKUP(Tabela2[[#This Row],[Classe]],Classe!$B$2:$D$24,2)</f>
        <v>S</v>
      </c>
      <c r="C259" s="55" t="str">
        <f>VLOOKUP(Tabela2[[#This Row],[Classe]],Classe!$B$2:$D$24,3)</f>
        <v>Alimentacao</v>
      </c>
      <c r="D259" s="36" t="str">
        <f>VLOOKUP(Tabela2[[#This Row],[Classe]],Classe!$B$2:$D$24,3)</f>
        <v>Alimentacao</v>
      </c>
      <c r="E259" s="36" t="s">
        <v>57</v>
      </c>
      <c r="F259" s="37">
        <v>45450</v>
      </c>
      <c r="G259" s="42">
        <v>45444</v>
      </c>
      <c r="H259" s="48">
        <v>-95.2</v>
      </c>
      <c r="I259" s="136">
        <v>6</v>
      </c>
      <c r="J259" s="51">
        <v>2024</v>
      </c>
      <c r="K259" s="39" t="s">
        <v>20</v>
      </c>
      <c r="L259" s="17" t="s">
        <v>301</v>
      </c>
      <c r="M259" s="17"/>
      <c r="N259" s="17"/>
      <c r="O259" s="17"/>
      <c r="P259" s="17"/>
      <c r="Q259" s="17"/>
    </row>
    <row r="260" spans="1:17" x14ac:dyDescent="0.3">
      <c r="A260" s="17" t="s">
        <v>50</v>
      </c>
      <c r="B260" s="54" t="str">
        <f>VLOOKUP(Tabela2[[#This Row],[Classe]],Classe!$B$2:$D$24,2)</f>
        <v>S</v>
      </c>
      <c r="C260" s="55" t="str">
        <f>VLOOKUP(Tabela2[[#This Row],[Classe]],Classe!$B$2:$D$24,3)</f>
        <v>Veículos</v>
      </c>
      <c r="D260" s="17" t="s">
        <v>89</v>
      </c>
      <c r="E260" s="36" t="s">
        <v>302</v>
      </c>
      <c r="F260" s="37">
        <v>45453</v>
      </c>
      <c r="G260" s="42">
        <v>45444</v>
      </c>
      <c r="H260" s="48">
        <v>-80</v>
      </c>
      <c r="I260" s="136">
        <v>6</v>
      </c>
      <c r="J260" s="51">
        <v>2024</v>
      </c>
      <c r="K260" s="39" t="s">
        <v>20</v>
      </c>
      <c r="L260" s="17" t="s">
        <v>303</v>
      </c>
      <c r="M260" s="17"/>
      <c r="N260" s="17"/>
      <c r="O260" s="17"/>
      <c r="P260" s="17"/>
      <c r="Q260" s="17"/>
    </row>
    <row r="261" spans="1:17" x14ac:dyDescent="0.3">
      <c r="A261" s="17" t="s">
        <v>56</v>
      </c>
      <c r="B261" s="54" t="str">
        <f>VLOOKUP(Tabela2[[#This Row],[Classe]],Classe!$B$2:$D$24,2)</f>
        <v>S</v>
      </c>
      <c r="C261" s="55" t="str">
        <f>VLOOKUP(Tabela2[[#This Row],[Classe]],Classe!$B$2:$D$24,3)</f>
        <v>Alimentacao</v>
      </c>
      <c r="D261" s="36" t="str">
        <f>VLOOKUP(Tabela2[[#This Row],[Classe]],Classe!$B$2:$D$24,3)</f>
        <v>Alimentacao</v>
      </c>
      <c r="E261" s="36" t="s">
        <v>240</v>
      </c>
      <c r="F261" s="37">
        <v>45454</v>
      </c>
      <c r="G261" s="42">
        <v>45444</v>
      </c>
      <c r="H261" s="48">
        <v>-37.96</v>
      </c>
      <c r="I261" s="136">
        <v>6</v>
      </c>
      <c r="J261" s="51">
        <v>2024</v>
      </c>
      <c r="K261" s="39" t="s">
        <v>20</v>
      </c>
      <c r="L261" s="17" t="s">
        <v>304</v>
      </c>
      <c r="M261" s="17"/>
      <c r="N261" s="17"/>
      <c r="O261" s="17"/>
      <c r="P261" s="17"/>
      <c r="Q261" s="17"/>
    </row>
    <row r="262" spans="1:17" x14ac:dyDescent="0.3">
      <c r="A262" s="17" t="s">
        <v>56</v>
      </c>
      <c r="B262" s="54" t="str">
        <f>VLOOKUP(Tabela2[[#This Row],[Classe]],Classe!$B$2:$D$24,2)</f>
        <v>S</v>
      </c>
      <c r="C262" s="55" t="str">
        <f>VLOOKUP(Tabela2[[#This Row],[Classe]],Classe!$B$2:$D$24,3)</f>
        <v>Alimentacao</v>
      </c>
      <c r="D262" s="36" t="str">
        <f>VLOOKUP(Tabela2[[#This Row],[Classe]],Classe!$B$2:$D$24,3)</f>
        <v>Alimentacao</v>
      </c>
      <c r="E262" s="36" t="s">
        <v>57</v>
      </c>
      <c r="F262" s="37">
        <v>45457</v>
      </c>
      <c r="G262" s="42">
        <v>45444</v>
      </c>
      <c r="H262" s="48">
        <v>-131.69999999999999</v>
      </c>
      <c r="I262" s="136">
        <v>6</v>
      </c>
      <c r="J262" s="51">
        <v>2024</v>
      </c>
      <c r="K262" s="39" t="s">
        <v>20</v>
      </c>
      <c r="L262" s="17" t="s">
        <v>305</v>
      </c>
      <c r="M262" s="17"/>
      <c r="N262" s="17"/>
      <c r="O262" s="17"/>
      <c r="P262" s="17"/>
      <c r="Q262" s="17"/>
    </row>
    <row r="263" spans="1:17" x14ac:dyDescent="0.3">
      <c r="A263" s="17" t="s">
        <v>61</v>
      </c>
      <c r="B263" s="54" t="str">
        <f>VLOOKUP(Tabela2[[#This Row],[Classe]],Classe!$B$2:$D$24,2)</f>
        <v>S</v>
      </c>
      <c r="C263" s="55" t="str">
        <f>VLOOKUP(Tabela2[[#This Row],[Classe]],Classe!$B$2:$D$24,3)</f>
        <v>Material de escritório</v>
      </c>
      <c r="D263" s="36" t="s">
        <v>62</v>
      </c>
      <c r="E263" s="36" t="s">
        <v>306</v>
      </c>
      <c r="F263" s="37">
        <v>45457</v>
      </c>
      <c r="G263" s="42">
        <v>45444</v>
      </c>
      <c r="H263" s="48">
        <v>-349.52</v>
      </c>
      <c r="I263" s="136">
        <v>6</v>
      </c>
      <c r="J263" s="51">
        <v>2024</v>
      </c>
      <c r="K263" s="39" t="s">
        <v>20</v>
      </c>
      <c r="L263" s="17" t="s">
        <v>307</v>
      </c>
      <c r="M263" s="17"/>
      <c r="N263" s="17"/>
      <c r="O263" s="17"/>
      <c r="P263" s="17"/>
      <c r="Q263" s="17"/>
    </row>
    <row r="264" spans="1:17" x14ac:dyDescent="0.3">
      <c r="A264" s="17" t="s">
        <v>61</v>
      </c>
      <c r="B264" s="54" t="str">
        <f>VLOOKUP(Tabela2[[#This Row],[Classe]],Classe!$B$2:$D$24,2)</f>
        <v>S</v>
      </c>
      <c r="C264" s="55" t="str">
        <f>VLOOKUP(Tabela2[[#This Row],[Classe]],Classe!$B$2:$D$24,3)</f>
        <v>Material de escritório</v>
      </c>
      <c r="D264" s="36" t="s">
        <v>62</v>
      </c>
      <c r="E264" s="36" t="s">
        <v>308</v>
      </c>
      <c r="F264" s="37">
        <v>45457</v>
      </c>
      <c r="G264" s="42">
        <v>45444</v>
      </c>
      <c r="H264" s="48">
        <v>300</v>
      </c>
      <c r="I264" s="136">
        <v>6</v>
      </c>
      <c r="J264" s="51">
        <v>2024</v>
      </c>
      <c r="K264" s="39" t="s">
        <v>20</v>
      </c>
      <c r="L264" s="17" t="s">
        <v>309</v>
      </c>
      <c r="M264" s="17"/>
      <c r="N264" s="17"/>
      <c r="O264" s="17"/>
      <c r="P264" s="17"/>
      <c r="Q264" s="17"/>
    </row>
    <row r="265" spans="1:17" x14ac:dyDescent="0.3">
      <c r="A265" s="17" t="s">
        <v>61</v>
      </c>
      <c r="B265" s="54" t="str">
        <f>VLOOKUP(Tabela2[[#This Row],[Classe]],Classe!$B$2:$D$24,2)</f>
        <v>S</v>
      </c>
      <c r="C265" s="55" t="str">
        <f>VLOOKUP(Tabela2[[#This Row],[Classe]],Classe!$B$2:$D$24,3)</f>
        <v>Material de escritório</v>
      </c>
      <c r="D265" s="36" t="s">
        <v>62</v>
      </c>
      <c r="E265" s="36" t="s">
        <v>308</v>
      </c>
      <c r="F265" s="37">
        <v>45457</v>
      </c>
      <c r="G265" s="42">
        <v>45444</v>
      </c>
      <c r="H265" s="48">
        <v>43.44</v>
      </c>
      <c r="I265" s="136">
        <v>6</v>
      </c>
      <c r="J265" s="51">
        <v>2024</v>
      </c>
      <c r="K265" s="39" t="s">
        <v>20</v>
      </c>
      <c r="L265" s="17" t="s">
        <v>309</v>
      </c>
      <c r="M265" s="17"/>
      <c r="N265" s="17"/>
      <c r="O265" s="17"/>
      <c r="P265" s="17"/>
      <c r="Q265" s="17"/>
    </row>
    <row r="266" spans="1:17" x14ac:dyDescent="0.3">
      <c r="A266" s="17" t="s">
        <v>50</v>
      </c>
      <c r="B266" s="54" t="str">
        <f>VLOOKUP(Tabela2[[#This Row],[Classe]],Classe!$B$2:$D$24,2)</f>
        <v>S</v>
      </c>
      <c r="C266" s="55" t="str">
        <f>VLOOKUP(Tabela2[[#This Row],[Classe]],Classe!$B$2:$D$24,3)</f>
        <v>Veículos</v>
      </c>
      <c r="D266" s="17" t="s">
        <v>89</v>
      </c>
      <c r="E266" s="36" t="s">
        <v>121</v>
      </c>
      <c r="F266" s="37">
        <v>45458</v>
      </c>
      <c r="G266" s="42">
        <v>45444</v>
      </c>
      <c r="H266" s="48">
        <v>-150</v>
      </c>
      <c r="I266" s="136">
        <v>6</v>
      </c>
      <c r="J266" s="51">
        <v>2024</v>
      </c>
      <c r="K266" s="39" t="s">
        <v>20</v>
      </c>
      <c r="L266" s="17" t="s">
        <v>310</v>
      </c>
      <c r="M266" s="17"/>
      <c r="N266" s="17"/>
      <c r="O266" s="17"/>
      <c r="P266" s="17"/>
      <c r="Q266" s="17"/>
    </row>
    <row r="267" spans="1:17" x14ac:dyDescent="0.3">
      <c r="A267" s="17" t="s">
        <v>61</v>
      </c>
      <c r="B267" s="54" t="str">
        <f>VLOOKUP(Tabela2[[#This Row],[Classe]],Classe!$B$2:$D$24,2)</f>
        <v>S</v>
      </c>
      <c r="C267" s="55" t="str">
        <f>VLOOKUP(Tabela2[[#This Row],[Classe]],Classe!$B$2:$D$24,3)</f>
        <v>Material de escritório</v>
      </c>
      <c r="D267" s="36" t="str">
        <f>VLOOKUP(Tabela2[[#This Row],[Classe]],Classe!$B$2:$D$24,3)</f>
        <v>Material de escritório</v>
      </c>
      <c r="E267" s="36" t="s">
        <v>256</v>
      </c>
      <c r="F267" s="37">
        <v>45459</v>
      </c>
      <c r="G267" s="42">
        <v>45444</v>
      </c>
      <c r="H267" s="48">
        <v>-309.8</v>
      </c>
      <c r="I267" s="136">
        <v>6</v>
      </c>
      <c r="J267" s="51">
        <v>2024</v>
      </c>
      <c r="K267" s="39" t="s">
        <v>20</v>
      </c>
      <c r="L267" s="17" t="s">
        <v>311</v>
      </c>
      <c r="M267" s="17"/>
      <c r="N267" s="17"/>
      <c r="O267" s="17"/>
      <c r="P267" s="17"/>
      <c r="Q267" s="17"/>
    </row>
    <row r="268" spans="1:17" x14ac:dyDescent="0.3">
      <c r="A268" s="17" t="s">
        <v>56</v>
      </c>
      <c r="B268" s="54" t="str">
        <f>VLOOKUP(Tabela2[[#This Row],[Classe]],Classe!$B$2:$D$24,2)</f>
        <v>S</v>
      </c>
      <c r="C268" s="55" t="str">
        <f>VLOOKUP(Tabela2[[#This Row],[Classe]],Classe!$B$2:$D$24,3)</f>
        <v>Alimentacao</v>
      </c>
      <c r="D268" s="36" t="str">
        <f>VLOOKUP(Tabela2[[#This Row],[Classe]],Classe!$B$2:$D$24,3)</f>
        <v>Alimentacao</v>
      </c>
      <c r="E268" s="36" t="s">
        <v>312</v>
      </c>
      <c r="F268" s="37">
        <v>45459</v>
      </c>
      <c r="G268" s="42">
        <v>45444</v>
      </c>
      <c r="H268" s="48">
        <v>-35</v>
      </c>
      <c r="I268" s="136">
        <v>6</v>
      </c>
      <c r="J268" s="51">
        <v>2024</v>
      </c>
      <c r="K268" s="39" t="s">
        <v>20</v>
      </c>
      <c r="L268" s="17" t="s">
        <v>313</v>
      </c>
      <c r="M268" s="17"/>
      <c r="N268" s="17"/>
      <c r="O268" s="17"/>
      <c r="P268" s="17"/>
      <c r="Q268" s="17"/>
    </row>
    <row r="269" spans="1:17" x14ac:dyDescent="0.3">
      <c r="A269" s="17" t="s">
        <v>50</v>
      </c>
      <c r="B269" s="54" t="str">
        <f>VLOOKUP(Tabela2[[#This Row],[Classe]],Classe!$B$2:$D$24,2)</f>
        <v>S</v>
      </c>
      <c r="C269" s="55" t="str">
        <f>VLOOKUP(Tabela2[[#This Row],[Classe]],Classe!$B$2:$D$24,3)</f>
        <v>Veículos</v>
      </c>
      <c r="D269" s="36" t="s">
        <v>58</v>
      </c>
      <c r="E269" s="36" t="s">
        <v>215</v>
      </c>
      <c r="F269" s="37">
        <v>45460</v>
      </c>
      <c r="G269" s="42">
        <v>45444</v>
      </c>
      <c r="H269" s="48">
        <v>-76</v>
      </c>
      <c r="I269" s="136">
        <v>6</v>
      </c>
      <c r="J269" s="51">
        <v>2024</v>
      </c>
      <c r="K269" s="39" t="s">
        <v>20</v>
      </c>
      <c r="L269" s="17" t="s">
        <v>314</v>
      </c>
      <c r="M269" s="17"/>
      <c r="N269" s="17"/>
      <c r="O269" s="17"/>
      <c r="P269" s="17"/>
      <c r="Q269" s="17"/>
    </row>
    <row r="270" spans="1:17" x14ac:dyDescent="0.3">
      <c r="A270" s="17" t="s">
        <v>56</v>
      </c>
      <c r="B270" s="32" t="str">
        <f>VLOOKUP(Tabela2[[#This Row],[Classe]],Classe!$B$2:$D$24,2)</f>
        <v>S</v>
      </c>
      <c r="C270" s="30" t="str">
        <f>VLOOKUP(Tabela2[[#This Row],[Classe]],Classe!$B$2:$D$24,3)</f>
        <v>Alimentacao</v>
      </c>
      <c r="D270" s="36" t="str">
        <f>VLOOKUP(Tabela2[[#This Row],[Classe]],Classe!$B$2:$D$24,3)</f>
        <v>Alimentacao</v>
      </c>
      <c r="E270" s="39" t="s">
        <v>240</v>
      </c>
      <c r="F270" s="37">
        <v>45461</v>
      </c>
      <c r="G270" s="42">
        <v>45444</v>
      </c>
      <c r="H270" s="48">
        <v>-37.96</v>
      </c>
      <c r="I270" s="136">
        <v>6</v>
      </c>
      <c r="J270" s="51">
        <v>2024</v>
      </c>
      <c r="K270" s="39" t="s">
        <v>20</v>
      </c>
      <c r="L270" s="17" t="s">
        <v>315</v>
      </c>
      <c r="M270" s="17"/>
      <c r="N270" s="17"/>
      <c r="O270" s="17"/>
      <c r="P270" s="17"/>
      <c r="Q270" s="17"/>
    </row>
    <row r="271" spans="1:17" x14ac:dyDescent="0.3">
      <c r="A271" s="17" t="s">
        <v>50</v>
      </c>
      <c r="B271" s="32" t="str">
        <f>VLOOKUP(Tabela2[[#This Row],[Classe]],Classe!$B$2:$D$24,2)</f>
        <v>S</v>
      </c>
      <c r="C271" s="30" t="str">
        <f>VLOOKUP(Tabela2[[#This Row],[Classe]],Classe!$B$2:$D$24,3)</f>
        <v>Veículos</v>
      </c>
      <c r="D271" s="36" t="s">
        <v>51</v>
      </c>
      <c r="E271" s="39" t="s">
        <v>197</v>
      </c>
      <c r="F271" s="37">
        <v>45462</v>
      </c>
      <c r="G271" s="42">
        <v>45444</v>
      </c>
      <c r="H271" s="48">
        <v>-191.57</v>
      </c>
      <c r="I271" s="136">
        <v>6</v>
      </c>
      <c r="J271" s="51">
        <v>2024</v>
      </c>
      <c r="K271" s="39" t="s">
        <v>20</v>
      </c>
      <c r="L271" s="17" t="s">
        <v>316</v>
      </c>
      <c r="M271" s="17"/>
      <c r="N271" s="17"/>
      <c r="O271" s="17"/>
      <c r="P271" s="17"/>
      <c r="Q271" s="17"/>
    </row>
    <row r="272" spans="1:17" x14ac:dyDescent="0.3">
      <c r="A272" s="17" t="s">
        <v>56</v>
      </c>
      <c r="B272" s="54" t="str">
        <f>VLOOKUP(Tabela2[[#This Row],[Classe]],Classe!$B$2:$D$24,2)</f>
        <v>S</v>
      </c>
      <c r="C272" s="55" t="str">
        <f>VLOOKUP(Tabela2[[#This Row],[Classe]],Classe!$B$2:$D$24,3)</f>
        <v>Alimentacao</v>
      </c>
      <c r="D272" s="36" t="str">
        <f>VLOOKUP(Tabela2[[#This Row],[Classe]],Classe!$B$2:$D$24,3)</f>
        <v>Alimentacao</v>
      </c>
      <c r="E272" s="36" t="s">
        <v>57</v>
      </c>
      <c r="F272" s="37">
        <v>45464</v>
      </c>
      <c r="G272" s="42">
        <v>45444</v>
      </c>
      <c r="H272" s="48">
        <v>-100</v>
      </c>
      <c r="I272" s="136">
        <v>6</v>
      </c>
      <c r="J272" s="51">
        <v>2024</v>
      </c>
      <c r="K272" s="39" t="s">
        <v>20</v>
      </c>
      <c r="L272" s="17" t="s">
        <v>317</v>
      </c>
      <c r="M272" s="17"/>
      <c r="N272" s="17"/>
      <c r="O272" s="17"/>
      <c r="P272" s="17"/>
      <c r="Q272" s="17"/>
    </row>
    <row r="273" spans="1:17" x14ac:dyDescent="0.3">
      <c r="A273" s="17" t="s">
        <v>50</v>
      </c>
      <c r="B273" s="54" t="str">
        <f>VLOOKUP(Tabela2[[#This Row],[Classe]],Classe!$B$2:$D$24,2)</f>
        <v>S</v>
      </c>
      <c r="C273" s="55" t="str">
        <f>VLOOKUP(Tabela2[[#This Row],[Classe]],Classe!$B$2:$D$24,3)</f>
        <v>Veículos</v>
      </c>
      <c r="D273" s="36" t="s">
        <v>51</v>
      </c>
      <c r="E273" s="36" t="s">
        <v>100</v>
      </c>
      <c r="F273" s="37">
        <v>45464</v>
      </c>
      <c r="G273" s="42">
        <v>45444</v>
      </c>
      <c r="H273" s="48">
        <v>-328.66</v>
      </c>
      <c r="I273" s="136">
        <v>6</v>
      </c>
      <c r="J273" s="51">
        <v>2024</v>
      </c>
      <c r="K273" s="39" t="s">
        <v>20</v>
      </c>
      <c r="L273" s="17" t="s">
        <v>318</v>
      </c>
      <c r="M273" s="17"/>
      <c r="N273" s="17"/>
      <c r="O273" s="17"/>
      <c r="P273" s="17"/>
      <c r="Q273" s="17"/>
    </row>
    <row r="274" spans="1:17" x14ac:dyDescent="0.3">
      <c r="A274" s="17" t="s">
        <v>50</v>
      </c>
      <c r="B274" s="54" t="str">
        <f>VLOOKUP(Tabela2[[#This Row],[Classe]],Classe!$B$2:$D$24,2)</f>
        <v>S</v>
      </c>
      <c r="C274" s="55" t="str">
        <f>VLOOKUP(Tabela2[[#This Row],[Classe]],Classe!$B$2:$D$24,3)</f>
        <v>Veículos</v>
      </c>
      <c r="D274" s="36" t="s">
        <v>51</v>
      </c>
      <c r="E274" s="36" t="s">
        <v>319</v>
      </c>
      <c r="F274" s="37">
        <v>45464</v>
      </c>
      <c r="G274" s="42">
        <v>45444</v>
      </c>
      <c r="H274" s="48">
        <v>-117.81</v>
      </c>
      <c r="I274" s="136">
        <v>6</v>
      </c>
      <c r="J274" s="51">
        <v>2024</v>
      </c>
      <c r="K274" s="39" t="s">
        <v>20</v>
      </c>
      <c r="L274" s="17" t="s">
        <v>320</v>
      </c>
      <c r="M274" s="17"/>
      <c r="N274" s="17"/>
      <c r="O274" s="17"/>
      <c r="P274" s="17"/>
      <c r="Q274" s="17"/>
    </row>
    <row r="275" spans="1:17" x14ac:dyDescent="0.3">
      <c r="A275" s="17" t="s">
        <v>50</v>
      </c>
      <c r="B275" s="54" t="str">
        <f>VLOOKUP(Tabela2[[#This Row],[Classe]],Classe!$B$2:$D$24,2)</f>
        <v>S</v>
      </c>
      <c r="C275" s="55" t="str">
        <f>VLOOKUP(Tabela2[[#This Row],[Classe]],Classe!$B$2:$D$24,3)</f>
        <v>Veículos</v>
      </c>
      <c r="D275" s="36" t="s">
        <v>51</v>
      </c>
      <c r="E275" s="36" t="s">
        <v>319</v>
      </c>
      <c r="F275" s="37">
        <v>45464</v>
      </c>
      <c r="G275" s="42">
        <v>45444</v>
      </c>
      <c r="H275" s="48">
        <v>-55.77</v>
      </c>
      <c r="I275" s="136">
        <v>6</v>
      </c>
      <c r="J275" s="51">
        <v>2024</v>
      </c>
      <c r="K275" s="39" t="s">
        <v>20</v>
      </c>
      <c r="L275" s="17" t="s">
        <v>321</v>
      </c>
      <c r="M275" s="17"/>
      <c r="N275" s="17"/>
      <c r="O275" s="17"/>
      <c r="P275" s="17"/>
      <c r="Q275" s="17"/>
    </row>
    <row r="276" spans="1:17" x14ac:dyDescent="0.3">
      <c r="A276" s="17" t="s">
        <v>56</v>
      </c>
      <c r="B276" s="54" t="str">
        <f>VLOOKUP(Tabela2[[#This Row],[Classe]],Classe!$B$2:$D$24,2)</f>
        <v>S</v>
      </c>
      <c r="C276" s="55" t="str">
        <f>VLOOKUP(Tabela2[[#This Row],[Classe]],Classe!$B$2:$D$24,3)</f>
        <v>Alimentacao</v>
      </c>
      <c r="D276" s="36" t="str">
        <f>VLOOKUP(Tabela2[[#This Row],[Classe]],Classe!$B$2:$D$24,3)</f>
        <v>Alimentacao</v>
      </c>
      <c r="E276" s="36" t="s">
        <v>260</v>
      </c>
      <c r="F276" s="37">
        <v>45465</v>
      </c>
      <c r="G276" s="42">
        <v>45444</v>
      </c>
      <c r="H276" s="48">
        <v>-81.95</v>
      </c>
      <c r="I276" s="136">
        <v>6</v>
      </c>
      <c r="J276" s="51">
        <v>2024</v>
      </c>
      <c r="K276" s="39" t="s">
        <v>20</v>
      </c>
      <c r="L276" s="17" t="s">
        <v>322</v>
      </c>
      <c r="M276" s="17"/>
      <c r="N276" s="17"/>
      <c r="O276" s="17"/>
      <c r="P276" s="17"/>
      <c r="Q276" s="17"/>
    </row>
    <row r="277" spans="1:17" x14ac:dyDescent="0.3">
      <c r="A277" s="17" t="s">
        <v>56</v>
      </c>
      <c r="B277" s="54" t="str">
        <f>VLOOKUP(Tabela2[[#This Row],[Classe]],Classe!$B$2:$D$24,2)</f>
        <v>S</v>
      </c>
      <c r="C277" s="55" t="str">
        <f>VLOOKUP(Tabela2[[#This Row],[Classe]],Classe!$B$2:$D$24,3)</f>
        <v>Alimentacao</v>
      </c>
      <c r="D277" s="36" t="str">
        <f>VLOOKUP(Tabela2[[#This Row],[Classe]],Classe!$B$2:$D$24,3)</f>
        <v>Alimentacao</v>
      </c>
      <c r="E277" s="36" t="s">
        <v>323</v>
      </c>
      <c r="F277" s="37">
        <v>45469</v>
      </c>
      <c r="G277" s="42">
        <v>45444</v>
      </c>
      <c r="H277" s="48">
        <v>-14.5</v>
      </c>
      <c r="I277" s="136">
        <v>6</v>
      </c>
      <c r="J277" s="51">
        <v>2024</v>
      </c>
      <c r="K277" s="39" t="s">
        <v>20</v>
      </c>
      <c r="L277" s="17" t="s">
        <v>324</v>
      </c>
      <c r="M277" s="17"/>
      <c r="N277" s="17"/>
      <c r="O277" s="17"/>
      <c r="P277" s="17"/>
      <c r="Q277" s="17"/>
    </row>
    <row r="278" spans="1:17" x14ac:dyDescent="0.3">
      <c r="A278" s="17" t="s">
        <v>50</v>
      </c>
      <c r="B278" s="54" t="str">
        <f>VLOOKUP(Tabela2[[#This Row],[Classe]],Classe!$B$2:$D$24,2)</f>
        <v>S</v>
      </c>
      <c r="C278" s="55" t="str">
        <f>VLOOKUP(Tabela2[[#This Row],[Classe]],Classe!$B$2:$D$24,3)</f>
        <v>Veículos</v>
      </c>
      <c r="D278" s="36" t="s">
        <v>58</v>
      </c>
      <c r="E278" s="36" t="s">
        <v>325</v>
      </c>
      <c r="F278" s="37">
        <v>45469</v>
      </c>
      <c r="G278" s="42">
        <v>45444</v>
      </c>
      <c r="H278" s="48">
        <v>-18</v>
      </c>
      <c r="I278" s="136">
        <v>6</v>
      </c>
      <c r="J278" s="51">
        <v>2024</v>
      </c>
      <c r="K278" s="39" t="s">
        <v>20</v>
      </c>
      <c r="L278" s="17" t="s">
        <v>326</v>
      </c>
      <c r="M278" s="17"/>
      <c r="N278" s="17"/>
      <c r="O278" s="17"/>
      <c r="P278" s="17"/>
      <c r="Q278" s="17"/>
    </row>
    <row r="279" spans="1:17" x14ac:dyDescent="0.3">
      <c r="A279" s="17" t="s">
        <v>50</v>
      </c>
      <c r="B279" s="54" t="str">
        <f>VLOOKUP(Tabela2[[#This Row],[Classe]],Classe!$B$2:$D$24,2)</f>
        <v>S</v>
      </c>
      <c r="C279" s="55" t="str">
        <f>VLOOKUP(Tabela2[[#This Row],[Classe]],Classe!$B$2:$D$24,3)</f>
        <v>Veículos</v>
      </c>
      <c r="D279" s="36" t="s">
        <v>51</v>
      </c>
      <c r="E279" s="36" t="s">
        <v>100</v>
      </c>
      <c r="F279" s="37">
        <v>45471</v>
      </c>
      <c r="G279" s="33">
        <v>45444</v>
      </c>
      <c r="H279" s="48">
        <v>-157.97</v>
      </c>
      <c r="I279" s="136">
        <v>6</v>
      </c>
      <c r="J279" s="51">
        <v>2024</v>
      </c>
      <c r="K279" s="39" t="s">
        <v>20</v>
      </c>
      <c r="L279" s="17" t="s">
        <v>327</v>
      </c>
      <c r="M279" s="17"/>
      <c r="N279" s="17"/>
      <c r="O279" s="17"/>
      <c r="P279" s="17"/>
      <c r="Q279" s="17"/>
    </row>
    <row r="280" spans="1:17" x14ac:dyDescent="0.3">
      <c r="A280" s="17" t="s">
        <v>50</v>
      </c>
      <c r="B280" s="54" t="str">
        <f>VLOOKUP(Tabela2[[#This Row],[Classe]],Classe!$B$2:$D$24,2)</f>
        <v>S</v>
      </c>
      <c r="C280" s="55" t="str">
        <f>VLOOKUP(Tabela2[[#This Row],[Classe]],Classe!$B$2:$D$24,3)</f>
        <v>Veículos</v>
      </c>
      <c r="D280" s="36" t="s">
        <v>51</v>
      </c>
      <c r="E280" s="36" t="s">
        <v>319</v>
      </c>
      <c r="F280" s="37">
        <v>45472</v>
      </c>
      <c r="G280" s="33">
        <v>45444</v>
      </c>
      <c r="H280" s="48">
        <v>-120.02</v>
      </c>
      <c r="I280" s="136">
        <v>6</v>
      </c>
      <c r="J280" s="51">
        <v>2024</v>
      </c>
      <c r="K280" s="39" t="s">
        <v>20</v>
      </c>
      <c r="L280" s="17" t="s">
        <v>328</v>
      </c>
      <c r="M280" s="17"/>
      <c r="N280" s="17"/>
      <c r="O280" s="17"/>
      <c r="P280" s="17"/>
      <c r="Q280" s="17"/>
    </row>
    <row r="281" spans="1:17" x14ac:dyDescent="0.3">
      <c r="A281" s="17" t="s">
        <v>50</v>
      </c>
      <c r="B281" s="54" t="str">
        <f>VLOOKUP(Tabela2[[#This Row],[Classe]],Classe!$B$2:$D$24,2)</f>
        <v>S</v>
      </c>
      <c r="C281" s="55" t="str">
        <f>VLOOKUP(Tabela2[[#This Row],[Classe]],Classe!$B$2:$D$24,3)</f>
        <v>Veículos</v>
      </c>
      <c r="D281" s="36" t="s">
        <v>51</v>
      </c>
      <c r="E281" s="36" t="s">
        <v>329</v>
      </c>
      <c r="F281" s="37">
        <v>45451</v>
      </c>
      <c r="G281" s="33">
        <v>45444</v>
      </c>
      <c r="H281" s="48">
        <v>-278.23</v>
      </c>
      <c r="I281" s="136">
        <v>6</v>
      </c>
      <c r="J281" s="51">
        <v>2024</v>
      </c>
      <c r="K281" s="39" t="s">
        <v>330</v>
      </c>
      <c r="L281" s="17"/>
      <c r="M281" s="17"/>
      <c r="N281" s="17"/>
      <c r="O281" s="17"/>
      <c r="P281" s="17"/>
      <c r="Q281" s="17"/>
    </row>
    <row r="282" spans="1:17" x14ac:dyDescent="0.3">
      <c r="A282" s="17" t="s">
        <v>35</v>
      </c>
      <c r="B282" s="54" t="str">
        <f>VLOOKUP(Tabela2[[#This Row],[Classe]],Classe!$B$2:$D$24,2)</f>
        <v>S</v>
      </c>
      <c r="C282" s="55" t="str">
        <f>VLOOKUP(Tabela2[[#This Row],[Classe]],Classe!$B$2:$D$24,3)</f>
        <v>Honorários Contabeis</v>
      </c>
      <c r="D282" s="36" t="s">
        <v>125</v>
      </c>
      <c r="E282" s="36" t="s">
        <v>37</v>
      </c>
      <c r="F282" s="37">
        <v>45450</v>
      </c>
      <c r="G282" s="33">
        <v>45413</v>
      </c>
      <c r="H282" s="48">
        <v>-945</v>
      </c>
      <c r="I282" s="136">
        <v>6</v>
      </c>
      <c r="J282" s="51">
        <v>2024</v>
      </c>
      <c r="K282" s="39" t="s">
        <v>330</v>
      </c>
      <c r="L282" s="17"/>
      <c r="M282" s="17"/>
      <c r="N282" s="17"/>
      <c r="O282" s="17"/>
      <c r="P282" s="17"/>
      <c r="Q282" s="17"/>
    </row>
    <row r="283" spans="1:17" x14ac:dyDescent="0.3">
      <c r="A283" s="36" t="s">
        <v>151</v>
      </c>
      <c r="B283" s="54" t="str">
        <f>VLOOKUP(Tabela2[[#This Row],[Classe]],Classe!$B$2:$D$24,2)</f>
        <v>D</v>
      </c>
      <c r="C283" s="55" t="str">
        <f>VLOOKUP(Tabela2[[#This Row],[Classe]],Classe!$B$2:$D$24,3)</f>
        <v>Pagamento Emprestimo Sócio</v>
      </c>
      <c r="D283" s="17" t="s">
        <v>69</v>
      </c>
      <c r="E283" s="30" t="s">
        <v>19</v>
      </c>
      <c r="F283" s="16">
        <v>45446</v>
      </c>
      <c r="G283" s="33">
        <v>45444</v>
      </c>
      <c r="H283" s="35">
        <v>2000</v>
      </c>
      <c r="I283" s="136">
        <v>6</v>
      </c>
      <c r="J283" s="148">
        <v>2024</v>
      </c>
      <c r="K283" s="147" t="s">
        <v>330</v>
      </c>
      <c r="L283" s="17"/>
      <c r="M283" s="17"/>
      <c r="N283" s="17"/>
      <c r="O283" s="17"/>
      <c r="P283" s="17"/>
      <c r="Q283" s="17"/>
    </row>
    <row r="284" spans="1:17" x14ac:dyDescent="0.3">
      <c r="A284" s="17" t="s">
        <v>23</v>
      </c>
      <c r="B284" s="36" t="str">
        <f>VLOOKUP(Tabela2[[#This Row],[Classe]],Classe!$B$2:$D$15,2)</f>
        <v>E</v>
      </c>
      <c r="C284" s="36" t="str">
        <f>VLOOKUP(Tabela2[[#This Row],[Classe]],Classe!$B$2:$D$15,3)</f>
        <v>Receita</v>
      </c>
      <c r="D284" s="124" t="s">
        <v>24</v>
      </c>
      <c r="E284" s="36" t="s">
        <v>273</v>
      </c>
      <c r="F284" s="37">
        <v>45474</v>
      </c>
      <c r="G284" s="42">
        <v>45444</v>
      </c>
      <c r="H284" s="57">
        <v>27500</v>
      </c>
      <c r="I284" s="136">
        <v>7</v>
      </c>
      <c r="J284" s="51">
        <v>2024</v>
      </c>
      <c r="K284" s="39" t="s">
        <v>20</v>
      </c>
      <c r="L284" s="17" t="s">
        <v>331</v>
      </c>
      <c r="M284" s="17"/>
      <c r="N284" s="17"/>
      <c r="O284" s="17"/>
      <c r="P284" s="17"/>
      <c r="Q284" s="17"/>
    </row>
    <row r="285" spans="1:17" x14ac:dyDescent="0.3">
      <c r="A285" s="17" t="s">
        <v>30</v>
      </c>
      <c r="B285" s="32" t="str">
        <f>VLOOKUP(Tabela2[[#This Row],[Classe]],Classe!$B$2:$D$24,2)</f>
        <v>S</v>
      </c>
      <c r="C285" s="30" t="str">
        <f>VLOOKUP(Tabela2[[#This Row],[Classe]],Classe!$B$2:$D$24,3)</f>
        <v>Despesas Tributarias</v>
      </c>
      <c r="D285" s="36" t="s">
        <v>128</v>
      </c>
      <c r="E285" s="17" t="s">
        <v>129</v>
      </c>
      <c r="F285" s="16">
        <v>45474</v>
      </c>
      <c r="G285" s="33">
        <v>45444</v>
      </c>
      <c r="H285" s="34">
        <v>-726</v>
      </c>
      <c r="I285" s="136">
        <v>7</v>
      </c>
      <c r="J285" s="51">
        <v>2024</v>
      </c>
      <c r="K285" s="39" t="s">
        <v>20</v>
      </c>
      <c r="L285" s="17" t="s">
        <v>331</v>
      </c>
      <c r="M285" s="17"/>
      <c r="N285" s="17"/>
      <c r="O285" s="17"/>
      <c r="P285" s="17"/>
      <c r="Q285" s="17"/>
    </row>
    <row r="286" spans="1:17" x14ac:dyDescent="0.3">
      <c r="A286" s="17" t="s">
        <v>35</v>
      </c>
      <c r="B286" s="54" t="str">
        <f>VLOOKUP(Tabela2[[#This Row],[Classe]],Classe!$B$2:$D$24,2)</f>
        <v>S</v>
      </c>
      <c r="C286" s="55" t="str">
        <f>VLOOKUP(Tabela2[[#This Row],[Classe]],Classe!$B$2:$D$24,3)</f>
        <v>Honorários Contabeis</v>
      </c>
      <c r="D286" s="36" t="s">
        <v>125</v>
      </c>
      <c r="E286" s="36" t="s">
        <v>37</v>
      </c>
      <c r="F286" s="16">
        <v>45478</v>
      </c>
      <c r="G286" s="33">
        <v>45444</v>
      </c>
      <c r="H286" s="48">
        <v>-1345</v>
      </c>
      <c r="I286" s="136">
        <v>7</v>
      </c>
      <c r="J286" s="51">
        <v>2024</v>
      </c>
      <c r="K286" s="39" t="s">
        <v>20</v>
      </c>
      <c r="L286" s="17" t="s">
        <v>332</v>
      </c>
      <c r="M286" s="17"/>
      <c r="N286" s="17"/>
      <c r="O286" s="17"/>
      <c r="P286" s="17"/>
      <c r="Q286" s="17"/>
    </row>
    <row r="287" spans="1:17" x14ac:dyDescent="0.3">
      <c r="A287" s="17" t="s">
        <v>17</v>
      </c>
      <c r="B287" s="32" t="str">
        <f>VLOOKUP(Tabela2[[#This Row],[Classe]],Classe!$B$2:$D$24,2)</f>
        <v>S</v>
      </c>
      <c r="C287" s="30" t="str">
        <f>VLOOKUP(Tabela2[[#This Row],[Classe]],Classe!$B$2:$D$24,3)</f>
        <v>Prolabore</v>
      </c>
      <c r="D287" s="30" t="s">
        <v>26</v>
      </c>
      <c r="E287" s="36" t="s">
        <v>27</v>
      </c>
      <c r="F287" s="16">
        <v>45492</v>
      </c>
      <c r="G287" s="33">
        <v>45444</v>
      </c>
      <c r="H287" s="34">
        <v>-1761.81</v>
      </c>
      <c r="I287" s="136">
        <v>7</v>
      </c>
      <c r="J287" s="51">
        <v>2024</v>
      </c>
      <c r="K287" s="39" t="s">
        <v>20</v>
      </c>
      <c r="L287" s="17" t="s">
        <v>333</v>
      </c>
      <c r="M287" s="17"/>
      <c r="N287" s="17"/>
      <c r="O287" s="17"/>
      <c r="P287" s="17"/>
      <c r="Q287" s="17"/>
    </row>
    <row r="288" spans="1:17" x14ac:dyDescent="0.3">
      <c r="A288" s="17" t="s">
        <v>30</v>
      </c>
      <c r="B288" s="146" t="str">
        <f>VLOOKUP(Tabela2[[#This Row],[Classe]],Classe!$B$2:$D$24,2)</f>
        <v>S</v>
      </c>
      <c r="C288" s="147" t="str">
        <f>VLOOKUP(Tabela2[[#This Row],[Classe]],Classe!$B$2:$D$24,3)</f>
        <v>Despesas Tributarias</v>
      </c>
      <c r="D288" s="17" t="s">
        <v>31</v>
      </c>
      <c r="E288" s="30" t="s">
        <v>32</v>
      </c>
      <c r="F288" s="16">
        <v>45495</v>
      </c>
      <c r="G288" s="33">
        <v>45444</v>
      </c>
      <c r="H288" s="34">
        <v>-1538.43</v>
      </c>
      <c r="I288" s="136">
        <v>7</v>
      </c>
      <c r="J288" s="51">
        <v>2024</v>
      </c>
      <c r="K288" s="39" t="s">
        <v>20</v>
      </c>
      <c r="L288" s="17" t="s">
        <v>334</v>
      </c>
      <c r="M288" s="17"/>
      <c r="N288" s="17"/>
      <c r="O288" s="17"/>
      <c r="P288" s="17"/>
      <c r="Q288" s="17"/>
    </row>
    <row r="289" spans="1:17" x14ac:dyDescent="0.3">
      <c r="A289" s="17" t="s">
        <v>68</v>
      </c>
      <c r="B289" s="54" t="str">
        <f>VLOOKUP(Tabela2[[#This Row],[Classe]],Classe!$B$2:$D$24,2)</f>
        <v>D</v>
      </c>
      <c r="C289" s="55" t="str">
        <f>VLOOKUP(Tabela2[[#This Row],[Classe]],Classe!$B$2:$D$24,3)</f>
        <v>Emprestimo sócios</v>
      </c>
      <c r="D289" s="17" t="s">
        <v>69</v>
      </c>
      <c r="E289" s="36" t="s">
        <v>19</v>
      </c>
      <c r="F289" s="16">
        <v>45474</v>
      </c>
      <c r="G289" s="33">
        <v>45474</v>
      </c>
      <c r="H289" s="34">
        <v>-15000</v>
      </c>
      <c r="I289" s="136">
        <v>7</v>
      </c>
      <c r="J289" s="51">
        <v>2024</v>
      </c>
      <c r="K289" s="39" t="s">
        <v>20</v>
      </c>
      <c r="L289" s="17" t="s">
        <v>285</v>
      </c>
      <c r="M289" s="17"/>
      <c r="N289" s="17"/>
      <c r="O289" s="17"/>
      <c r="P289" s="17"/>
      <c r="Q289" s="17"/>
    </row>
    <row r="290" spans="1:17" x14ac:dyDescent="0.3">
      <c r="A290" s="17" t="s">
        <v>61</v>
      </c>
      <c r="B290" s="54" t="str">
        <f>VLOOKUP(Tabela2[[#This Row],[Classe]],Classe!$B$2:$D$24,2)</f>
        <v>S</v>
      </c>
      <c r="C290" s="55" t="str">
        <f>VLOOKUP(Tabela2[[#This Row],[Classe]],Classe!$B$2:$D$24,3)</f>
        <v>Material de escritório</v>
      </c>
      <c r="D290" s="17" t="s">
        <v>335</v>
      </c>
      <c r="E290" s="17" t="s">
        <v>336</v>
      </c>
      <c r="F290" s="16">
        <v>45475</v>
      </c>
      <c r="G290" s="33">
        <v>45474</v>
      </c>
      <c r="H290" s="34">
        <v>-120</v>
      </c>
      <c r="I290" s="136">
        <v>7</v>
      </c>
      <c r="J290" s="51">
        <v>2024</v>
      </c>
      <c r="K290" s="39" t="s">
        <v>20</v>
      </c>
      <c r="L290" s="17" t="s">
        <v>337</v>
      </c>
      <c r="M290" s="17"/>
      <c r="N290" s="17"/>
      <c r="O290" s="17"/>
      <c r="P290" s="17"/>
      <c r="Q290" s="17"/>
    </row>
    <row r="291" spans="1:17" x14ac:dyDescent="0.3">
      <c r="A291" s="17" t="s">
        <v>56</v>
      </c>
      <c r="B291" s="54" t="str">
        <f>VLOOKUP(Tabela2[[#This Row],[Classe]],Classe!$B$2:$D$24,2)</f>
        <v>S</v>
      </c>
      <c r="C291" s="55" t="str">
        <f>VLOOKUP(Tabela2[[#This Row],[Classe]],Classe!$B$2:$D$24,3)</f>
        <v>Alimentacao</v>
      </c>
      <c r="D291" s="36" t="str">
        <f>VLOOKUP(Tabela2[[#This Row],[Classe]],Classe!$B$2:$D$24,3)</f>
        <v>Alimentacao</v>
      </c>
      <c r="E291" s="17" t="s">
        <v>271</v>
      </c>
      <c r="F291" s="16">
        <v>45477</v>
      </c>
      <c r="G291" s="33">
        <v>45474</v>
      </c>
      <c r="H291" s="34">
        <v>-33.15</v>
      </c>
      <c r="I291" s="136">
        <v>7</v>
      </c>
      <c r="J291" s="51">
        <v>2024</v>
      </c>
      <c r="K291" s="39" t="s">
        <v>20</v>
      </c>
      <c r="L291" s="17" t="s">
        <v>338</v>
      </c>
      <c r="M291" s="17"/>
      <c r="N291" s="17"/>
      <c r="O291" s="17"/>
      <c r="P291" s="17"/>
      <c r="Q291" s="17"/>
    </row>
    <row r="292" spans="1:17" x14ac:dyDescent="0.3">
      <c r="A292" s="17" t="s">
        <v>17</v>
      </c>
      <c r="B292" s="54" t="str">
        <f>VLOOKUP(Tabela2[[#This Row],[Classe]],Classe!$B$2:$D$24,2)</f>
        <v>S</v>
      </c>
      <c r="C292" s="55" t="str">
        <f>VLOOKUP(Tabela2[[#This Row],[Classe]],Classe!$B$2:$D$24,3)</f>
        <v>Prolabore</v>
      </c>
      <c r="D292" s="17" t="s">
        <v>18</v>
      </c>
      <c r="E292" s="17" t="s">
        <v>19</v>
      </c>
      <c r="F292" s="16">
        <v>45477</v>
      </c>
      <c r="G292" s="33">
        <v>45444</v>
      </c>
      <c r="H292" s="34">
        <v>-6024.21</v>
      </c>
      <c r="I292" s="136">
        <v>7</v>
      </c>
      <c r="J292" s="51">
        <v>2024</v>
      </c>
      <c r="K292" s="39" t="s">
        <v>20</v>
      </c>
      <c r="L292" s="17" t="s">
        <v>339</v>
      </c>
      <c r="M292" s="17"/>
      <c r="N292" s="17"/>
      <c r="O292" s="17"/>
      <c r="P292" s="17"/>
      <c r="Q292" s="17"/>
    </row>
    <row r="293" spans="1:17" x14ac:dyDescent="0.3">
      <c r="A293" s="17" t="s">
        <v>56</v>
      </c>
      <c r="B293" s="54" t="str">
        <f>VLOOKUP(Tabela2[[#This Row],[Classe]],Classe!$B$2:$D$24,2)</f>
        <v>S</v>
      </c>
      <c r="C293" s="55" t="str">
        <f>VLOOKUP(Tabela2[[#This Row],[Classe]],Classe!$B$2:$D$24,3)</f>
        <v>Alimentacao</v>
      </c>
      <c r="D293" s="36" t="str">
        <f>VLOOKUP(Tabela2[[#This Row],[Classe]],Classe!$B$2:$D$24,3)</f>
        <v>Alimentacao</v>
      </c>
      <c r="E293" s="17" t="s">
        <v>57</v>
      </c>
      <c r="F293" s="16">
        <v>45478</v>
      </c>
      <c r="G293" s="33">
        <v>45474</v>
      </c>
      <c r="H293" s="34">
        <v>-218.59</v>
      </c>
      <c r="I293" s="136">
        <v>7</v>
      </c>
      <c r="J293" s="51">
        <v>2024</v>
      </c>
      <c r="K293" s="39" t="s">
        <v>20</v>
      </c>
      <c r="L293" s="17" t="s">
        <v>340</v>
      </c>
      <c r="M293" s="17"/>
      <c r="N293" s="17"/>
      <c r="O293" s="17"/>
      <c r="P293" s="17"/>
      <c r="Q293" s="17"/>
    </row>
    <row r="294" spans="1:17" x14ac:dyDescent="0.3">
      <c r="A294" s="17" t="s">
        <v>56</v>
      </c>
      <c r="B294" s="54" t="str">
        <f>VLOOKUP(Tabela2[[#This Row],[Classe]],Classe!$B$2:$D$24,2)</f>
        <v>S</v>
      </c>
      <c r="C294" s="55" t="str">
        <f>VLOOKUP(Tabela2[[#This Row],[Classe]],Classe!$B$2:$D$24,3)</f>
        <v>Alimentacao</v>
      </c>
      <c r="D294" s="36" t="str">
        <f>VLOOKUP(Tabela2[[#This Row],[Classe]],Classe!$B$2:$D$24,3)</f>
        <v>Alimentacao</v>
      </c>
      <c r="E294" s="17" t="s">
        <v>271</v>
      </c>
      <c r="F294" s="16">
        <v>45478</v>
      </c>
      <c r="G294" s="33">
        <v>45474</v>
      </c>
      <c r="H294" s="34">
        <v>-41.19</v>
      </c>
      <c r="I294" s="136">
        <v>7</v>
      </c>
      <c r="J294" s="51">
        <v>2024</v>
      </c>
      <c r="K294" s="39" t="s">
        <v>20</v>
      </c>
      <c r="L294" s="17" t="s">
        <v>341</v>
      </c>
      <c r="M294" s="17"/>
      <c r="N294" s="17"/>
      <c r="O294" s="17"/>
      <c r="P294" s="17"/>
      <c r="Q294" s="17"/>
    </row>
    <row r="295" spans="1:17" x14ac:dyDescent="0.3">
      <c r="A295" s="17" t="s">
        <v>56</v>
      </c>
      <c r="B295" s="54" t="str">
        <f>VLOOKUP(Tabela2[[#This Row],[Classe]],Classe!$B$2:$D$24,2)</f>
        <v>S</v>
      </c>
      <c r="C295" s="55" t="str">
        <f>VLOOKUP(Tabela2[[#This Row],[Classe]],Classe!$B$2:$D$24,3)</f>
        <v>Alimentacao</v>
      </c>
      <c r="D295" s="36" t="str">
        <f>VLOOKUP(Tabela2[[#This Row],[Classe]],Classe!$B$2:$D$24,3)</f>
        <v>Alimentacao</v>
      </c>
      <c r="E295" s="17" t="s">
        <v>73</v>
      </c>
      <c r="F295" s="16">
        <v>45478</v>
      </c>
      <c r="G295" s="33">
        <v>45474</v>
      </c>
      <c r="H295" s="34">
        <v>-15.4</v>
      </c>
      <c r="I295" s="136">
        <v>7</v>
      </c>
      <c r="J295" s="51">
        <v>2024</v>
      </c>
      <c r="K295" s="39" t="s">
        <v>20</v>
      </c>
      <c r="L295" s="17" t="s">
        <v>342</v>
      </c>
      <c r="M295" s="17"/>
      <c r="N295" s="17"/>
      <c r="O295" s="17"/>
      <c r="P295" s="17"/>
      <c r="Q295" s="17"/>
    </row>
    <row r="296" spans="1:17" x14ac:dyDescent="0.3">
      <c r="A296" s="17" t="s">
        <v>50</v>
      </c>
      <c r="B296" s="54" t="str">
        <f>VLOOKUP(Tabela2[[#This Row],[Classe]],Classe!$B$2:$D$24,2)</f>
        <v>S</v>
      </c>
      <c r="C296" s="55" t="str">
        <f>VLOOKUP(Tabela2[[#This Row],[Classe]],Classe!$B$2:$D$24,3)</f>
        <v>Veículos</v>
      </c>
      <c r="D296" s="36" t="s">
        <v>51</v>
      </c>
      <c r="E296" s="17" t="s">
        <v>87</v>
      </c>
      <c r="F296" s="16">
        <v>45479</v>
      </c>
      <c r="G296" s="33">
        <v>45474</v>
      </c>
      <c r="H296" s="34">
        <v>-171.46</v>
      </c>
      <c r="I296" s="136">
        <v>7</v>
      </c>
      <c r="J296" s="51">
        <v>2024</v>
      </c>
      <c r="K296" s="39" t="s">
        <v>20</v>
      </c>
      <c r="L296" s="17" t="s">
        <v>343</v>
      </c>
      <c r="M296" s="17"/>
      <c r="N296" s="17"/>
      <c r="O296" s="17"/>
      <c r="P296" s="17"/>
      <c r="Q296" s="17"/>
    </row>
    <row r="297" spans="1:17" x14ac:dyDescent="0.3">
      <c r="A297" s="17" t="s">
        <v>50</v>
      </c>
      <c r="B297" s="54" t="str">
        <f>VLOOKUP(Tabela2[[#This Row],[Classe]],Classe!$B$2:$D$24,2)</f>
        <v>S</v>
      </c>
      <c r="C297" s="55" t="str">
        <f>VLOOKUP(Tabela2[[#This Row],[Classe]],Classe!$B$2:$D$24,3)</f>
        <v>Veículos</v>
      </c>
      <c r="D297" s="36" t="s">
        <v>51</v>
      </c>
      <c r="E297" s="17" t="s">
        <v>100</v>
      </c>
      <c r="F297" s="16">
        <v>45482</v>
      </c>
      <c r="G297" s="33">
        <v>45474</v>
      </c>
      <c r="H297" s="34">
        <v>-313.18</v>
      </c>
      <c r="I297" s="136">
        <v>7</v>
      </c>
      <c r="J297" s="51">
        <v>2024</v>
      </c>
      <c r="K297" s="39" t="s">
        <v>20</v>
      </c>
      <c r="L297" s="17" t="s">
        <v>344</v>
      </c>
      <c r="M297" s="17"/>
      <c r="N297" s="17"/>
      <c r="O297" s="17"/>
      <c r="P297" s="17"/>
      <c r="Q297" s="17"/>
    </row>
    <row r="298" spans="1:17" x14ac:dyDescent="0.3">
      <c r="A298" s="17" t="s">
        <v>56</v>
      </c>
      <c r="B298" s="54" t="str">
        <f>VLOOKUP(Tabela2[[#This Row],[Classe]],Classe!$B$2:$D$24,2)</f>
        <v>S</v>
      </c>
      <c r="C298" s="55" t="str">
        <f>VLOOKUP(Tabela2[[#This Row],[Classe]],Classe!$B$2:$D$24,3)</f>
        <v>Alimentacao</v>
      </c>
      <c r="D298" s="36" t="str">
        <f>VLOOKUP(Tabela2[[#This Row],[Classe]],Classe!$B$2:$D$24,3)</f>
        <v>Alimentacao</v>
      </c>
      <c r="E298" s="17" t="s">
        <v>57</v>
      </c>
      <c r="F298" s="16">
        <v>45485</v>
      </c>
      <c r="G298" s="33">
        <v>45474</v>
      </c>
      <c r="H298" s="34">
        <v>-117.6</v>
      </c>
      <c r="I298" s="136">
        <v>7</v>
      </c>
      <c r="J298" s="51">
        <v>2024</v>
      </c>
      <c r="K298" s="39" t="s">
        <v>20</v>
      </c>
      <c r="L298" s="17" t="s">
        <v>345</v>
      </c>
      <c r="M298" s="17"/>
      <c r="N298" s="17"/>
      <c r="O298" s="17"/>
      <c r="P298" s="17"/>
      <c r="Q298" s="17"/>
    </row>
    <row r="299" spans="1:17" x14ac:dyDescent="0.3">
      <c r="A299" s="17" t="s">
        <v>50</v>
      </c>
      <c r="B299" s="54" t="str">
        <f>VLOOKUP(Tabela2[[#This Row],[Classe]],Classe!$B$2:$D$24,2)</f>
        <v>S</v>
      </c>
      <c r="C299" s="55" t="str">
        <f>VLOOKUP(Tabela2[[#This Row],[Classe]],Classe!$B$2:$D$24,3)</f>
        <v>Veículos</v>
      </c>
      <c r="D299" s="36" t="s">
        <v>51</v>
      </c>
      <c r="E299" s="17" t="s">
        <v>319</v>
      </c>
      <c r="F299" s="16">
        <v>45485</v>
      </c>
      <c r="G299" s="33">
        <v>45474</v>
      </c>
      <c r="H299" s="34">
        <v>-541.14</v>
      </c>
      <c r="I299" s="136">
        <v>7</v>
      </c>
      <c r="J299" s="51">
        <v>2024</v>
      </c>
      <c r="K299" s="39" t="s">
        <v>20</v>
      </c>
      <c r="L299" s="17" t="s">
        <v>346</v>
      </c>
      <c r="M299" s="17"/>
      <c r="N299" s="17"/>
      <c r="O299" s="17"/>
      <c r="P299" s="17"/>
      <c r="Q299" s="17"/>
    </row>
    <row r="300" spans="1:17" x14ac:dyDescent="0.3">
      <c r="A300" s="17" t="s">
        <v>50</v>
      </c>
      <c r="B300" s="54" t="str">
        <f>VLOOKUP(Tabela2[[#This Row],[Classe]],Classe!$B$2:$D$24,2)</f>
        <v>S</v>
      </c>
      <c r="C300" s="55" t="str">
        <f>VLOOKUP(Tabela2[[#This Row],[Classe]],Classe!$B$2:$D$24,3)</f>
        <v>Veículos</v>
      </c>
      <c r="D300" s="36" t="s">
        <v>51</v>
      </c>
      <c r="E300" s="17" t="s">
        <v>103</v>
      </c>
      <c r="F300" s="16">
        <v>45486</v>
      </c>
      <c r="G300" s="33">
        <v>45474</v>
      </c>
      <c r="H300" s="34">
        <v>-660</v>
      </c>
      <c r="I300" s="136">
        <v>7</v>
      </c>
      <c r="J300" s="51">
        <v>2024</v>
      </c>
      <c r="K300" s="39" t="s">
        <v>20</v>
      </c>
      <c r="L300" s="17" t="s">
        <v>347</v>
      </c>
      <c r="M300" s="17"/>
      <c r="N300" s="17"/>
      <c r="O300" s="17"/>
      <c r="P300" s="17"/>
      <c r="Q300" s="17"/>
    </row>
    <row r="301" spans="1:17" x14ac:dyDescent="0.3">
      <c r="A301" s="17" t="s">
        <v>50</v>
      </c>
      <c r="B301" s="54" t="str">
        <f>VLOOKUP(Tabela2[[#This Row],[Classe]],Classe!$B$2:$D$24,2)</f>
        <v>S</v>
      </c>
      <c r="C301" s="55" t="str">
        <f>VLOOKUP(Tabela2[[#This Row],[Classe]],Classe!$B$2:$D$24,3)</f>
        <v>Veículos</v>
      </c>
      <c r="D301" s="36" t="s">
        <v>51</v>
      </c>
      <c r="E301" s="17" t="s">
        <v>103</v>
      </c>
      <c r="F301" s="16">
        <v>45486</v>
      </c>
      <c r="G301" s="33">
        <v>45474</v>
      </c>
      <c r="H301" s="34">
        <v>-31.06</v>
      </c>
      <c r="I301" s="136">
        <v>7</v>
      </c>
      <c r="J301" s="51">
        <v>2024</v>
      </c>
      <c r="K301" s="39" t="s">
        <v>20</v>
      </c>
      <c r="L301" s="17" t="s">
        <v>348</v>
      </c>
      <c r="M301" s="17"/>
      <c r="N301" s="17"/>
      <c r="O301" s="17"/>
      <c r="P301" s="17"/>
      <c r="Q301" s="17"/>
    </row>
    <row r="302" spans="1:17" x14ac:dyDescent="0.3">
      <c r="A302" s="17" t="s">
        <v>50</v>
      </c>
      <c r="B302" s="54" t="str">
        <f>VLOOKUP(Tabela2[[#This Row],[Classe]],Classe!$B$2:$D$24,2)</f>
        <v>S</v>
      </c>
      <c r="C302" s="55" t="str">
        <f>VLOOKUP(Tabela2[[#This Row],[Classe]],Classe!$B$2:$D$24,3)</f>
        <v>Veículos</v>
      </c>
      <c r="D302" s="36" t="s">
        <v>89</v>
      </c>
      <c r="E302" s="17" t="s">
        <v>177</v>
      </c>
      <c r="F302" s="16">
        <v>45489</v>
      </c>
      <c r="G302" s="33">
        <v>45474</v>
      </c>
      <c r="H302" s="34">
        <v>-80</v>
      </c>
      <c r="I302" s="136">
        <v>7</v>
      </c>
      <c r="J302" s="51">
        <v>2024</v>
      </c>
      <c r="K302" s="39" t="s">
        <v>20</v>
      </c>
      <c r="L302" s="17" t="s">
        <v>349</v>
      </c>
      <c r="M302" s="17"/>
      <c r="N302" s="17"/>
      <c r="O302" s="17"/>
      <c r="P302" s="17"/>
      <c r="Q302" s="17"/>
    </row>
    <row r="303" spans="1:17" x14ac:dyDescent="0.3">
      <c r="A303" s="17" t="s">
        <v>50</v>
      </c>
      <c r="B303" s="32" t="str">
        <f>VLOOKUP(Tabela2[[#This Row],[Classe]],Classe!$B$2:$D$24,2)</f>
        <v>S</v>
      </c>
      <c r="C303" s="30" t="str">
        <f>VLOOKUP(Tabela2[[#This Row],[Classe]],Classe!$B$2:$D$24,3)</f>
        <v>Veículos</v>
      </c>
      <c r="D303" s="36" t="s">
        <v>51</v>
      </c>
      <c r="E303" s="17" t="s">
        <v>100</v>
      </c>
      <c r="F303" s="16">
        <v>45491</v>
      </c>
      <c r="G303" s="33">
        <v>45474</v>
      </c>
      <c r="H303" s="34">
        <v>-245.21</v>
      </c>
      <c r="I303" s="136">
        <v>7</v>
      </c>
      <c r="J303" s="51">
        <v>2024</v>
      </c>
      <c r="K303" s="39" t="s">
        <v>20</v>
      </c>
      <c r="L303" s="17" t="s">
        <v>350</v>
      </c>
      <c r="M303" s="17"/>
      <c r="N303" s="17"/>
      <c r="O303" s="17"/>
      <c r="P303" s="17"/>
      <c r="Q303" s="17"/>
    </row>
    <row r="304" spans="1:17" x14ac:dyDescent="0.3">
      <c r="A304" s="17" t="s">
        <v>56</v>
      </c>
      <c r="B304" s="54" t="str">
        <f>VLOOKUP(Tabela2[[#This Row],[Classe]],Classe!$B$2:$D$24,2)</f>
        <v>S</v>
      </c>
      <c r="C304" s="55" t="str">
        <f>VLOOKUP(Tabela2[[#This Row],[Classe]],Classe!$B$2:$D$24,3)</f>
        <v>Alimentacao</v>
      </c>
      <c r="D304" s="36" t="str">
        <f>VLOOKUP(Tabela2[[#This Row],[Classe]],Classe!$B$2:$D$24,3)</f>
        <v>Alimentacao</v>
      </c>
      <c r="E304" s="17" t="s">
        <v>351</v>
      </c>
      <c r="F304" s="16">
        <v>45496</v>
      </c>
      <c r="G304" s="33">
        <v>45474</v>
      </c>
      <c r="H304" s="34">
        <v>-22</v>
      </c>
      <c r="I304" s="136">
        <v>7</v>
      </c>
      <c r="J304" s="51">
        <v>2024</v>
      </c>
      <c r="K304" s="39" t="s">
        <v>20</v>
      </c>
      <c r="L304" s="17" t="s">
        <v>352</v>
      </c>
      <c r="M304" s="17"/>
      <c r="N304" s="17"/>
      <c r="O304" s="17"/>
      <c r="P304" s="17"/>
      <c r="Q304" s="17"/>
    </row>
    <row r="305" spans="1:17" x14ac:dyDescent="0.3">
      <c r="A305" s="17" t="s">
        <v>50</v>
      </c>
      <c r="B305" s="54" t="str">
        <f>VLOOKUP(Tabela2[[#This Row],[Classe]],Classe!$B$2:$D$24,2)</f>
        <v>S</v>
      </c>
      <c r="C305" s="55" t="str">
        <f>VLOOKUP(Tabela2[[#This Row],[Classe]],Classe!$B$2:$D$24,3)</f>
        <v>Veículos</v>
      </c>
      <c r="D305" s="36" t="s">
        <v>58</v>
      </c>
      <c r="E305" s="17" t="s">
        <v>353</v>
      </c>
      <c r="F305" s="16">
        <v>45496</v>
      </c>
      <c r="G305" s="33">
        <v>45474</v>
      </c>
      <c r="H305" s="34">
        <v>-50</v>
      </c>
      <c r="I305" s="136">
        <v>7</v>
      </c>
      <c r="J305" s="51">
        <v>2024</v>
      </c>
      <c r="K305" s="39" t="s">
        <v>20</v>
      </c>
      <c r="L305" s="17" t="s">
        <v>354</v>
      </c>
      <c r="M305" s="17"/>
      <c r="N305" s="17"/>
      <c r="O305" s="17"/>
      <c r="P305" s="17"/>
      <c r="Q305" s="17"/>
    </row>
    <row r="306" spans="1:17" x14ac:dyDescent="0.3">
      <c r="A306" s="17" t="s">
        <v>56</v>
      </c>
      <c r="B306" s="54" t="str">
        <f>VLOOKUP(Tabela2[[#This Row],[Classe]],Classe!$B$2:$D$24,2)</f>
        <v>S</v>
      </c>
      <c r="C306" s="55" t="str">
        <f>VLOOKUP(Tabela2[[#This Row],[Classe]],Classe!$B$2:$D$24,3)</f>
        <v>Alimentacao</v>
      </c>
      <c r="D306" s="36" t="str">
        <f>VLOOKUP(Tabela2[[#This Row],[Classe]],Classe!$B$2:$D$24,3)</f>
        <v>Alimentacao</v>
      </c>
      <c r="E306" s="17" t="s">
        <v>355</v>
      </c>
      <c r="F306" s="16">
        <v>45498</v>
      </c>
      <c r="G306" s="33">
        <v>45474</v>
      </c>
      <c r="H306" s="34">
        <v>-32.29</v>
      </c>
      <c r="I306" s="136">
        <v>7</v>
      </c>
      <c r="J306" s="51">
        <v>2024</v>
      </c>
      <c r="K306" s="39" t="s">
        <v>20</v>
      </c>
      <c r="L306" s="17" t="s">
        <v>356</v>
      </c>
      <c r="M306" s="17"/>
      <c r="N306" s="17"/>
      <c r="O306" s="17"/>
      <c r="P306" s="17"/>
      <c r="Q306" s="17"/>
    </row>
    <row r="307" spans="1:17" x14ac:dyDescent="0.3">
      <c r="A307" s="17" t="s">
        <v>56</v>
      </c>
      <c r="B307" s="54" t="str">
        <f>VLOOKUP(Tabela2[[#This Row],[Classe]],Classe!$B$2:$D$24,2)</f>
        <v>S</v>
      </c>
      <c r="C307" s="55" t="str">
        <f>VLOOKUP(Tabela2[[#This Row],[Classe]],Classe!$B$2:$D$24,3)</f>
        <v>Alimentacao</v>
      </c>
      <c r="D307" s="36" t="str">
        <f>VLOOKUP(Tabela2[[#This Row],[Classe]],Classe!$B$2:$D$24,3)</f>
        <v>Alimentacao</v>
      </c>
      <c r="E307" s="17" t="s">
        <v>240</v>
      </c>
      <c r="F307" s="16">
        <v>45498</v>
      </c>
      <c r="G307" s="33">
        <v>45474</v>
      </c>
      <c r="H307" s="34">
        <v>-27.97</v>
      </c>
      <c r="I307" s="136">
        <v>7</v>
      </c>
      <c r="J307" s="51">
        <v>2024</v>
      </c>
      <c r="K307" s="39" t="s">
        <v>20</v>
      </c>
      <c r="L307" s="17" t="s">
        <v>357</v>
      </c>
      <c r="M307" s="17"/>
      <c r="N307" s="17"/>
      <c r="O307" s="17"/>
      <c r="P307" s="17"/>
      <c r="Q307" s="17"/>
    </row>
    <row r="308" spans="1:17" x14ac:dyDescent="0.3">
      <c r="A308" s="17" t="s">
        <v>56</v>
      </c>
      <c r="B308" s="54" t="str">
        <f>VLOOKUP(Tabela2[[#This Row],[Classe]],Classe!$B$2:$D$24,2)</f>
        <v>S</v>
      </c>
      <c r="C308" s="55" t="str">
        <f>VLOOKUP(Tabela2[[#This Row],[Classe]],Classe!$B$2:$D$24,3)</f>
        <v>Alimentacao</v>
      </c>
      <c r="D308" s="36" t="str">
        <f>VLOOKUP(Tabela2[[#This Row],[Classe]],Classe!$B$2:$D$24,3)</f>
        <v>Alimentacao</v>
      </c>
      <c r="E308" s="17" t="s">
        <v>57</v>
      </c>
      <c r="F308" s="16">
        <v>45499</v>
      </c>
      <c r="G308" s="33">
        <v>45474</v>
      </c>
      <c r="H308" s="34">
        <v>-178</v>
      </c>
      <c r="I308" s="136">
        <v>7</v>
      </c>
      <c r="J308" s="51">
        <v>2024</v>
      </c>
      <c r="K308" s="39" t="s">
        <v>20</v>
      </c>
      <c r="L308" s="17" t="s">
        <v>358</v>
      </c>
      <c r="M308" s="17"/>
      <c r="N308" s="17"/>
      <c r="O308" s="17"/>
      <c r="P308" s="17"/>
      <c r="Q308" s="17"/>
    </row>
    <row r="309" spans="1:17" x14ac:dyDescent="0.3">
      <c r="A309" s="17" t="s">
        <v>50</v>
      </c>
      <c r="B309" s="54" t="str">
        <f>VLOOKUP(Tabela2[[#This Row],[Classe]],Classe!$B$2:$D$24,2)</f>
        <v>S</v>
      </c>
      <c r="C309" s="55" t="str">
        <f>VLOOKUP(Tabela2[[#This Row],[Classe]],Classe!$B$2:$D$24,3)</f>
        <v>Veículos</v>
      </c>
      <c r="D309" s="36" t="s">
        <v>51</v>
      </c>
      <c r="E309" s="17" t="s">
        <v>359</v>
      </c>
      <c r="F309" s="16">
        <v>45499</v>
      </c>
      <c r="G309" s="33">
        <v>45474</v>
      </c>
      <c r="H309" s="34">
        <v>-118.96</v>
      </c>
      <c r="I309" s="136">
        <v>7</v>
      </c>
      <c r="J309" s="51">
        <v>2024</v>
      </c>
      <c r="K309" s="39" t="s">
        <v>20</v>
      </c>
      <c r="L309" s="17" t="s">
        <v>360</v>
      </c>
      <c r="M309" s="17"/>
      <c r="N309" s="17"/>
      <c r="O309" s="17"/>
      <c r="P309" s="17"/>
      <c r="Q309" s="17"/>
    </row>
    <row r="310" spans="1:17" x14ac:dyDescent="0.3">
      <c r="A310" s="17" t="s">
        <v>56</v>
      </c>
      <c r="B310" s="54" t="str">
        <f>VLOOKUP(Tabela2[[#This Row],[Classe]],Classe!$B$2:$D$24,2)</f>
        <v>S</v>
      </c>
      <c r="C310" s="55" t="str">
        <f>VLOOKUP(Tabela2[[#This Row],[Classe]],Classe!$B$2:$D$24,3)</f>
        <v>Alimentacao</v>
      </c>
      <c r="D310" s="36" t="str">
        <f>VLOOKUP(Tabela2[[#This Row],[Classe]],Classe!$B$2:$D$24,3)</f>
        <v>Alimentacao</v>
      </c>
      <c r="E310" s="17" t="s">
        <v>361</v>
      </c>
      <c r="F310" s="16">
        <v>45504</v>
      </c>
      <c r="G310" s="33">
        <v>45474</v>
      </c>
      <c r="H310" s="34">
        <v>-83</v>
      </c>
      <c r="I310" s="136">
        <v>7</v>
      </c>
      <c r="J310" s="51">
        <v>2024</v>
      </c>
      <c r="K310" s="39" t="s">
        <v>20</v>
      </c>
      <c r="L310" s="17" t="s">
        <v>362</v>
      </c>
      <c r="M310" s="17"/>
      <c r="N310" s="17"/>
      <c r="O310" s="17"/>
      <c r="P310" s="17"/>
      <c r="Q310" s="17"/>
    </row>
    <row r="311" spans="1:17" x14ac:dyDescent="0.3">
      <c r="A311" s="36" t="s">
        <v>23</v>
      </c>
      <c r="B311" s="146" t="str">
        <f>VLOOKUP(Tabela2[[#This Row],[Classe]],Classe!$B$2:$D$24,2)</f>
        <v>E</v>
      </c>
      <c r="C311" s="147" t="str">
        <f>VLOOKUP(Tabela2[[#This Row],[Classe]],Classe!$B$2:$D$24,3)</f>
        <v>Receita</v>
      </c>
      <c r="D311" s="124" t="s">
        <v>24</v>
      </c>
      <c r="E311" s="36" t="s">
        <v>273</v>
      </c>
      <c r="F311" s="37">
        <v>45505</v>
      </c>
      <c r="G311" s="33">
        <v>45474</v>
      </c>
      <c r="H311" s="57">
        <v>27500</v>
      </c>
      <c r="I311" s="136">
        <v>8</v>
      </c>
      <c r="J311" s="51">
        <v>2024</v>
      </c>
      <c r="K311" s="39" t="s">
        <v>20</v>
      </c>
      <c r="L311" s="17"/>
      <c r="M311" s="17"/>
      <c r="N311" s="17"/>
      <c r="O311" s="17"/>
      <c r="P311" s="17"/>
      <c r="Q311" s="17"/>
    </row>
    <row r="312" spans="1:17" x14ac:dyDescent="0.3">
      <c r="A312" s="17" t="s">
        <v>30</v>
      </c>
      <c r="B312" s="32" t="str">
        <f>VLOOKUP(Tabela2[[#This Row],[Classe]],Classe!$B$2:$D$24,2)</f>
        <v>S</v>
      </c>
      <c r="C312" s="30" t="str">
        <f>VLOOKUP(Tabela2[[#This Row],[Classe]],Classe!$B$2:$D$24,3)</f>
        <v>Despesas Tributarias</v>
      </c>
      <c r="D312" s="36" t="s">
        <v>128</v>
      </c>
      <c r="E312" s="17" t="s">
        <v>129</v>
      </c>
      <c r="F312" s="16">
        <v>45505</v>
      </c>
      <c r="G312" s="33">
        <v>45474</v>
      </c>
      <c r="H312" s="34">
        <v>-726</v>
      </c>
      <c r="I312" s="136">
        <v>8</v>
      </c>
      <c r="J312" s="51">
        <v>2024</v>
      </c>
      <c r="K312" s="39" t="s">
        <v>20</v>
      </c>
      <c r="L312" s="17"/>
      <c r="M312" s="17"/>
      <c r="N312" s="17"/>
      <c r="O312" s="17"/>
      <c r="P312" s="17"/>
      <c r="Q312" s="17"/>
    </row>
    <row r="313" spans="1:17" x14ac:dyDescent="0.3">
      <c r="A313" s="17" t="s">
        <v>17</v>
      </c>
      <c r="B313" s="54" t="str">
        <f>VLOOKUP(Tabela2[[#This Row],[Classe]],Classe!$B$2:$D$24,2)</f>
        <v>S</v>
      </c>
      <c r="C313" s="55" t="str">
        <f>VLOOKUP(Tabela2[[#This Row],[Classe]],Classe!$B$2:$D$24,3)</f>
        <v>Prolabore</v>
      </c>
      <c r="D313" s="17" t="s">
        <v>18</v>
      </c>
      <c r="E313" s="17" t="s">
        <v>19</v>
      </c>
      <c r="F313" s="16">
        <v>45505</v>
      </c>
      <c r="G313" s="33">
        <v>45474</v>
      </c>
      <c r="H313" s="34">
        <v>-6024.21</v>
      </c>
      <c r="I313" s="136">
        <v>8</v>
      </c>
      <c r="J313" s="51">
        <v>2024</v>
      </c>
      <c r="K313" s="39" t="s">
        <v>20</v>
      </c>
      <c r="L313" s="17"/>
      <c r="M313" s="17"/>
      <c r="N313" s="17"/>
      <c r="O313" s="17"/>
      <c r="P313" s="17"/>
      <c r="Q313" s="17"/>
    </row>
    <row r="314" spans="1:17" x14ac:dyDescent="0.3">
      <c r="A314" s="17" t="s">
        <v>68</v>
      </c>
      <c r="B314" s="54" t="str">
        <f>VLOOKUP(Tabela2[[#This Row],[Classe]],Classe!$B$2:$D$24,2)</f>
        <v>D</v>
      </c>
      <c r="C314" s="55" t="str">
        <f>VLOOKUP(Tabela2[[#This Row],[Classe]],Classe!$B$2:$D$24,3)</f>
        <v>Emprestimo sócios</v>
      </c>
      <c r="D314" s="17" t="s">
        <v>69</v>
      </c>
      <c r="E314" s="36" t="s">
        <v>19</v>
      </c>
      <c r="F314" s="16">
        <v>45505</v>
      </c>
      <c r="G314" s="33">
        <v>45505</v>
      </c>
      <c r="H314" s="34">
        <v>-15000</v>
      </c>
      <c r="I314" s="136">
        <v>8</v>
      </c>
      <c r="J314" s="51">
        <v>2024</v>
      </c>
      <c r="K314" s="39" t="s">
        <v>20</v>
      </c>
      <c r="L314" s="17"/>
      <c r="M314" s="17"/>
      <c r="N314" s="17"/>
      <c r="O314" s="17"/>
      <c r="P314" s="17"/>
      <c r="Q314" s="17"/>
    </row>
    <row r="315" spans="1:17" x14ac:dyDescent="0.3">
      <c r="A315" s="17" t="s">
        <v>56</v>
      </c>
      <c r="B315" s="54" t="str">
        <f>VLOOKUP(Tabela2[[#This Row],[Classe]],Classe!$B$2:$D$24,2)</f>
        <v>S</v>
      </c>
      <c r="C315" s="55" t="str">
        <f>VLOOKUP(Tabela2[[#This Row],[Classe]],Classe!$B$2:$D$24,3)</f>
        <v>Alimentacao</v>
      </c>
      <c r="D315" s="36" t="str">
        <f>VLOOKUP(Tabela2[[#This Row],[Classe]],Classe!$B$2:$D$24,3)</f>
        <v>Alimentacao</v>
      </c>
      <c r="E315" s="17" t="s">
        <v>57</v>
      </c>
      <c r="F315" s="16">
        <v>45506</v>
      </c>
      <c r="G315" s="33">
        <v>45505</v>
      </c>
      <c r="H315" s="34">
        <v>-93.6</v>
      </c>
      <c r="I315" s="136">
        <v>8</v>
      </c>
      <c r="J315" s="51">
        <v>2024</v>
      </c>
      <c r="K315" s="39" t="s">
        <v>20</v>
      </c>
      <c r="L315" s="17"/>
      <c r="M315" s="17"/>
      <c r="N315" s="17"/>
      <c r="O315" s="17"/>
      <c r="P315" s="17"/>
      <c r="Q315" s="17"/>
    </row>
    <row r="316" spans="1:17" x14ac:dyDescent="0.3">
      <c r="A316" s="17" t="s">
        <v>50</v>
      </c>
      <c r="B316" s="54" t="str">
        <f>VLOOKUP(Tabela2[[#This Row],[Classe]],Classe!$B$2:$D$24,2)</f>
        <v>S</v>
      </c>
      <c r="C316" s="55" t="str">
        <f>VLOOKUP(Tabela2[[#This Row],[Classe]],Classe!$B$2:$D$24,3)</f>
        <v>Veículos</v>
      </c>
      <c r="D316" s="36" t="s">
        <v>51</v>
      </c>
      <c r="E316" s="17" t="s">
        <v>100</v>
      </c>
      <c r="F316" s="16">
        <v>45506</v>
      </c>
      <c r="G316" s="33">
        <v>45505</v>
      </c>
      <c r="H316" s="34">
        <v>-299.18</v>
      </c>
      <c r="I316" s="136">
        <v>8</v>
      </c>
      <c r="J316" s="51">
        <v>2024</v>
      </c>
      <c r="K316" s="39" t="s">
        <v>20</v>
      </c>
      <c r="L316" s="17"/>
      <c r="M316" s="17"/>
      <c r="N316" s="17"/>
      <c r="O316" s="17"/>
      <c r="P316" s="17"/>
      <c r="Q316" s="17"/>
    </row>
    <row r="317" spans="1:17" x14ac:dyDescent="0.3">
      <c r="A317" s="17" t="s">
        <v>50</v>
      </c>
      <c r="B317" s="54" t="str">
        <f>VLOOKUP(Tabela2[[#This Row],[Classe]],Classe!$B$2:$D$24,2)</f>
        <v>S</v>
      </c>
      <c r="C317" s="55" t="str">
        <f>VLOOKUP(Tabela2[[#This Row],[Classe]],Classe!$B$2:$D$24,3)</f>
        <v>Veículos</v>
      </c>
      <c r="D317" s="36" t="s">
        <v>51</v>
      </c>
      <c r="E317" s="17" t="s">
        <v>319</v>
      </c>
      <c r="F317" s="16">
        <v>45506</v>
      </c>
      <c r="G317" s="33">
        <v>45505</v>
      </c>
      <c r="H317" s="34">
        <v>-250.19</v>
      </c>
      <c r="I317" s="136">
        <v>8</v>
      </c>
      <c r="J317" s="51">
        <v>2024</v>
      </c>
      <c r="K317" s="39" t="s">
        <v>20</v>
      </c>
      <c r="L317" s="17"/>
      <c r="M317" s="17"/>
      <c r="N317" s="17"/>
      <c r="O317" s="17"/>
      <c r="P317" s="17"/>
      <c r="Q317" s="17"/>
    </row>
    <row r="318" spans="1:17" x14ac:dyDescent="0.3">
      <c r="A318" s="17" t="s">
        <v>56</v>
      </c>
      <c r="B318" s="54" t="str">
        <f>VLOOKUP(Tabela2[[#This Row],[Classe]],Classe!$B$2:$D$24,2)</f>
        <v>S</v>
      </c>
      <c r="C318" s="55" t="str">
        <f>VLOOKUP(Tabela2[[#This Row],[Classe]],Classe!$B$2:$D$24,3)</f>
        <v>Alimentacao</v>
      </c>
      <c r="D318" s="36" t="str">
        <f>VLOOKUP(Tabela2[[#This Row],[Classe]],Classe!$B$2:$D$24,3)</f>
        <v>Alimentacao</v>
      </c>
      <c r="E318" s="17" t="s">
        <v>363</v>
      </c>
      <c r="F318" s="16">
        <v>45510</v>
      </c>
      <c r="G318" s="33">
        <v>45505</v>
      </c>
      <c r="H318" s="34">
        <v>-25.6</v>
      </c>
      <c r="I318" s="136">
        <v>8</v>
      </c>
      <c r="J318" s="51">
        <v>2024</v>
      </c>
      <c r="K318" s="39" t="s">
        <v>20</v>
      </c>
      <c r="L318" s="17"/>
      <c r="M318" s="17"/>
      <c r="N318" s="17"/>
      <c r="O318" s="17"/>
      <c r="P318" s="17"/>
      <c r="Q318" s="17"/>
    </row>
    <row r="319" spans="1:17" x14ac:dyDescent="0.3">
      <c r="A319" s="17" t="s">
        <v>35</v>
      </c>
      <c r="B319" s="54" t="str">
        <f>VLOOKUP(Tabela2[[#This Row],[Classe]],Classe!$B$2:$D$24,2)</f>
        <v>S</v>
      </c>
      <c r="C319" s="55" t="str">
        <f>VLOOKUP(Tabela2[[#This Row],[Classe]],Classe!$B$2:$D$24,3)</f>
        <v>Honorários Contabeis</v>
      </c>
      <c r="D319" s="36" t="s">
        <v>125</v>
      </c>
      <c r="E319" s="36" t="s">
        <v>37</v>
      </c>
      <c r="F319" s="16">
        <v>45511</v>
      </c>
      <c r="G319" s="33">
        <v>45474</v>
      </c>
      <c r="H319" s="34">
        <v>-945</v>
      </c>
      <c r="I319" s="136">
        <v>8</v>
      </c>
      <c r="J319" s="51">
        <v>2024</v>
      </c>
      <c r="K319" s="39" t="s">
        <v>20</v>
      </c>
      <c r="L319" s="17"/>
      <c r="M319" s="17"/>
      <c r="N319" s="17"/>
      <c r="O319" s="17"/>
      <c r="P319" s="17"/>
      <c r="Q319" s="17"/>
    </row>
    <row r="320" spans="1:17" x14ac:dyDescent="0.3">
      <c r="A320" s="17" t="s">
        <v>56</v>
      </c>
      <c r="B320" s="54" t="str">
        <f>VLOOKUP(Tabela2[[#This Row],[Classe]],Classe!$B$2:$D$24,2)</f>
        <v>S</v>
      </c>
      <c r="C320" s="55" t="str">
        <f>VLOOKUP(Tabela2[[#This Row],[Classe]],Classe!$B$2:$D$24,3)</f>
        <v>Alimentacao</v>
      </c>
      <c r="D320" s="36" t="str">
        <f>VLOOKUP(Tabela2[[#This Row],[Classe]],Classe!$B$2:$D$24,3)</f>
        <v>Alimentacao</v>
      </c>
      <c r="E320" s="17" t="s">
        <v>364</v>
      </c>
      <c r="F320" s="16">
        <v>45511</v>
      </c>
      <c r="G320" s="33">
        <v>45505</v>
      </c>
      <c r="H320" s="34">
        <v>-31.36</v>
      </c>
      <c r="I320" s="136">
        <v>8</v>
      </c>
      <c r="J320" s="51">
        <v>2024</v>
      </c>
      <c r="K320" s="39" t="s">
        <v>20</v>
      </c>
      <c r="L320" s="17"/>
      <c r="M320" s="17"/>
      <c r="N320" s="17"/>
      <c r="O320" s="17"/>
      <c r="P320" s="17"/>
      <c r="Q320" s="17"/>
    </row>
    <row r="321" spans="1:17" x14ac:dyDescent="0.3">
      <c r="A321" s="17" t="s">
        <v>56</v>
      </c>
      <c r="B321" s="54" t="str">
        <f>VLOOKUP(Tabela2[[#This Row],[Classe]],Classe!$B$2:$D$24,2)</f>
        <v>S</v>
      </c>
      <c r="C321" s="55" t="str">
        <f>VLOOKUP(Tabela2[[#This Row],[Classe]],Classe!$B$2:$D$24,3)</f>
        <v>Alimentacao</v>
      </c>
      <c r="D321" s="36" t="str">
        <f>VLOOKUP(Tabela2[[#This Row],[Classe]],Classe!$B$2:$D$24,3)</f>
        <v>Alimentacao</v>
      </c>
      <c r="E321" s="17" t="s">
        <v>365</v>
      </c>
      <c r="F321" s="16">
        <v>45512</v>
      </c>
      <c r="G321" s="33">
        <v>45505</v>
      </c>
      <c r="H321" s="34">
        <v>-34.5</v>
      </c>
      <c r="I321" s="136">
        <v>8</v>
      </c>
      <c r="J321" s="51">
        <v>2024</v>
      </c>
      <c r="K321" s="39" t="s">
        <v>20</v>
      </c>
      <c r="L321" s="17"/>
      <c r="M321" s="17"/>
      <c r="N321" s="17"/>
      <c r="O321" s="17"/>
      <c r="P321" s="17"/>
      <c r="Q321" s="17"/>
    </row>
    <row r="322" spans="1:17" x14ac:dyDescent="0.3">
      <c r="A322" s="17" t="s">
        <v>56</v>
      </c>
      <c r="B322" s="54" t="str">
        <f>VLOOKUP(Tabela2[[#This Row],[Classe]],Classe!$B$2:$D$24,2)</f>
        <v>S</v>
      </c>
      <c r="C322" s="55" t="str">
        <f>VLOOKUP(Tabela2[[#This Row],[Classe]],Classe!$B$2:$D$24,3)</f>
        <v>Alimentacao</v>
      </c>
      <c r="D322" s="36" t="str">
        <f>VLOOKUP(Tabela2[[#This Row],[Classe]],Classe!$B$2:$D$24,3)</f>
        <v>Alimentacao</v>
      </c>
      <c r="E322" s="17" t="s">
        <v>83</v>
      </c>
      <c r="F322" s="16">
        <v>45513</v>
      </c>
      <c r="G322" s="33">
        <v>45505</v>
      </c>
      <c r="H322" s="34">
        <v>-145.32</v>
      </c>
      <c r="I322" s="136">
        <v>8</v>
      </c>
      <c r="J322" s="51">
        <v>2024</v>
      </c>
      <c r="K322" s="39" t="s">
        <v>20</v>
      </c>
      <c r="L322" s="17"/>
      <c r="M322" s="17"/>
      <c r="N322" s="17"/>
      <c r="O322" s="17"/>
      <c r="P322" s="17"/>
      <c r="Q322" s="17"/>
    </row>
    <row r="323" spans="1:17" x14ac:dyDescent="0.3">
      <c r="A323" s="17" t="s">
        <v>56</v>
      </c>
      <c r="B323" s="54" t="str">
        <f>VLOOKUP(Tabela2[[#This Row],[Classe]],Classe!$B$2:$D$24,2)</f>
        <v>S</v>
      </c>
      <c r="C323" s="55" t="str">
        <f>VLOOKUP(Tabela2[[#This Row],[Classe]],Classe!$B$2:$D$24,3)</f>
        <v>Alimentacao</v>
      </c>
      <c r="D323" s="36" t="str">
        <f>VLOOKUP(Tabela2[[#This Row],[Classe]],Classe!$B$2:$D$24,3)</f>
        <v>Alimentacao</v>
      </c>
      <c r="E323" s="17" t="s">
        <v>136</v>
      </c>
      <c r="F323" s="16">
        <v>45513</v>
      </c>
      <c r="G323" s="33">
        <v>45505</v>
      </c>
      <c r="H323" s="34">
        <v>-16.899999999999999</v>
      </c>
      <c r="I323" s="136">
        <v>8</v>
      </c>
      <c r="J323" s="51">
        <v>2024</v>
      </c>
      <c r="K323" s="39" t="s">
        <v>20</v>
      </c>
      <c r="L323" s="17"/>
      <c r="M323" s="17"/>
      <c r="N323" s="17"/>
      <c r="O323" s="17"/>
      <c r="P323" s="17"/>
      <c r="Q323" s="17"/>
    </row>
    <row r="324" spans="1:17" x14ac:dyDescent="0.3">
      <c r="A324" s="17" t="s">
        <v>50</v>
      </c>
      <c r="B324" s="54" t="str">
        <f>VLOOKUP(Tabela2[[#This Row],[Classe]],Classe!$B$2:$D$24,2)</f>
        <v>S</v>
      </c>
      <c r="C324" s="55" t="str">
        <f>VLOOKUP(Tabela2[[#This Row],[Classe]],Classe!$B$2:$D$24,3)</f>
        <v>Veículos</v>
      </c>
      <c r="D324" s="36" t="s">
        <v>51</v>
      </c>
      <c r="E324" s="17" t="s">
        <v>225</v>
      </c>
      <c r="F324" s="16">
        <v>45516</v>
      </c>
      <c r="G324" s="33">
        <v>45505</v>
      </c>
      <c r="H324" s="34">
        <v>-84.34</v>
      </c>
      <c r="I324" s="136">
        <v>8</v>
      </c>
      <c r="J324" s="51">
        <v>2024</v>
      </c>
      <c r="K324" s="39" t="s">
        <v>20</v>
      </c>
      <c r="L324" s="17"/>
      <c r="M324" s="17"/>
      <c r="N324" s="17"/>
      <c r="O324" s="17"/>
      <c r="P324" s="17"/>
      <c r="Q324" s="17"/>
    </row>
    <row r="325" spans="1:17" x14ac:dyDescent="0.3">
      <c r="A325" s="17" t="s">
        <v>56</v>
      </c>
      <c r="B325" s="54" t="str">
        <f>VLOOKUP(Tabela2[[#This Row],[Classe]],Classe!$B$2:$D$24,2)</f>
        <v>S</v>
      </c>
      <c r="C325" s="55" t="str">
        <f>VLOOKUP(Tabela2[[#This Row],[Classe]],Classe!$B$2:$D$24,3)</f>
        <v>Alimentacao</v>
      </c>
      <c r="D325" s="36" t="str">
        <f>VLOOKUP(Tabela2[[#This Row],[Classe]],Classe!$B$2:$D$24,3)</f>
        <v>Alimentacao</v>
      </c>
      <c r="E325" s="17" t="s">
        <v>87</v>
      </c>
      <c r="F325" s="16">
        <v>45516</v>
      </c>
      <c r="G325" s="33">
        <v>45505</v>
      </c>
      <c r="H325" s="34">
        <v>-136.01</v>
      </c>
      <c r="I325" s="136">
        <v>8</v>
      </c>
      <c r="J325" s="51">
        <v>2024</v>
      </c>
      <c r="K325" s="39" t="s">
        <v>20</v>
      </c>
      <c r="L325" s="17"/>
      <c r="M325" s="17"/>
      <c r="N325" s="17"/>
      <c r="O325" s="17"/>
      <c r="P325" s="17"/>
      <c r="Q325" s="17"/>
    </row>
    <row r="326" spans="1:17" x14ac:dyDescent="0.3">
      <c r="A326" s="17" t="s">
        <v>56</v>
      </c>
      <c r="B326" s="54" t="str">
        <f>VLOOKUP(Tabela2[[#This Row],[Classe]],Classe!$B$2:$D$24,2)</f>
        <v>S</v>
      </c>
      <c r="C326" s="55" t="str">
        <f>VLOOKUP(Tabela2[[#This Row],[Classe]],Classe!$B$2:$D$24,3)</f>
        <v>Alimentacao</v>
      </c>
      <c r="D326" s="36" t="str">
        <f>VLOOKUP(Tabela2[[#This Row],[Classe]],Classe!$B$2:$D$24,3)</f>
        <v>Alimentacao</v>
      </c>
      <c r="E326" s="17" t="s">
        <v>366</v>
      </c>
      <c r="F326" s="16">
        <v>45516</v>
      </c>
      <c r="G326" s="33">
        <v>45505</v>
      </c>
      <c r="H326" s="34">
        <v>-20.3</v>
      </c>
      <c r="I326" s="136">
        <v>8</v>
      </c>
      <c r="J326" s="51">
        <v>2024</v>
      </c>
      <c r="K326" s="39" t="s">
        <v>20</v>
      </c>
      <c r="L326" s="17"/>
      <c r="M326" s="17"/>
      <c r="N326" s="17"/>
      <c r="O326" s="17"/>
      <c r="P326" s="17"/>
      <c r="Q326" s="17"/>
    </row>
    <row r="327" spans="1:17" x14ac:dyDescent="0.3">
      <c r="A327" s="17" t="s">
        <v>50</v>
      </c>
      <c r="B327" s="54" t="str">
        <f>VLOOKUP(Tabela2[[#This Row],[Classe]],Classe!$B$2:$D$24,2)</f>
        <v>S</v>
      </c>
      <c r="C327" s="55" t="str">
        <f>VLOOKUP(Tabela2[[#This Row],[Classe]],Classe!$B$2:$D$24,3)</f>
        <v>Veículos</v>
      </c>
      <c r="D327" s="36" t="s">
        <v>51</v>
      </c>
      <c r="E327" s="17" t="s">
        <v>100</v>
      </c>
      <c r="F327" s="16">
        <v>45516</v>
      </c>
      <c r="G327" s="33">
        <v>45505</v>
      </c>
      <c r="H327" s="34">
        <v>-102.34</v>
      </c>
      <c r="I327" s="136">
        <v>8</v>
      </c>
      <c r="J327" s="51">
        <v>2024</v>
      </c>
      <c r="K327" s="39" t="s">
        <v>20</v>
      </c>
      <c r="L327" s="17"/>
      <c r="M327" s="17"/>
      <c r="N327" s="17"/>
      <c r="O327" s="17"/>
      <c r="P327" s="17"/>
      <c r="Q327" s="17"/>
    </row>
    <row r="328" spans="1:17" x14ac:dyDescent="0.3">
      <c r="A328" s="17" t="s">
        <v>56</v>
      </c>
      <c r="B328" s="54" t="str">
        <f>VLOOKUP(Tabela2[[#This Row],[Classe]],Classe!$B$2:$D$24,2)</f>
        <v>S</v>
      </c>
      <c r="C328" s="55" t="str">
        <f>VLOOKUP(Tabela2[[#This Row],[Classe]],Classe!$B$2:$D$24,3)</f>
        <v>Alimentacao</v>
      </c>
      <c r="D328" s="36" t="str">
        <f>VLOOKUP(Tabela2[[#This Row],[Classe]],Classe!$B$2:$D$24,3)</f>
        <v>Alimentacao</v>
      </c>
      <c r="E328" s="17" t="s">
        <v>57</v>
      </c>
      <c r="F328" s="16">
        <v>45516</v>
      </c>
      <c r="G328" s="33">
        <v>45505</v>
      </c>
      <c r="H328" s="34">
        <v>-115.6</v>
      </c>
      <c r="I328" s="136">
        <v>8</v>
      </c>
      <c r="J328" s="51">
        <v>2024</v>
      </c>
      <c r="K328" s="39" t="s">
        <v>20</v>
      </c>
      <c r="L328" s="17"/>
      <c r="M328" s="17"/>
      <c r="N328" s="17"/>
      <c r="O328" s="17"/>
      <c r="P328" s="17"/>
      <c r="Q328" s="17"/>
    </row>
    <row r="329" spans="1:17" x14ac:dyDescent="0.3">
      <c r="A329" s="17" t="s">
        <v>56</v>
      </c>
      <c r="B329" s="54" t="str">
        <f>VLOOKUP(Tabela2[[#This Row],[Classe]],Classe!$B$2:$D$24,2)</f>
        <v>S</v>
      </c>
      <c r="C329" s="55" t="str">
        <f>VLOOKUP(Tabela2[[#This Row],[Classe]],Classe!$B$2:$D$24,3)</f>
        <v>Alimentacao</v>
      </c>
      <c r="D329" s="36" t="str">
        <f>VLOOKUP(Tabela2[[#This Row],[Classe]],Classe!$B$2:$D$24,3)</f>
        <v>Alimentacao</v>
      </c>
      <c r="E329" s="17" t="s">
        <v>367</v>
      </c>
      <c r="F329" s="16">
        <v>45517</v>
      </c>
      <c r="G329" s="33">
        <v>45505</v>
      </c>
      <c r="H329" s="34">
        <v>-22</v>
      </c>
      <c r="I329" s="136">
        <v>8</v>
      </c>
      <c r="J329" s="51">
        <v>2024</v>
      </c>
      <c r="K329" s="39" t="s">
        <v>20</v>
      </c>
      <c r="L329" s="17"/>
      <c r="M329" s="17"/>
      <c r="N329" s="17"/>
      <c r="O329" s="17"/>
      <c r="P329" s="17"/>
      <c r="Q329" s="17"/>
    </row>
    <row r="330" spans="1:17" x14ac:dyDescent="0.3">
      <c r="A330" s="17" t="s">
        <v>50</v>
      </c>
      <c r="B330" s="54" t="str">
        <f>VLOOKUP(Tabela2[[#This Row],[Classe]],Classe!$B$2:$D$24,2)</f>
        <v>S</v>
      </c>
      <c r="C330" s="55" t="str">
        <f>VLOOKUP(Tabela2[[#This Row],[Classe]],Classe!$B$2:$D$24,3)</f>
        <v>Veículos</v>
      </c>
      <c r="D330" s="36" t="s">
        <v>51</v>
      </c>
      <c r="E330" s="17" t="s">
        <v>368</v>
      </c>
      <c r="F330" s="16">
        <v>45518</v>
      </c>
      <c r="G330" s="33">
        <v>45505</v>
      </c>
      <c r="H330" s="34">
        <v>-199</v>
      </c>
      <c r="I330" s="136">
        <v>8</v>
      </c>
      <c r="J330" s="51">
        <v>2024</v>
      </c>
      <c r="K330" s="39" t="s">
        <v>20</v>
      </c>
      <c r="L330" s="17"/>
      <c r="M330" s="17"/>
      <c r="N330" s="17"/>
      <c r="O330" s="17"/>
      <c r="P330" s="17"/>
      <c r="Q330" s="17"/>
    </row>
    <row r="331" spans="1:17" x14ac:dyDescent="0.3">
      <c r="A331" s="17" t="s">
        <v>50</v>
      </c>
      <c r="B331" s="54" t="str">
        <f>VLOOKUP(Tabela2[[#This Row],[Classe]],Classe!$B$2:$D$24,2)</f>
        <v>S</v>
      </c>
      <c r="C331" s="55" t="str">
        <f>VLOOKUP(Tabela2[[#This Row],[Classe]],Classe!$B$2:$D$24,3)</f>
        <v>Veículos</v>
      </c>
      <c r="D331" s="36" t="s">
        <v>51</v>
      </c>
      <c r="E331" s="17" t="s">
        <v>100</v>
      </c>
      <c r="F331" s="16">
        <v>45518</v>
      </c>
      <c r="G331" s="33">
        <v>45505</v>
      </c>
      <c r="H331" s="34">
        <v>-258.85000000000002</v>
      </c>
      <c r="I331" s="136">
        <v>8</v>
      </c>
      <c r="J331" s="51">
        <v>2024</v>
      </c>
      <c r="K331" s="39" t="s">
        <v>20</v>
      </c>
      <c r="L331" s="17"/>
      <c r="M331" s="17"/>
      <c r="N331" s="17"/>
      <c r="O331" s="17"/>
      <c r="P331" s="17"/>
      <c r="Q331" s="17"/>
    </row>
    <row r="332" spans="1:17" x14ac:dyDescent="0.3">
      <c r="A332" s="17" t="s">
        <v>50</v>
      </c>
      <c r="B332" s="54" t="str">
        <f>VLOOKUP(Tabela2[[#This Row],[Classe]],Classe!$B$2:$D$24,2)</f>
        <v>S</v>
      </c>
      <c r="C332" s="55" t="str">
        <f>VLOOKUP(Tabela2[[#This Row],[Classe]],Classe!$B$2:$D$24,3)</f>
        <v>Veículos</v>
      </c>
      <c r="D332" s="36" t="s">
        <v>51</v>
      </c>
      <c r="E332" s="17" t="s">
        <v>165</v>
      </c>
      <c r="F332" s="16">
        <v>45518</v>
      </c>
      <c r="G332" s="33">
        <v>45505</v>
      </c>
      <c r="H332" s="34">
        <v>-184.95</v>
      </c>
      <c r="I332" s="136">
        <v>8</v>
      </c>
      <c r="J332" s="51">
        <v>2024</v>
      </c>
      <c r="K332" s="39" t="s">
        <v>20</v>
      </c>
      <c r="L332" s="17"/>
      <c r="M332" s="17"/>
      <c r="N332" s="17"/>
      <c r="O332" s="17"/>
      <c r="P332" s="17"/>
      <c r="Q332" s="17"/>
    </row>
    <row r="333" spans="1:17" x14ac:dyDescent="0.3">
      <c r="A333" s="17" t="s">
        <v>56</v>
      </c>
      <c r="B333" s="54" t="str">
        <f>VLOOKUP(Tabela2[[#This Row],[Classe]],Classe!$B$2:$D$24,2)</f>
        <v>S</v>
      </c>
      <c r="C333" s="55" t="str">
        <f>VLOOKUP(Tabela2[[#This Row],[Classe]],Classe!$B$2:$D$24,3)</f>
        <v>Alimentacao</v>
      </c>
      <c r="D333" s="36" t="str">
        <f>VLOOKUP(Tabela2[[#This Row],[Classe]],Classe!$B$2:$D$24,3)</f>
        <v>Alimentacao</v>
      </c>
      <c r="E333" s="17" t="s">
        <v>367</v>
      </c>
      <c r="F333" s="16">
        <v>45523</v>
      </c>
      <c r="G333" s="33">
        <v>45505</v>
      </c>
      <c r="H333" s="34">
        <v>-24</v>
      </c>
      <c r="I333" s="136">
        <v>8</v>
      </c>
      <c r="J333" s="51">
        <v>2024</v>
      </c>
      <c r="K333" s="39" t="s">
        <v>20</v>
      </c>
      <c r="L333" s="17"/>
      <c r="M333" s="17"/>
      <c r="N333" s="17"/>
      <c r="O333" s="17"/>
      <c r="P333" s="17"/>
      <c r="Q333" s="17"/>
    </row>
    <row r="334" spans="1:17" x14ac:dyDescent="0.3">
      <c r="A334" s="17" t="s">
        <v>50</v>
      </c>
      <c r="B334" s="54" t="str">
        <f>VLOOKUP(Tabela2[[#This Row],[Classe]],Classe!$B$2:$D$24,2)</f>
        <v>S</v>
      </c>
      <c r="C334" s="55" t="str">
        <f>VLOOKUP(Tabela2[[#This Row],[Classe]],Classe!$B$2:$D$24,3)</f>
        <v>Veículos</v>
      </c>
      <c r="D334" s="36" t="s">
        <v>51</v>
      </c>
      <c r="E334" s="17" t="s">
        <v>369</v>
      </c>
      <c r="F334" s="16">
        <v>45523</v>
      </c>
      <c r="G334" s="33">
        <v>45505</v>
      </c>
      <c r="H334" s="34">
        <v>-228.82</v>
      </c>
      <c r="I334" s="136">
        <v>8</v>
      </c>
      <c r="J334" s="51">
        <v>2024</v>
      </c>
      <c r="K334" s="39" t="s">
        <v>20</v>
      </c>
      <c r="L334" s="17"/>
      <c r="M334" s="17"/>
      <c r="N334" s="17"/>
      <c r="O334" s="17"/>
      <c r="P334" s="17"/>
      <c r="Q334" s="17"/>
    </row>
    <row r="335" spans="1:17" x14ac:dyDescent="0.3">
      <c r="A335" s="17" t="s">
        <v>17</v>
      </c>
      <c r="B335" s="32" t="str">
        <f>VLOOKUP(Tabela2[[#This Row],[Classe]],Classe!$B$2:$D$24,2)</f>
        <v>S</v>
      </c>
      <c r="C335" s="30" t="str">
        <f>VLOOKUP(Tabela2[[#This Row],[Classe]],Classe!$B$2:$D$24,3)</f>
        <v>Prolabore</v>
      </c>
      <c r="D335" s="30" t="s">
        <v>26</v>
      </c>
      <c r="E335" s="36" t="s">
        <v>27</v>
      </c>
      <c r="F335" s="16">
        <v>45524</v>
      </c>
      <c r="G335" s="33">
        <v>45474</v>
      </c>
      <c r="H335" s="34">
        <v>-1761.81</v>
      </c>
      <c r="I335" s="136">
        <v>8</v>
      </c>
      <c r="J335" s="51">
        <v>2024</v>
      </c>
      <c r="K335" s="39" t="s">
        <v>20</v>
      </c>
      <c r="L335" s="17"/>
      <c r="M335" s="17"/>
      <c r="N335" s="17"/>
      <c r="O335" s="17"/>
      <c r="P335" s="17"/>
      <c r="Q335" s="17"/>
    </row>
    <row r="336" spans="1:17" x14ac:dyDescent="0.3">
      <c r="A336" s="17" t="s">
        <v>30</v>
      </c>
      <c r="B336" s="146" t="str">
        <f>VLOOKUP(Tabela2[[#This Row],[Classe]],Classe!$B$2:$D$24,2)</f>
        <v>S</v>
      </c>
      <c r="C336" s="147" t="str">
        <f>VLOOKUP(Tabela2[[#This Row],[Classe]],Classe!$B$2:$D$24,3)</f>
        <v>Despesas Tributarias</v>
      </c>
      <c r="D336" s="17" t="s">
        <v>31</v>
      </c>
      <c r="E336" s="30" t="s">
        <v>32</v>
      </c>
      <c r="F336" s="16">
        <v>45524</v>
      </c>
      <c r="G336" s="33">
        <v>45474</v>
      </c>
      <c r="H336" s="34">
        <v>-1541.09</v>
      </c>
      <c r="I336" s="136">
        <v>8</v>
      </c>
      <c r="J336" s="51">
        <v>2024</v>
      </c>
      <c r="K336" s="39" t="s">
        <v>20</v>
      </c>
      <c r="L336" s="17"/>
      <c r="M336" s="17"/>
      <c r="N336" s="17"/>
      <c r="O336" s="17"/>
      <c r="P336" s="17"/>
      <c r="Q336" s="17"/>
    </row>
    <row r="337" spans="1:17" x14ac:dyDescent="0.3">
      <c r="A337" s="17" t="s">
        <v>56</v>
      </c>
      <c r="B337" s="54" t="str">
        <f>VLOOKUP(Tabela2[[#This Row],[Classe]],Classe!$B$2:$D$24,2)</f>
        <v>S</v>
      </c>
      <c r="C337" s="55" t="str">
        <f>VLOOKUP(Tabela2[[#This Row],[Classe]],Classe!$B$2:$D$24,3)</f>
        <v>Alimentacao</v>
      </c>
      <c r="D337" s="36" t="str">
        <f>VLOOKUP(Tabela2[[#This Row],[Classe]],Classe!$B$2:$D$24,3)</f>
        <v>Alimentacao</v>
      </c>
      <c r="E337" s="17" t="s">
        <v>367</v>
      </c>
      <c r="F337" s="16">
        <v>45524</v>
      </c>
      <c r="G337" s="33">
        <v>45505</v>
      </c>
      <c r="H337" s="34">
        <v>-22</v>
      </c>
      <c r="I337" s="136">
        <v>8</v>
      </c>
      <c r="J337" s="51">
        <v>2024</v>
      </c>
      <c r="K337" s="39" t="s">
        <v>20</v>
      </c>
      <c r="L337" s="17"/>
      <c r="M337" s="17"/>
      <c r="N337" s="17"/>
      <c r="O337" s="17"/>
      <c r="P337" s="17"/>
      <c r="Q337" s="17"/>
    </row>
    <row r="338" spans="1:17" x14ac:dyDescent="0.3">
      <c r="A338" s="17" t="s">
        <v>50</v>
      </c>
      <c r="B338" s="54" t="str">
        <f>VLOOKUP(Tabela2[[#This Row],[Classe]],Classe!$B$2:$D$24,2)</f>
        <v>S</v>
      </c>
      <c r="C338" s="55" t="str">
        <f>VLOOKUP(Tabela2[[#This Row],[Classe]],Classe!$B$2:$D$24,3)</f>
        <v>Veículos</v>
      </c>
      <c r="D338" s="36" t="s">
        <v>51</v>
      </c>
      <c r="E338" s="17" t="s">
        <v>370</v>
      </c>
      <c r="F338" s="16">
        <v>45524</v>
      </c>
      <c r="G338" s="33">
        <v>45505</v>
      </c>
      <c r="H338" s="34">
        <v>-218.55</v>
      </c>
      <c r="I338" s="136">
        <v>8</v>
      </c>
      <c r="J338" s="51">
        <v>2024</v>
      </c>
      <c r="K338" s="39" t="s">
        <v>20</v>
      </c>
      <c r="L338" s="17"/>
      <c r="M338" s="17"/>
      <c r="N338" s="17"/>
      <c r="O338" s="17"/>
      <c r="P338" s="17"/>
      <c r="Q338" s="17"/>
    </row>
    <row r="339" spans="1:17" x14ac:dyDescent="0.3">
      <c r="A339" s="17" t="s">
        <v>56</v>
      </c>
      <c r="B339" s="54" t="str">
        <f>VLOOKUP(Tabela2[[#This Row],[Classe]],Classe!$B$2:$D$24,2)</f>
        <v>S</v>
      </c>
      <c r="C339" s="55" t="str">
        <f>VLOOKUP(Tabela2[[#This Row],[Classe]],Classe!$B$2:$D$24,3)</f>
        <v>Alimentacao</v>
      </c>
      <c r="D339" s="36" t="str">
        <f>VLOOKUP(Tabela2[[#This Row],[Classe]],Classe!$B$2:$D$24,3)</f>
        <v>Alimentacao</v>
      </c>
      <c r="E339" s="17" t="s">
        <v>371</v>
      </c>
      <c r="F339" s="16">
        <v>45526</v>
      </c>
      <c r="G339" s="33">
        <v>45505</v>
      </c>
      <c r="H339" s="34">
        <v>-34.49</v>
      </c>
      <c r="I339" s="136">
        <v>8</v>
      </c>
      <c r="J339" s="51">
        <v>2024</v>
      </c>
      <c r="K339" s="39" t="s">
        <v>20</v>
      </c>
      <c r="L339" s="17"/>
      <c r="M339" s="17"/>
      <c r="N339" s="17"/>
      <c r="O339" s="17"/>
      <c r="P339" s="17"/>
      <c r="Q339" s="17"/>
    </row>
    <row r="340" spans="1:17" x14ac:dyDescent="0.3">
      <c r="A340" s="17" t="s">
        <v>56</v>
      </c>
      <c r="B340" s="54" t="str">
        <f>VLOOKUP(Tabela2[[#This Row],[Classe]],Classe!$B$2:$D$24,2)</f>
        <v>S</v>
      </c>
      <c r="C340" s="55" t="str">
        <f>VLOOKUP(Tabela2[[#This Row],[Classe]],Classe!$B$2:$D$24,3)</f>
        <v>Alimentacao</v>
      </c>
      <c r="D340" s="36" t="str">
        <f>VLOOKUP(Tabela2[[#This Row],[Classe]],Classe!$B$2:$D$24,3)</f>
        <v>Alimentacao</v>
      </c>
      <c r="E340" s="17" t="s">
        <v>57</v>
      </c>
      <c r="F340" s="16">
        <v>45527</v>
      </c>
      <c r="G340" s="33">
        <v>45505</v>
      </c>
      <c r="H340" s="34">
        <v>-123.17</v>
      </c>
      <c r="I340" s="136">
        <v>8</v>
      </c>
      <c r="J340" s="51">
        <v>2024</v>
      </c>
      <c r="K340" s="39" t="s">
        <v>20</v>
      </c>
      <c r="L340" s="17"/>
      <c r="M340" s="17"/>
      <c r="N340" s="17"/>
      <c r="O340" s="17"/>
      <c r="P340" s="17"/>
      <c r="Q340" s="17"/>
    </row>
    <row r="341" spans="1:17" x14ac:dyDescent="0.3">
      <c r="A341" s="17" t="s">
        <v>56</v>
      </c>
      <c r="B341" s="54" t="str">
        <f>VLOOKUP(Tabela2[[#This Row],[Classe]],Classe!$B$2:$D$24,2)</f>
        <v>S</v>
      </c>
      <c r="C341" s="55" t="str">
        <f>VLOOKUP(Tabela2[[#This Row],[Classe]],Classe!$B$2:$D$24,3)</f>
        <v>Alimentacao</v>
      </c>
      <c r="D341" s="36" t="str">
        <f>VLOOKUP(Tabela2[[#This Row],[Classe]],Classe!$B$2:$D$24,3)</f>
        <v>Alimentacao</v>
      </c>
      <c r="E341" s="17" t="s">
        <v>372</v>
      </c>
      <c r="F341" s="16">
        <v>45528</v>
      </c>
      <c r="G341" s="33">
        <v>45505</v>
      </c>
      <c r="H341" s="34">
        <v>-31</v>
      </c>
      <c r="I341" s="136">
        <v>8</v>
      </c>
      <c r="J341" s="51">
        <v>2024</v>
      </c>
      <c r="K341" s="39" t="s">
        <v>20</v>
      </c>
      <c r="L341" s="17"/>
      <c r="M341" s="17"/>
      <c r="N341" s="17"/>
      <c r="O341" s="17"/>
      <c r="P341" s="17"/>
      <c r="Q341" s="17"/>
    </row>
    <row r="342" spans="1:17" x14ac:dyDescent="0.3">
      <c r="A342" s="17" t="s">
        <v>56</v>
      </c>
      <c r="B342" s="54" t="str">
        <f>VLOOKUP(Tabela2[[#This Row],[Classe]],Classe!$B$2:$D$24,2)</f>
        <v>S</v>
      </c>
      <c r="C342" s="55" t="str">
        <f>VLOOKUP(Tabela2[[#This Row],[Classe]],Classe!$B$2:$D$24,3)</f>
        <v>Alimentacao</v>
      </c>
      <c r="D342" s="36" t="str">
        <f>VLOOKUP(Tabela2[[#This Row],[Classe]],Classe!$B$2:$D$24,3)</f>
        <v>Alimentacao</v>
      </c>
      <c r="E342" s="17" t="s">
        <v>373</v>
      </c>
      <c r="F342" s="16">
        <v>45529</v>
      </c>
      <c r="G342" s="33">
        <v>45505</v>
      </c>
      <c r="H342" s="34">
        <v>-13.5</v>
      </c>
      <c r="I342" s="136">
        <v>8</v>
      </c>
      <c r="J342" s="51">
        <v>2024</v>
      </c>
      <c r="K342" s="39" t="s">
        <v>20</v>
      </c>
      <c r="L342" s="17"/>
      <c r="M342" s="17"/>
      <c r="N342" s="17"/>
      <c r="O342" s="17"/>
      <c r="P342" s="17"/>
      <c r="Q342" s="17"/>
    </row>
    <row r="343" spans="1:17" x14ac:dyDescent="0.3">
      <c r="A343" s="17" t="s">
        <v>50</v>
      </c>
      <c r="B343" s="54" t="str">
        <f>VLOOKUP(Tabela2[[#This Row],[Classe]],Classe!$B$2:$D$24,2)</f>
        <v>S</v>
      </c>
      <c r="C343" s="55" t="str">
        <f>VLOOKUP(Tabela2[[#This Row],[Classe]],Classe!$B$2:$D$24,3)</f>
        <v>Veículos</v>
      </c>
      <c r="D343" s="36" t="s">
        <v>89</v>
      </c>
      <c r="E343" s="17" t="s">
        <v>302</v>
      </c>
      <c r="F343" s="16">
        <v>45530</v>
      </c>
      <c r="G343" s="33">
        <v>45505</v>
      </c>
      <c r="H343" s="34">
        <v>-80</v>
      </c>
      <c r="I343" s="136">
        <v>8</v>
      </c>
      <c r="J343" s="51">
        <v>2024</v>
      </c>
      <c r="K343" s="39" t="s">
        <v>20</v>
      </c>
      <c r="L343" s="17"/>
      <c r="M343" s="17"/>
      <c r="N343" s="17"/>
      <c r="O343" s="17"/>
      <c r="P343" s="17"/>
      <c r="Q343" s="17"/>
    </row>
    <row r="344" spans="1:17" x14ac:dyDescent="0.3">
      <c r="A344" s="36" t="s">
        <v>151</v>
      </c>
      <c r="B344" s="54" t="str">
        <f>VLOOKUP(Tabela2[[#This Row],[Classe]],Classe!$B$2:$D$24,2)</f>
        <v>D</v>
      </c>
      <c r="C344" s="55" t="str">
        <f>VLOOKUP(Tabela2[[#This Row],[Classe]],Classe!$B$2:$D$24,3)</f>
        <v>Pagamento Emprestimo Sócio</v>
      </c>
      <c r="D344" s="17" t="s">
        <v>69</v>
      </c>
      <c r="E344" s="30" t="s">
        <v>19</v>
      </c>
      <c r="F344" s="16">
        <v>45531</v>
      </c>
      <c r="G344" s="33">
        <v>45505</v>
      </c>
      <c r="H344" s="34">
        <v>1000</v>
      </c>
      <c r="I344" s="136">
        <v>8</v>
      </c>
      <c r="J344" s="51">
        <v>2024</v>
      </c>
      <c r="K344" s="39" t="s">
        <v>20</v>
      </c>
      <c r="L344" s="17"/>
      <c r="M344" s="17"/>
      <c r="N344" s="17"/>
      <c r="O344" s="17"/>
      <c r="P344" s="17"/>
      <c r="Q344" s="17"/>
    </row>
    <row r="345" spans="1:17" x14ac:dyDescent="0.3">
      <c r="A345" s="17" t="s">
        <v>50</v>
      </c>
      <c r="B345" s="54" t="str">
        <f>VLOOKUP(Tabela2[[#This Row],[Classe]],Classe!$B$2:$D$24,2)</f>
        <v>S</v>
      </c>
      <c r="C345" s="55" t="str">
        <f>VLOOKUP(Tabela2[[#This Row],[Classe]],Classe!$B$2:$D$24,3)</f>
        <v>Veículos</v>
      </c>
      <c r="D345" s="36" t="s">
        <v>374</v>
      </c>
      <c r="E345" s="17" t="s">
        <v>375</v>
      </c>
      <c r="F345" s="16">
        <v>45531</v>
      </c>
      <c r="G345" s="33">
        <v>45505</v>
      </c>
      <c r="H345" s="34">
        <v>-1063.8</v>
      </c>
      <c r="I345" s="136">
        <v>8</v>
      </c>
      <c r="J345" s="51">
        <v>2024</v>
      </c>
      <c r="K345" s="39" t="s">
        <v>20</v>
      </c>
      <c r="L345" s="17"/>
      <c r="M345" s="17"/>
      <c r="N345" s="17"/>
      <c r="O345" s="17"/>
      <c r="P345" s="17"/>
      <c r="Q345" s="17"/>
    </row>
    <row r="346" spans="1:17" x14ac:dyDescent="0.3">
      <c r="A346" s="125" t="s">
        <v>23</v>
      </c>
      <c r="B346" s="126" t="str">
        <f>VLOOKUP(Tabela2[[#This Row],[Classe]],Classe!$B$2:$D$24,2)</f>
        <v>E</v>
      </c>
      <c r="C346" s="127" t="str">
        <f>VLOOKUP(Tabela2[[#This Row],[Classe]],Classe!$B$2:$D$24,3)</f>
        <v>Receita</v>
      </c>
      <c r="D346" s="128" t="s">
        <v>24</v>
      </c>
      <c r="E346" s="125" t="s">
        <v>273</v>
      </c>
      <c r="F346" s="129">
        <v>45537</v>
      </c>
      <c r="G346" s="142">
        <v>45505</v>
      </c>
      <c r="H346" s="130">
        <v>27500</v>
      </c>
      <c r="I346" s="143">
        <v>9</v>
      </c>
      <c r="J346" s="134">
        <v>2024</v>
      </c>
      <c r="K346" s="135" t="s">
        <v>20</v>
      </c>
      <c r="L346" s="17" t="s">
        <v>376</v>
      </c>
      <c r="M346" s="17"/>
      <c r="N346" s="17"/>
      <c r="O346" s="17"/>
      <c r="P346" s="17"/>
      <c r="Q346" s="17"/>
    </row>
    <row r="347" spans="1:17" x14ac:dyDescent="0.3">
      <c r="A347" s="125" t="s">
        <v>30</v>
      </c>
      <c r="B347" s="144" t="str">
        <f>VLOOKUP(Tabela2[[#This Row],[Classe]],Classe!$B$2:$D$24,2)</f>
        <v>S</v>
      </c>
      <c r="C347" s="135" t="str">
        <f>VLOOKUP(Tabela2[[#This Row],[Classe]],Classe!$B$2:$D$24,3)</f>
        <v>Despesas Tributarias</v>
      </c>
      <c r="D347" s="125" t="s">
        <v>128</v>
      </c>
      <c r="E347" s="125" t="s">
        <v>129</v>
      </c>
      <c r="F347" s="129">
        <v>45537</v>
      </c>
      <c r="G347" s="142">
        <v>45505</v>
      </c>
      <c r="H347" s="130">
        <v>-726</v>
      </c>
      <c r="I347" s="143">
        <v>9</v>
      </c>
      <c r="J347" s="134">
        <v>2024</v>
      </c>
      <c r="K347" s="135" t="s">
        <v>20</v>
      </c>
      <c r="L347" s="17" t="s">
        <v>376</v>
      </c>
      <c r="M347" s="17"/>
      <c r="N347" s="17"/>
      <c r="O347" s="17"/>
      <c r="P347" s="17"/>
      <c r="Q347" s="17"/>
    </row>
    <row r="348" spans="1:17" x14ac:dyDescent="0.3">
      <c r="A348" s="125" t="s">
        <v>17</v>
      </c>
      <c r="B348" s="126" t="str">
        <f>VLOOKUP(Tabela2[[#This Row],[Classe]],Classe!$B$2:$D$24,2)</f>
        <v>S</v>
      </c>
      <c r="C348" s="127" t="str">
        <f>VLOOKUP(Tabela2[[#This Row],[Classe]],Classe!$B$2:$D$24,3)</f>
        <v>Prolabore</v>
      </c>
      <c r="D348" s="125" t="s">
        <v>18</v>
      </c>
      <c r="E348" s="125" t="s">
        <v>19</v>
      </c>
      <c r="F348" s="129">
        <v>45537</v>
      </c>
      <c r="G348" s="142">
        <v>45505</v>
      </c>
      <c r="H348" s="130">
        <v>-6024.21</v>
      </c>
      <c r="I348" s="143">
        <v>9</v>
      </c>
      <c r="J348" s="134">
        <v>2024</v>
      </c>
      <c r="K348" s="135" t="s">
        <v>20</v>
      </c>
      <c r="L348" s="17" t="s">
        <v>377</v>
      </c>
      <c r="M348" s="17"/>
      <c r="N348" s="17"/>
      <c r="O348" s="17"/>
      <c r="P348" s="17"/>
      <c r="Q348" s="17"/>
    </row>
    <row r="349" spans="1:17" x14ac:dyDescent="0.3">
      <c r="A349" s="125" t="s">
        <v>50</v>
      </c>
      <c r="B349" s="126" t="str">
        <f>VLOOKUP(Tabela2[[#This Row],[Classe]],Classe!$B$2:$D$24,2)</f>
        <v>S</v>
      </c>
      <c r="C349" s="127" t="str">
        <f>VLOOKUP(Tabela2[[#This Row],[Classe]],Classe!$B$2:$D$24,3)</f>
        <v>Veículos</v>
      </c>
      <c r="D349" s="125" t="s">
        <v>58</v>
      </c>
      <c r="E349" s="125" t="s">
        <v>378</v>
      </c>
      <c r="F349" s="129">
        <v>45537</v>
      </c>
      <c r="G349" s="142">
        <v>45536</v>
      </c>
      <c r="H349" s="145">
        <v>-7</v>
      </c>
      <c r="I349" s="143">
        <v>9</v>
      </c>
      <c r="J349" s="134">
        <v>2024</v>
      </c>
      <c r="K349" s="135" t="s">
        <v>20</v>
      </c>
      <c r="L349" s="17" t="s">
        <v>379</v>
      </c>
      <c r="M349" s="17"/>
      <c r="N349" s="17"/>
      <c r="O349" s="17"/>
      <c r="P349" s="17"/>
      <c r="Q349" s="17"/>
    </row>
    <row r="350" spans="1:17" x14ac:dyDescent="0.3">
      <c r="A350" s="125" t="s">
        <v>56</v>
      </c>
      <c r="B350" s="126" t="str">
        <f>VLOOKUP(Tabela2[[#This Row],[Classe]],Classe!$B$2:$D$24,2)</f>
        <v>S</v>
      </c>
      <c r="C350" s="127" t="str">
        <f>VLOOKUP(Tabela2[[#This Row],[Classe]],Classe!$B$2:$D$24,3)</f>
        <v>Alimentacao</v>
      </c>
      <c r="D350" s="125" t="str">
        <f>VLOOKUP(Tabela2[[#This Row],[Classe]],Classe!$B$2:$D$24,3)</f>
        <v>Alimentacao</v>
      </c>
      <c r="E350" s="125" t="s">
        <v>240</v>
      </c>
      <c r="F350" s="129">
        <v>45537</v>
      </c>
      <c r="G350" s="142">
        <v>45536</v>
      </c>
      <c r="H350" s="145">
        <v>-27.97</v>
      </c>
      <c r="I350" s="143">
        <v>9</v>
      </c>
      <c r="J350" s="134">
        <v>2024</v>
      </c>
      <c r="K350" s="135" t="s">
        <v>20</v>
      </c>
      <c r="L350" s="17" t="s">
        <v>380</v>
      </c>
      <c r="M350" s="17"/>
      <c r="N350" s="17"/>
      <c r="O350" s="17"/>
      <c r="P350" s="17"/>
      <c r="Q350" s="17"/>
    </row>
    <row r="351" spans="1:17" x14ac:dyDescent="0.3">
      <c r="A351" s="125" t="s">
        <v>50</v>
      </c>
      <c r="B351" s="126" t="str">
        <f>VLOOKUP(Tabela2[[#This Row],[Classe]],Classe!$B$2:$D$24,2)</f>
        <v>S</v>
      </c>
      <c r="C351" s="127" t="str">
        <f>VLOOKUP(Tabela2[[#This Row],[Classe]],Classe!$B$2:$D$24,3)</f>
        <v>Veículos</v>
      </c>
      <c r="D351" s="125" t="s">
        <v>51</v>
      </c>
      <c r="E351" s="125" t="s">
        <v>369</v>
      </c>
      <c r="F351" s="129">
        <v>45537</v>
      </c>
      <c r="G351" s="142">
        <v>45536</v>
      </c>
      <c r="H351" s="145">
        <v>-353.63</v>
      </c>
      <c r="I351" s="143">
        <v>9</v>
      </c>
      <c r="J351" s="134">
        <v>2024</v>
      </c>
      <c r="K351" s="135" t="s">
        <v>20</v>
      </c>
      <c r="L351" s="17" t="s">
        <v>381</v>
      </c>
      <c r="M351" s="17"/>
      <c r="N351" s="17"/>
      <c r="O351" s="17"/>
      <c r="P351" s="17"/>
      <c r="Q351" s="17"/>
    </row>
    <row r="352" spans="1:17" x14ac:dyDescent="0.3">
      <c r="A352" s="125" t="s">
        <v>50</v>
      </c>
      <c r="B352" s="126" t="str">
        <f>VLOOKUP(Tabela2[[#This Row],[Classe]],Classe!$B$2:$D$24,2)</f>
        <v>S</v>
      </c>
      <c r="C352" s="127" t="str">
        <f>VLOOKUP(Tabela2[[#This Row],[Classe]],Classe!$B$2:$D$24,3)</f>
        <v>Veículos</v>
      </c>
      <c r="D352" s="125" t="s">
        <v>382</v>
      </c>
      <c r="E352" s="125" t="s">
        <v>383</v>
      </c>
      <c r="F352" s="129">
        <v>45538</v>
      </c>
      <c r="G352" s="142">
        <v>45536</v>
      </c>
      <c r="H352" s="145">
        <v>-530</v>
      </c>
      <c r="I352" s="143">
        <v>9</v>
      </c>
      <c r="J352" s="134">
        <v>2024</v>
      </c>
      <c r="K352" s="135" t="s">
        <v>20</v>
      </c>
      <c r="L352" s="17" t="s">
        <v>384</v>
      </c>
      <c r="M352" s="17"/>
      <c r="N352" s="17"/>
      <c r="O352" s="17"/>
      <c r="P352" s="17"/>
      <c r="Q352" s="17"/>
    </row>
    <row r="353" spans="1:17" x14ac:dyDescent="0.3">
      <c r="A353" s="125" t="s">
        <v>56</v>
      </c>
      <c r="B353" s="126" t="str">
        <f>VLOOKUP(Tabela2[[#This Row],[Classe]],Classe!$B$2:$D$24,2)</f>
        <v>S</v>
      </c>
      <c r="C353" s="127" t="str">
        <f>VLOOKUP(Tabela2[[#This Row],[Classe]],Classe!$B$2:$D$24,3)</f>
        <v>Alimentacao</v>
      </c>
      <c r="D353" s="125" t="str">
        <f>VLOOKUP(Tabela2[[#This Row],[Classe]],Classe!$B$2:$D$24,3)</f>
        <v>Alimentacao</v>
      </c>
      <c r="E353" s="125" t="s">
        <v>371</v>
      </c>
      <c r="F353" s="129">
        <v>45539</v>
      </c>
      <c r="G353" s="142">
        <v>45536</v>
      </c>
      <c r="H353" s="145">
        <v>-30.35</v>
      </c>
      <c r="I353" s="143">
        <v>9</v>
      </c>
      <c r="J353" s="134">
        <v>2024</v>
      </c>
      <c r="K353" s="135" t="s">
        <v>20</v>
      </c>
      <c r="L353" s="17" t="s">
        <v>385</v>
      </c>
      <c r="M353" s="17"/>
      <c r="N353" s="17"/>
      <c r="O353" s="17"/>
      <c r="P353" s="17"/>
      <c r="Q353" s="17"/>
    </row>
    <row r="354" spans="1:17" x14ac:dyDescent="0.3">
      <c r="A354" s="125" t="s">
        <v>50</v>
      </c>
      <c r="B354" s="126" t="str">
        <f>VLOOKUP(Tabela2[[#This Row],[Classe]],Classe!$B$2:$D$24,2)</f>
        <v>S</v>
      </c>
      <c r="C354" s="127" t="str">
        <f>VLOOKUP(Tabela2[[#This Row],[Classe]],Classe!$B$2:$D$24,3)</f>
        <v>Veículos</v>
      </c>
      <c r="D354" s="125" t="s">
        <v>58</v>
      </c>
      <c r="E354" s="125" t="s">
        <v>386</v>
      </c>
      <c r="F354" s="129">
        <v>45540</v>
      </c>
      <c r="G354" s="142">
        <v>45536</v>
      </c>
      <c r="H354" s="145">
        <v>-12.8</v>
      </c>
      <c r="I354" s="143">
        <v>9</v>
      </c>
      <c r="J354" s="134">
        <v>2024</v>
      </c>
      <c r="K354" s="135" t="s">
        <v>20</v>
      </c>
      <c r="L354" s="17" t="s">
        <v>387</v>
      </c>
      <c r="M354" s="17"/>
      <c r="N354" s="17"/>
      <c r="O354" s="17"/>
      <c r="P354" s="17"/>
      <c r="Q354" s="17"/>
    </row>
    <row r="355" spans="1:17" x14ac:dyDescent="0.3">
      <c r="A355" s="102" t="s">
        <v>68</v>
      </c>
      <c r="B355" s="131" t="str">
        <f>VLOOKUP(Tabela2[[#This Row],[Classe]],Classe!$B$2:$D$24,2)</f>
        <v>D</v>
      </c>
      <c r="C355" s="132" t="str">
        <f>VLOOKUP(Tabela2[[#This Row],[Classe]],Classe!$B$2:$D$24,3)</f>
        <v>Emprestimo sócios</v>
      </c>
      <c r="D355" s="102" t="s">
        <v>69</v>
      </c>
      <c r="E355" s="125" t="s">
        <v>19</v>
      </c>
      <c r="F355" s="129">
        <v>45540</v>
      </c>
      <c r="G355" s="142">
        <v>45536</v>
      </c>
      <c r="H355" s="145">
        <v>-15000</v>
      </c>
      <c r="I355" s="143">
        <v>9</v>
      </c>
      <c r="J355" s="134">
        <v>2024</v>
      </c>
      <c r="K355" s="135" t="s">
        <v>20</v>
      </c>
      <c r="L355" s="17"/>
      <c r="M355" s="17"/>
      <c r="N355" s="17"/>
      <c r="O355" s="17"/>
      <c r="P355" s="17"/>
      <c r="Q355" s="17"/>
    </row>
    <row r="356" spans="1:17" x14ac:dyDescent="0.3">
      <c r="A356" s="125" t="s">
        <v>35</v>
      </c>
      <c r="B356" s="126" t="str">
        <f>VLOOKUP(Tabela2[[#This Row],[Classe]],Classe!$B$2:$D$24,2)</f>
        <v>S</v>
      </c>
      <c r="C356" s="127" t="str">
        <f>VLOOKUP(Tabela2[[#This Row],[Classe]],Classe!$B$2:$D$24,3)</f>
        <v>Honorários Contabeis</v>
      </c>
      <c r="D356" s="125" t="s">
        <v>125</v>
      </c>
      <c r="E356" s="125" t="s">
        <v>37</v>
      </c>
      <c r="F356" s="129">
        <v>45540</v>
      </c>
      <c r="G356" s="142">
        <v>45505</v>
      </c>
      <c r="H356" s="130">
        <v>-945</v>
      </c>
      <c r="I356" s="143">
        <v>9</v>
      </c>
      <c r="J356" s="134">
        <v>2024</v>
      </c>
      <c r="K356" s="135" t="s">
        <v>20</v>
      </c>
      <c r="L356" s="17" t="s">
        <v>388</v>
      </c>
      <c r="M356" s="17"/>
      <c r="N356" s="17"/>
      <c r="O356" s="17"/>
      <c r="P356" s="17"/>
      <c r="Q356" s="17"/>
    </row>
    <row r="357" spans="1:17" x14ac:dyDescent="0.3">
      <c r="A357" s="125" t="s">
        <v>56</v>
      </c>
      <c r="B357" s="126" t="str">
        <f>VLOOKUP(Tabela2[[#This Row],[Classe]],Classe!$B$2:$D$24,2)</f>
        <v>S</v>
      </c>
      <c r="C357" s="127" t="str">
        <f>VLOOKUP(Tabela2[[#This Row],[Classe]],Classe!$B$2:$D$24,3)</f>
        <v>Alimentacao</v>
      </c>
      <c r="D357" s="125" t="str">
        <f>VLOOKUP(Tabela2[[#This Row],[Classe]],Classe!$B$2:$D$24,3)</f>
        <v>Alimentacao</v>
      </c>
      <c r="E357" s="125" t="s">
        <v>57</v>
      </c>
      <c r="F357" s="129">
        <v>45541</v>
      </c>
      <c r="G357" s="142">
        <v>45536</v>
      </c>
      <c r="H357" s="145">
        <v>-109.8</v>
      </c>
      <c r="I357" s="143">
        <v>9</v>
      </c>
      <c r="J357" s="134">
        <v>2024</v>
      </c>
      <c r="K357" s="135" t="s">
        <v>20</v>
      </c>
      <c r="L357" s="17" t="s">
        <v>389</v>
      </c>
      <c r="M357" s="17"/>
      <c r="N357" s="17"/>
      <c r="O357" s="17"/>
      <c r="P357" s="17"/>
      <c r="Q357" s="17"/>
    </row>
    <row r="358" spans="1:17" x14ac:dyDescent="0.3">
      <c r="A358" s="125" t="s">
        <v>56</v>
      </c>
      <c r="B358" s="126" t="str">
        <f>VLOOKUP(Tabela2[[#This Row],[Classe]],Classe!$B$2:$D$24,2)</f>
        <v>S</v>
      </c>
      <c r="C358" s="127" t="str">
        <f>VLOOKUP(Tabela2[[#This Row],[Classe]],Classe!$B$2:$D$24,3)</f>
        <v>Alimentacao</v>
      </c>
      <c r="D358" s="125" t="str">
        <f>VLOOKUP(Tabela2[[#This Row],[Classe]],Classe!$B$2:$D$24,3)</f>
        <v>Alimentacao</v>
      </c>
      <c r="E358" s="125" t="s">
        <v>390</v>
      </c>
      <c r="F358" s="129">
        <v>45541</v>
      </c>
      <c r="G358" s="142">
        <v>45536</v>
      </c>
      <c r="H358" s="145">
        <v>-27.92</v>
      </c>
      <c r="I358" s="143">
        <v>9</v>
      </c>
      <c r="J358" s="134">
        <v>2024</v>
      </c>
      <c r="K358" s="135" t="s">
        <v>20</v>
      </c>
      <c r="L358" s="17" t="s">
        <v>391</v>
      </c>
      <c r="M358" s="17"/>
      <c r="N358" s="17"/>
      <c r="O358" s="17"/>
      <c r="P358" s="17"/>
      <c r="Q358" s="17"/>
    </row>
    <row r="359" spans="1:17" x14ac:dyDescent="0.3">
      <c r="A359" s="125" t="s">
        <v>50</v>
      </c>
      <c r="B359" s="126" t="str">
        <f>VLOOKUP(Tabela2[[#This Row],[Classe]],Classe!$B$2:$D$24,2)</f>
        <v>S</v>
      </c>
      <c r="C359" s="127" t="str">
        <f>VLOOKUP(Tabela2[[#This Row],[Classe]],Classe!$B$2:$D$24,3)</f>
        <v>Veículos</v>
      </c>
      <c r="D359" s="125" t="s">
        <v>51</v>
      </c>
      <c r="E359" s="125" t="s">
        <v>392</v>
      </c>
      <c r="F359" s="129">
        <v>45541</v>
      </c>
      <c r="G359" s="142">
        <v>45536</v>
      </c>
      <c r="H359" s="145">
        <v>-59.39</v>
      </c>
      <c r="I359" s="143">
        <v>9</v>
      </c>
      <c r="J359" s="134">
        <v>2024</v>
      </c>
      <c r="K359" s="135" t="s">
        <v>20</v>
      </c>
      <c r="L359" s="17" t="s">
        <v>393</v>
      </c>
      <c r="M359" s="17"/>
      <c r="N359" s="17"/>
      <c r="O359" s="17"/>
      <c r="P359" s="17"/>
      <c r="Q359" s="17"/>
    </row>
    <row r="360" spans="1:17" x14ac:dyDescent="0.3">
      <c r="A360" s="125" t="s">
        <v>50</v>
      </c>
      <c r="B360" s="126" t="str">
        <f>VLOOKUP(Tabela2[[#This Row],[Classe]],Classe!$B$2:$D$24,2)</f>
        <v>S</v>
      </c>
      <c r="C360" s="127" t="str">
        <f>VLOOKUP(Tabela2[[#This Row],[Classe]],Classe!$B$2:$D$24,3)</f>
        <v>Veículos</v>
      </c>
      <c r="D360" s="125" t="s">
        <v>51</v>
      </c>
      <c r="E360" s="125" t="s">
        <v>83</v>
      </c>
      <c r="F360" s="129">
        <v>45541</v>
      </c>
      <c r="G360" s="142">
        <v>45536</v>
      </c>
      <c r="H360" s="145">
        <v>-82.53</v>
      </c>
      <c r="I360" s="143">
        <v>9</v>
      </c>
      <c r="J360" s="134">
        <v>2024</v>
      </c>
      <c r="K360" s="135" t="s">
        <v>20</v>
      </c>
      <c r="L360" s="17" t="s">
        <v>394</v>
      </c>
      <c r="M360" s="17"/>
      <c r="N360" s="17"/>
      <c r="O360" s="17"/>
      <c r="P360" s="17"/>
      <c r="Q360" s="17"/>
    </row>
    <row r="361" spans="1:17" x14ac:dyDescent="0.3">
      <c r="A361" s="125" t="s">
        <v>56</v>
      </c>
      <c r="B361" s="126" t="str">
        <f>VLOOKUP(Tabela2[[#This Row],[Classe]],Classe!$B$2:$D$24,2)</f>
        <v>S</v>
      </c>
      <c r="C361" s="127" t="str">
        <f>VLOOKUP(Tabela2[[#This Row],[Classe]],Classe!$B$2:$D$24,3)</f>
        <v>Alimentacao</v>
      </c>
      <c r="D361" s="125" t="str">
        <f>VLOOKUP(Tabela2[[#This Row],[Classe]],Classe!$B$2:$D$24,3)</f>
        <v>Alimentacao</v>
      </c>
      <c r="E361" s="125" t="s">
        <v>136</v>
      </c>
      <c r="F361" s="129">
        <v>45541</v>
      </c>
      <c r="G361" s="142">
        <v>45536</v>
      </c>
      <c r="H361" s="145">
        <v>-16.899999999999999</v>
      </c>
      <c r="I361" s="143">
        <v>9</v>
      </c>
      <c r="J361" s="134">
        <v>2024</v>
      </c>
      <c r="K361" s="135" t="s">
        <v>20</v>
      </c>
      <c r="L361" s="17" t="s">
        <v>395</v>
      </c>
      <c r="M361" s="17"/>
      <c r="N361" s="17"/>
      <c r="O361" s="17"/>
      <c r="P361" s="17"/>
      <c r="Q361" s="17"/>
    </row>
    <row r="362" spans="1:17" x14ac:dyDescent="0.3">
      <c r="A362" s="125" t="s">
        <v>50</v>
      </c>
      <c r="B362" s="126" t="str">
        <f>VLOOKUP(Tabela2[[#This Row],[Classe]],Classe!$B$2:$D$24,2)</f>
        <v>S</v>
      </c>
      <c r="C362" s="127" t="str">
        <f>VLOOKUP(Tabela2[[#This Row],[Classe]],Classe!$B$2:$D$24,3)</f>
        <v>Veículos</v>
      </c>
      <c r="D362" s="125" t="s">
        <v>51</v>
      </c>
      <c r="E362" s="125" t="s">
        <v>396</v>
      </c>
      <c r="F362" s="129">
        <v>45543</v>
      </c>
      <c r="G362" s="142">
        <v>45536</v>
      </c>
      <c r="H362" s="145">
        <v>-70</v>
      </c>
      <c r="I362" s="143">
        <v>9</v>
      </c>
      <c r="J362" s="134">
        <v>2024</v>
      </c>
      <c r="K362" s="135" t="s">
        <v>20</v>
      </c>
      <c r="L362" s="17" t="s">
        <v>397</v>
      </c>
      <c r="M362" s="17"/>
      <c r="N362" s="17"/>
      <c r="O362" s="17"/>
      <c r="P362" s="17"/>
      <c r="Q362" s="17"/>
    </row>
    <row r="363" spans="1:17" x14ac:dyDescent="0.3">
      <c r="A363" s="125" t="s">
        <v>50</v>
      </c>
      <c r="B363" s="126" t="str">
        <f>VLOOKUP(Tabela2[[#This Row],[Classe]],Classe!$B$2:$D$24,2)</f>
        <v>S</v>
      </c>
      <c r="C363" s="127" t="str">
        <f>VLOOKUP(Tabela2[[#This Row],[Classe]],Classe!$B$2:$D$24,3)</f>
        <v>Veículos</v>
      </c>
      <c r="D363" s="125" t="s">
        <v>51</v>
      </c>
      <c r="E363" s="125" t="s">
        <v>87</v>
      </c>
      <c r="F363" s="129">
        <v>45543</v>
      </c>
      <c r="G363" s="142">
        <v>45536</v>
      </c>
      <c r="H363" s="145">
        <v>-118.86</v>
      </c>
      <c r="I363" s="143">
        <v>9</v>
      </c>
      <c r="J363" s="134">
        <v>2024</v>
      </c>
      <c r="K363" s="135" t="s">
        <v>20</v>
      </c>
      <c r="L363" s="17" t="s">
        <v>398</v>
      </c>
      <c r="M363" s="17"/>
      <c r="N363" s="17"/>
      <c r="O363" s="17"/>
      <c r="P363" s="17"/>
      <c r="Q363" s="17"/>
    </row>
    <row r="364" spans="1:17" x14ac:dyDescent="0.3">
      <c r="A364" s="125" t="s">
        <v>50</v>
      </c>
      <c r="B364" s="126" t="str">
        <f>VLOOKUP(Tabela2[[#This Row],[Classe]],Classe!$B$2:$D$24,2)</f>
        <v>S</v>
      </c>
      <c r="C364" s="127" t="str">
        <f>VLOOKUP(Tabela2[[#This Row],[Classe]],Classe!$B$2:$D$24,3)</f>
        <v>Veículos</v>
      </c>
      <c r="D364" s="125" t="s">
        <v>51</v>
      </c>
      <c r="E364" s="125" t="s">
        <v>399</v>
      </c>
      <c r="F364" s="129">
        <v>45544</v>
      </c>
      <c r="G364" s="142">
        <v>45536</v>
      </c>
      <c r="H364" s="145">
        <v>-97.34</v>
      </c>
      <c r="I364" s="143">
        <v>9</v>
      </c>
      <c r="J364" s="134">
        <v>2024</v>
      </c>
      <c r="K364" s="135" t="s">
        <v>20</v>
      </c>
      <c r="L364" s="17" t="s">
        <v>400</v>
      </c>
      <c r="M364" s="17"/>
      <c r="N364" s="17"/>
      <c r="O364" s="17"/>
      <c r="P364" s="17"/>
      <c r="Q364" s="17"/>
    </row>
    <row r="365" spans="1:17" x14ac:dyDescent="0.3">
      <c r="A365" s="125" t="s">
        <v>56</v>
      </c>
      <c r="B365" s="126" t="str">
        <f>VLOOKUP(Tabela2[[#This Row],[Classe]],Classe!$B$2:$D$24,2)</f>
        <v>S</v>
      </c>
      <c r="C365" s="127" t="str">
        <f>VLOOKUP(Tabela2[[#This Row],[Classe]],Classe!$B$2:$D$24,3)</f>
        <v>Alimentacao</v>
      </c>
      <c r="D365" s="125" t="str">
        <f>VLOOKUP(Tabela2[[#This Row],[Classe]],Classe!$B$2:$D$24,3)</f>
        <v>Alimentacao</v>
      </c>
      <c r="E365" s="125" t="s">
        <v>401</v>
      </c>
      <c r="F365" s="129">
        <v>45544</v>
      </c>
      <c r="G365" s="142">
        <v>45536</v>
      </c>
      <c r="H365" s="145">
        <v>-72.27</v>
      </c>
      <c r="I365" s="143">
        <v>9</v>
      </c>
      <c r="J365" s="134">
        <v>2024</v>
      </c>
      <c r="K365" s="135" t="s">
        <v>20</v>
      </c>
      <c r="L365" s="17" t="s">
        <v>402</v>
      </c>
      <c r="M365" s="17"/>
      <c r="N365" s="17"/>
      <c r="O365" s="17"/>
      <c r="P365" s="17"/>
      <c r="Q365" s="17"/>
    </row>
    <row r="366" spans="1:17" x14ac:dyDescent="0.3">
      <c r="A366" s="125" t="s">
        <v>50</v>
      </c>
      <c r="B366" s="126" t="str">
        <f>VLOOKUP(Tabela2[[#This Row],[Classe]],Classe!$B$2:$D$24,2)</f>
        <v>S</v>
      </c>
      <c r="C366" s="127" t="str">
        <f>VLOOKUP(Tabela2[[#This Row],[Classe]],Classe!$B$2:$D$24,3)</f>
        <v>Veículos</v>
      </c>
      <c r="D366" s="125" t="s">
        <v>58</v>
      </c>
      <c r="E366" s="125" t="s">
        <v>235</v>
      </c>
      <c r="F366" s="129">
        <v>45544</v>
      </c>
      <c r="G366" s="142">
        <v>45536</v>
      </c>
      <c r="H366" s="145">
        <v>-19</v>
      </c>
      <c r="I366" s="143">
        <v>9</v>
      </c>
      <c r="J366" s="134">
        <v>2024</v>
      </c>
      <c r="K366" s="135" t="s">
        <v>20</v>
      </c>
      <c r="L366" s="17" t="s">
        <v>403</v>
      </c>
      <c r="M366" s="17"/>
      <c r="N366" s="17"/>
      <c r="O366" s="17"/>
      <c r="P366" s="17"/>
      <c r="Q366" s="17"/>
    </row>
    <row r="367" spans="1:17" x14ac:dyDescent="0.3">
      <c r="A367" s="125" t="s">
        <v>56</v>
      </c>
      <c r="B367" s="126" t="str">
        <f>VLOOKUP(Tabela2[[#This Row],[Classe]],Classe!$B$2:$D$24,2)</f>
        <v>S</v>
      </c>
      <c r="C367" s="127" t="str">
        <f>VLOOKUP(Tabela2[[#This Row],[Classe]],Classe!$B$2:$D$24,3)</f>
        <v>Alimentacao</v>
      </c>
      <c r="D367" s="125" t="str">
        <f>VLOOKUP(Tabela2[[#This Row],[Classe]],Classe!$B$2:$D$24,3)</f>
        <v>Alimentacao</v>
      </c>
      <c r="E367" s="125" t="s">
        <v>365</v>
      </c>
      <c r="F367" s="129">
        <v>45546</v>
      </c>
      <c r="G367" s="142">
        <v>45536</v>
      </c>
      <c r="H367" s="145">
        <v>-24.5</v>
      </c>
      <c r="I367" s="143">
        <v>9</v>
      </c>
      <c r="J367" s="134">
        <v>2024</v>
      </c>
      <c r="K367" s="135" t="s">
        <v>20</v>
      </c>
      <c r="L367" s="17" t="s">
        <v>404</v>
      </c>
      <c r="M367" s="17"/>
      <c r="N367" s="17"/>
      <c r="O367" s="17"/>
      <c r="P367" s="17"/>
      <c r="Q367" s="17"/>
    </row>
    <row r="368" spans="1:17" x14ac:dyDescent="0.3">
      <c r="A368" s="125" t="s">
        <v>56</v>
      </c>
      <c r="B368" s="126" t="str">
        <f>VLOOKUP(Tabela2[[#This Row],[Classe]],Classe!$B$2:$D$24,2)</f>
        <v>S</v>
      </c>
      <c r="C368" s="127" t="str">
        <f>VLOOKUP(Tabela2[[#This Row],[Classe]],Classe!$B$2:$D$24,3)</f>
        <v>Alimentacao</v>
      </c>
      <c r="D368" s="125" t="str">
        <f>VLOOKUP(Tabela2[[#This Row],[Classe]],Classe!$B$2:$D$24,3)</f>
        <v>Alimentacao</v>
      </c>
      <c r="E368" s="125" t="s">
        <v>365</v>
      </c>
      <c r="F368" s="129">
        <v>45547</v>
      </c>
      <c r="G368" s="142">
        <v>45536</v>
      </c>
      <c r="H368" s="145">
        <v>-26.5</v>
      </c>
      <c r="I368" s="143">
        <v>9</v>
      </c>
      <c r="J368" s="134">
        <v>2024</v>
      </c>
      <c r="K368" s="135" t="s">
        <v>20</v>
      </c>
      <c r="L368" s="17" t="s">
        <v>405</v>
      </c>
      <c r="M368" s="17"/>
      <c r="N368" s="17"/>
      <c r="O368" s="17"/>
      <c r="P368" s="17"/>
      <c r="Q368" s="17"/>
    </row>
    <row r="369" spans="1:17" x14ac:dyDescent="0.3">
      <c r="A369" s="125" t="s">
        <v>50</v>
      </c>
      <c r="B369" s="126" t="str">
        <f>VLOOKUP(Tabela2[[#This Row],[Classe]],Classe!$B$2:$D$24,2)</f>
        <v>S</v>
      </c>
      <c r="C369" s="127" t="str">
        <f>VLOOKUP(Tabela2[[#This Row],[Classe]],Classe!$B$2:$D$24,3)</f>
        <v>Veículos</v>
      </c>
      <c r="D369" s="125" t="s">
        <v>51</v>
      </c>
      <c r="E369" s="125" t="s">
        <v>100</v>
      </c>
      <c r="F369" s="129">
        <v>45548</v>
      </c>
      <c r="G369" s="142">
        <v>45536</v>
      </c>
      <c r="H369" s="145">
        <v>-269.89999999999998</v>
      </c>
      <c r="I369" s="143">
        <v>9</v>
      </c>
      <c r="J369" s="134">
        <v>2024</v>
      </c>
      <c r="K369" s="135" t="s">
        <v>20</v>
      </c>
      <c r="L369" s="17" t="s">
        <v>406</v>
      </c>
      <c r="M369" s="17"/>
      <c r="N369" s="17"/>
      <c r="O369" s="17"/>
      <c r="P369" s="17"/>
      <c r="Q369" s="17"/>
    </row>
    <row r="370" spans="1:17" x14ac:dyDescent="0.3">
      <c r="A370" s="125" t="s">
        <v>61</v>
      </c>
      <c r="B370" s="126" t="str">
        <f>VLOOKUP(Tabela2[[#This Row],[Classe]],Classe!$B$2:$D$24,2)</f>
        <v>S</v>
      </c>
      <c r="C370" s="127" t="str">
        <f>VLOOKUP(Tabela2[[#This Row],[Classe]],Classe!$B$2:$D$24,3)</f>
        <v>Material de escritório</v>
      </c>
      <c r="D370" s="127" t="str">
        <f>VLOOKUP(Tabela2[[#This Row],[Classe]],Classe!$B$2:$D$24,3)</f>
        <v>Material de escritório</v>
      </c>
      <c r="E370" s="125" t="s">
        <v>202</v>
      </c>
      <c r="F370" s="129">
        <v>45549</v>
      </c>
      <c r="G370" s="142">
        <v>45536</v>
      </c>
      <c r="H370" s="145">
        <v>-255.8</v>
      </c>
      <c r="I370" s="143">
        <v>9</v>
      </c>
      <c r="J370" s="134">
        <v>2024</v>
      </c>
      <c r="K370" s="135" t="s">
        <v>20</v>
      </c>
      <c r="L370" s="17" t="s">
        <v>407</v>
      </c>
      <c r="M370" s="17"/>
      <c r="N370" s="17"/>
      <c r="O370" s="17"/>
      <c r="P370" s="17"/>
      <c r="Q370" s="17"/>
    </row>
    <row r="371" spans="1:17" x14ac:dyDescent="0.3">
      <c r="A371" s="125" t="s">
        <v>50</v>
      </c>
      <c r="B371" s="126" t="str">
        <f>VLOOKUP(Tabela2[[#This Row],[Classe]],Classe!$B$2:$D$24,2)</f>
        <v>S</v>
      </c>
      <c r="C371" s="127" t="str">
        <f>VLOOKUP(Tabela2[[#This Row],[Classe]],Classe!$B$2:$D$24,3)</f>
        <v>Veículos</v>
      </c>
      <c r="D371" s="125" t="s">
        <v>51</v>
      </c>
      <c r="E371" s="125" t="s">
        <v>103</v>
      </c>
      <c r="F371" s="129">
        <v>45549</v>
      </c>
      <c r="G371" s="142">
        <v>45536</v>
      </c>
      <c r="H371" s="145">
        <v>-129.87</v>
      </c>
      <c r="I371" s="143">
        <v>9</v>
      </c>
      <c r="J371" s="134">
        <v>2024</v>
      </c>
      <c r="K371" s="135" t="s">
        <v>20</v>
      </c>
      <c r="L371" s="17" t="s">
        <v>408</v>
      </c>
      <c r="M371" s="17"/>
      <c r="N371" s="17"/>
      <c r="O371" s="17"/>
      <c r="P371" s="17"/>
      <c r="Q371" s="17"/>
    </row>
    <row r="372" spans="1:17" x14ac:dyDescent="0.3">
      <c r="A372" s="125" t="s">
        <v>151</v>
      </c>
      <c r="B372" s="126" t="str">
        <f>VLOOKUP(Tabela2[[#This Row],[Classe]],Classe!$B$2:$D$24,2)</f>
        <v>D</v>
      </c>
      <c r="C372" s="127" t="str">
        <f>VLOOKUP(Tabela2[[#This Row],[Classe]],Classe!$B$2:$D$24,3)</f>
        <v>Pagamento Emprestimo Sócio</v>
      </c>
      <c r="D372" s="125" t="s">
        <v>69</v>
      </c>
      <c r="E372" s="135" t="s">
        <v>19</v>
      </c>
      <c r="F372" s="129">
        <v>45553</v>
      </c>
      <c r="G372" s="142">
        <v>45536</v>
      </c>
      <c r="H372" s="145">
        <v>2500</v>
      </c>
      <c r="I372" s="143">
        <v>9</v>
      </c>
      <c r="J372" s="134">
        <v>2024</v>
      </c>
      <c r="K372" s="135" t="s">
        <v>20</v>
      </c>
      <c r="L372" s="17"/>
      <c r="M372" s="17"/>
      <c r="N372" s="17"/>
      <c r="O372" s="17"/>
      <c r="P372" s="17"/>
      <c r="Q372" s="17"/>
    </row>
    <row r="373" spans="1:17" x14ac:dyDescent="0.3">
      <c r="A373" s="125" t="s">
        <v>56</v>
      </c>
      <c r="B373" s="126" t="str">
        <f>VLOOKUP(Tabela2[[#This Row],[Classe]],Classe!$B$2:$D$24,2)</f>
        <v>S</v>
      </c>
      <c r="C373" s="127" t="str">
        <f>VLOOKUP(Tabela2[[#This Row],[Classe]],Classe!$B$2:$D$24,3)</f>
        <v>Alimentacao</v>
      </c>
      <c r="D373" s="125" t="str">
        <f>VLOOKUP(Tabela2[[#This Row],[Classe]],Classe!$B$2:$D$24,3)</f>
        <v>Alimentacao</v>
      </c>
      <c r="E373" s="125" t="s">
        <v>409</v>
      </c>
      <c r="F373" s="129">
        <v>45554</v>
      </c>
      <c r="G373" s="142">
        <v>45536</v>
      </c>
      <c r="H373" s="145">
        <v>-27.01</v>
      </c>
      <c r="I373" s="143">
        <v>9</v>
      </c>
      <c r="J373" s="134">
        <v>2024</v>
      </c>
      <c r="K373" s="135" t="s">
        <v>20</v>
      </c>
      <c r="L373" s="17" t="s">
        <v>410</v>
      </c>
      <c r="M373" s="17"/>
      <c r="N373" s="17"/>
      <c r="O373" s="17"/>
      <c r="P373" s="17"/>
      <c r="Q373" s="17"/>
    </row>
    <row r="374" spans="1:17" x14ac:dyDescent="0.3">
      <c r="A374" s="160" t="s">
        <v>151</v>
      </c>
      <c r="B374" s="161" t="str">
        <f>VLOOKUP(Tabela2[[#This Row],[Classe]],Classe!$B$2:$D$24,2)</f>
        <v>D</v>
      </c>
      <c r="C374" s="162" t="str">
        <f>VLOOKUP(Tabela2[[#This Row],[Classe]],Classe!$B$2:$D$24,3)</f>
        <v>Pagamento Emprestimo Sócio</v>
      </c>
      <c r="D374" s="160" t="s">
        <v>69</v>
      </c>
      <c r="E374" s="199" t="s">
        <v>19</v>
      </c>
      <c r="F374" s="196">
        <v>45554</v>
      </c>
      <c r="G374" s="164">
        <v>45536</v>
      </c>
      <c r="H374" s="197">
        <v>500</v>
      </c>
      <c r="I374" s="198">
        <v>9</v>
      </c>
      <c r="J374" s="167">
        <v>2024</v>
      </c>
      <c r="K374" s="168" t="s">
        <v>411</v>
      </c>
      <c r="L374" s="17"/>
      <c r="M374" s="17"/>
      <c r="N374" s="17"/>
      <c r="O374" s="17"/>
      <c r="P374" s="17"/>
      <c r="Q374" s="17"/>
    </row>
    <row r="375" spans="1:17" x14ac:dyDescent="0.3">
      <c r="A375" s="193" t="s">
        <v>50</v>
      </c>
      <c r="B375" s="194" t="str">
        <f>VLOOKUP(Tabela2[[#This Row],[Classe]],Classe!$B$2:$D$24,2)</f>
        <v>S</v>
      </c>
      <c r="C375" s="195" t="str">
        <f>VLOOKUP(Tabela2[[#This Row],[Classe]],Classe!$B$2:$D$24,3)</f>
        <v>Veículos</v>
      </c>
      <c r="D375" s="160" t="s">
        <v>51</v>
      </c>
      <c r="E375" s="193" t="s">
        <v>369</v>
      </c>
      <c r="F375" s="196">
        <v>45554</v>
      </c>
      <c r="G375" s="164">
        <v>45536</v>
      </c>
      <c r="H375" s="197">
        <v>-232.52</v>
      </c>
      <c r="I375" s="198">
        <v>9</v>
      </c>
      <c r="J375" s="167">
        <v>2024</v>
      </c>
      <c r="K375" s="168" t="s">
        <v>412</v>
      </c>
      <c r="L375" s="17"/>
      <c r="M375" s="17"/>
      <c r="N375" s="17"/>
      <c r="O375" s="17"/>
      <c r="P375" s="17"/>
      <c r="Q375" s="17"/>
    </row>
    <row r="376" spans="1:17" x14ac:dyDescent="0.3">
      <c r="A376" s="125" t="s">
        <v>30</v>
      </c>
      <c r="B376" s="126" t="str">
        <f>VLOOKUP(Tabela2[[#This Row],[Classe]],Classe!$B$2:$D$24,2)</f>
        <v>S</v>
      </c>
      <c r="C376" s="127" t="str">
        <f>VLOOKUP(Tabela2[[#This Row],[Classe]],Classe!$B$2:$D$24,3)</f>
        <v>Despesas Tributarias</v>
      </c>
      <c r="D376" s="125" t="s">
        <v>31</v>
      </c>
      <c r="E376" s="135" t="s">
        <v>32</v>
      </c>
      <c r="F376" s="129">
        <v>45555</v>
      </c>
      <c r="G376" s="142">
        <v>45505</v>
      </c>
      <c r="H376" s="145">
        <v>-1543.26</v>
      </c>
      <c r="I376" s="143">
        <v>9</v>
      </c>
      <c r="J376" s="134">
        <v>2024</v>
      </c>
      <c r="K376" s="135" t="s">
        <v>20</v>
      </c>
      <c r="L376" s="17" t="s">
        <v>413</v>
      </c>
      <c r="M376" s="17"/>
      <c r="N376" s="17"/>
      <c r="O376" s="17"/>
      <c r="P376" s="17"/>
      <c r="Q376" s="17"/>
    </row>
    <row r="377" spans="1:17" x14ac:dyDescent="0.3">
      <c r="A377" s="125" t="s">
        <v>17</v>
      </c>
      <c r="B377" s="144" t="str">
        <f>VLOOKUP(Tabela2[[#This Row],[Classe]],Classe!$B$2:$D$24,2)</f>
        <v>S</v>
      </c>
      <c r="C377" s="135" t="str">
        <f>VLOOKUP(Tabela2[[#This Row],[Classe]],Classe!$B$2:$D$24,3)</f>
        <v>Prolabore</v>
      </c>
      <c r="D377" s="135" t="s">
        <v>26</v>
      </c>
      <c r="E377" s="125" t="s">
        <v>27</v>
      </c>
      <c r="F377" s="129">
        <v>45555</v>
      </c>
      <c r="G377" s="142">
        <v>45505</v>
      </c>
      <c r="H377" s="145">
        <v>-1761.81</v>
      </c>
      <c r="I377" s="143">
        <v>9</v>
      </c>
      <c r="J377" s="134">
        <v>2024</v>
      </c>
      <c r="K377" s="135" t="s">
        <v>20</v>
      </c>
      <c r="L377" s="17" t="s">
        <v>414</v>
      </c>
      <c r="M377" s="17"/>
      <c r="N377" s="17"/>
      <c r="O377" s="17"/>
      <c r="P377" s="17"/>
      <c r="Q377" s="17"/>
    </row>
    <row r="378" spans="1:17" x14ac:dyDescent="0.3">
      <c r="A378" s="125" t="s">
        <v>56</v>
      </c>
      <c r="B378" s="126" t="str">
        <f>VLOOKUP(Tabela2[[#This Row],[Classe]],Classe!$B$2:$D$24,2)</f>
        <v>S</v>
      </c>
      <c r="C378" s="127" t="str">
        <f>VLOOKUP(Tabela2[[#This Row],[Classe]],Classe!$B$2:$D$24,3)</f>
        <v>Alimentacao</v>
      </c>
      <c r="D378" s="125" t="str">
        <f>VLOOKUP(Tabela2[[#This Row],[Classe]],Classe!$B$2:$D$24,3)</f>
        <v>Alimentacao</v>
      </c>
      <c r="E378" s="125" t="s">
        <v>57</v>
      </c>
      <c r="F378" s="129">
        <v>45555</v>
      </c>
      <c r="G378" s="142">
        <v>45536</v>
      </c>
      <c r="H378" s="145">
        <v>-127.4</v>
      </c>
      <c r="I378" s="143">
        <v>9</v>
      </c>
      <c r="J378" s="134">
        <v>2024</v>
      </c>
      <c r="K378" s="135" t="s">
        <v>20</v>
      </c>
      <c r="L378" s="17" t="s">
        <v>415</v>
      </c>
      <c r="M378" s="17"/>
      <c r="N378" s="17"/>
      <c r="O378" s="17"/>
      <c r="P378" s="17"/>
      <c r="Q378" s="17"/>
    </row>
    <row r="379" spans="1:17" x14ac:dyDescent="0.3">
      <c r="A379" s="125" t="s">
        <v>61</v>
      </c>
      <c r="B379" s="126" t="str">
        <f>VLOOKUP(Tabela2[[#This Row],[Classe]],Classe!$B$2:$D$24,2)</f>
        <v>S</v>
      </c>
      <c r="C379" s="127" t="str">
        <f>VLOOKUP(Tabela2[[#This Row],[Classe]],Classe!$B$2:$D$24,3)</f>
        <v>Material de escritório</v>
      </c>
      <c r="D379" s="125" t="s">
        <v>62</v>
      </c>
      <c r="E379" s="125" t="s">
        <v>416</v>
      </c>
      <c r="F379" s="129">
        <v>45555</v>
      </c>
      <c r="G379" s="142">
        <v>45536</v>
      </c>
      <c r="H379" s="145">
        <v>-30</v>
      </c>
      <c r="I379" s="143">
        <v>9</v>
      </c>
      <c r="J379" s="134">
        <v>2024</v>
      </c>
      <c r="K379" s="135" t="s">
        <v>20</v>
      </c>
      <c r="L379" s="17" t="s">
        <v>417</v>
      </c>
      <c r="M379" s="17"/>
      <c r="N379" s="17"/>
      <c r="O379" s="17"/>
      <c r="P379" s="17"/>
      <c r="Q379" s="17"/>
    </row>
    <row r="380" spans="1:17" x14ac:dyDescent="0.3">
      <c r="A380" s="160" t="s">
        <v>42</v>
      </c>
      <c r="B380" s="161" t="str">
        <f>VLOOKUP(Tabela2[[#This Row],[Classe]],Classe!$B$2:$D$24,2)</f>
        <v>S</v>
      </c>
      <c r="C380" s="162" t="str">
        <f>VLOOKUP(Tabela2[[#This Row],[Classe]],Classe!$B$2:$D$24,3)</f>
        <v>Despesa de Viagem</v>
      </c>
      <c r="D380" s="160" t="str">
        <f>VLOOKUP(Tabela2[[#This Row],[Classe]],Classe!$B$2:$D$24,3)</f>
        <v>Despesa de Viagem</v>
      </c>
      <c r="E380" s="160" t="s">
        <v>418</v>
      </c>
      <c r="F380" s="163">
        <v>45555</v>
      </c>
      <c r="G380" s="164">
        <v>45536</v>
      </c>
      <c r="H380" s="165">
        <v>-191.74</v>
      </c>
      <c r="I380" s="166">
        <v>9</v>
      </c>
      <c r="J380" s="167">
        <v>2024</v>
      </c>
      <c r="K380" s="168" t="s">
        <v>419</v>
      </c>
      <c r="L380" s="17"/>
      <c r="M380" s="17"/>
      <c r="N380" s="17"/>
      <c r="O380" s="17"/>
      <c r="P380" s="17"/>
      <c r="Q380" s="17"/>
    </row>
    <row r="381" spans="1:17" x14ac:dyDescent="0.3">
      <c r="A381" s="102" t="s">
        <v>56</v>
      </c>
      <c r="B381" s="131" t="str">
        <f>VLOOKUP(Tabela2[[#This Row],[Classe]],Classe!$B$2:$D$24,2)</f>
        <v>S</v>
      </c>
      <c r="C381" s="132" t="str">
        <f>VLOOKUP(Tabela2[[#This Row],[Classe]],Classe!$B$2:$D$24,3)</f>
        <v>Alimentacao</v>
      </c>
      <c r="D381" s="125" t="str">
        <f>VLOOKUP(Tabela2[[#This Row],[Classe]],Classe!$B$2:$D$24,3)</f>
        <v>Alimentacao</v>
      </c>
      <c r="E381" s="102" t="s">
        <v>373</v>
      </c>
      <c r="F381" s="133">
        <v>45557</v>
      </c>
      <c r="G381" s="142">
        <v>45536</v>
      </c>
      <c r="H381" s="169">
        <v>-13.5</v>
      </c>
      <c r="I381" s="141">
        <v>9</v>
      </c>
      <c r="J381" s="134">
        <v>2024</v>
      </c>
      <c r="K381" s="135" t="s">
        <v>20</v>
      </c>
      <c r="L381" s="17" t="s">
        <v>420</v>
      </c>
      <c r="M381" s="17"/>
      <c r="N381" s="17"/>
      <c r="O381" s="17"/>
      <c r="P381" s="17"/>
      <c r="Q381" s="17"/>
    </row>
    <row r="382" spans="1:17" x14ac:dyDescent="0.3">
      <c r="A382" s="102" t="s">
        <v>56</v>
      </c>
      <c r="B382" s="131" t="str">
        <f>VLOOKUP(Tabela2[[#This Row],[Classe]],Classe!$B$2:$D$24,2)</f>
        <v>S</v>
      </c>
      <c r="C382" s="132" t="str">
        <f>VLOOKUP(Tabela2[[#This Row],[Classe]],Classe!$B$2:$D$24,3)</f>
        <v>Alimentacao</v>
      </c>
      <c r="D382" s="125" t="str">
        <f>VLOOKUP(Tabela2[[#This Row],[Classe]],Classe!$B$2:$D$24,3)</f>
        <v>Alimentacao</v>
      </c>
      <c r="E382" s="102" t="s">
        <v>409</v>
      </c>
      <c r="F382" s="133">
        <v>45558</v>
      </c>
      <c r="G382" s="142">
        <v>45536</v>
      </c>
      <c r="H382" s="169">
        <v>-27.78</v>
      </c>
      <c r="I382" s="141">
        <v>9</v>
      </c>
      <c r="J382" s="134">
        <v>2024</v>
      </c>
      <c r="K382" s="135" t="s">
        <v>20</v>
      </c>
      <c r="L382" s="17" t="s">
        <v>421</v>
      </c>
      <c r="M382" s="17"/>
      <c r="N382" s="17"/>
      <c r="O382" s="17"/>
      <c r="P382" s="17"/>
      <c r="Q382" s="17"/>
    </row>
    <row r="383" spans="1:17" x14ac:dyDescent="0.3">
      <c r="A383" s="102" t="s">
        <v>56</v>
      </c>
      <c r="B383" s="131" t="str">
        <f>VLOOKUP(Tabela2[[#This Row],[Classe]],Classe!$B$2:$D$24,2)</f>
        <v>S</v>
      </c>
      <c r="C383" s="132" t="str">
        <f>VLOOKUP(Tabela2[[#This Row],[Classe]],Classe!$B$2:$D$24,3)</f>
        <v>Alimentacao</v>
      </c>
      <c r="D383" s="125" t="str">
        <f>VLOOKUP(Tabela2[[#This Row],[Classe]],Classe!$B$2:$D$24,3)</f>
        <v>Alimentacao</v>
      </c>
      <c r="E383" s="102" t="s">
        <v>371</v>
      </c>
      <c r="F383" s="133">
        <v>45559</v>
      </c>
      <c r="G383" s="142">
        <v>45536</v>
      </c>
      <c r="H383" s="169">
        <v>-40.65</v>
      </c>
      <c r="I383" s="141">
        <v>9</v>
      </c>
      <c r="J383" s="134">
        <v>2024</v>
      </c>
      <c r="K383" s="135" t="s">
        <v>20</v>
      </c>
      <c r="L383" s="17" t="s">
        <v>422</v>
      </c>
      <c r="M383" s="17"/>
      <c r="N383" s="17"/>
      <c r="O383" s="17"/>
      <c r="P383" s="17"/>
      <c r="Q383" s="17"/>
    </row>
    <row r="384" spans="1:17" x14ac:dyDescent="0.3">
      <c r="A384" s="102" t="s">
        <v>50</v>
      </c>
      <c r="B384" s="131" t="str">
        <f>VLOOKUP(Tabela2[[#This Row],[Classe]],Classe!$B$2:$D$24,2)</f>
        <v>S</v>
      </c>
      <c r="C384" s="132" t="str">
        <f>VLOOKUP(Tabela2[[#This Row],[Classe]],Classe!$B$2:$D$24,3)</f>
        <v>Veículos</v>
      </c>
      <c r="D384" s="125" t="s">
        <v>89</v>
      </c>
      <c r="E384" s="102" t="s">
        <v>423</v>
      </c>
      <c r="F384" s="133">
        <v>45559</v>
      </c>
      <c r="G384" s="142">
        <v>45536</v>
      </c>
      <c r="H384" s="169">
        <v>-150</v>
      </c>
      <c r="I384" s="143">
        <v>9</v>
      </c>
      <c r="J384" s="134">
        <v>2024</v>
      </c>
      <c r="K384" s="135" t="s">
        <v>20</v>
      </c>
      <c r="L384" s="17"/>
      <c r="M384" s="17"/>
      <c r="N384" s="17"/>
      <c r="O384" s="17"/>
      <c r="P384" s="17"/>
      <c r="Q384" s="17"/>
    </row>
    <row r="385" spans="1:17" x14ac:dyDescent="0.3">
      <c r="A385" s="102" t="s">
        <v>56</v>
      </c>
      <c r="B385" s="131" t="str">
        <f>VLOOKUP(Tabela2[[#This Row],[Classe]],Classe!$B$2:$D$24,2)</f>
        <v>S</v>
      </c>
      <c r="C385" s="132" t="str">
        <f>VLOOKUP(Tabela2[[#This Row],[Classe]],Classe!$B$2:$D$24,3)</f>
        <v>Alimentacao</v>
      </c>
      <c r="D385" s="125" t="str">
        <f>VLOOKUP(Tabela2[[#This Row],[Classe]],Classe!$B$2:$D$24,3)</f>
        <v>Alimentacao</v>
      </c>
      <c r="E385" s="102" t="s">
        <v>57</v>
      </c>
      <c r="F385" s="133">
        <v>45562</v>
      </c>
      <c r="G385" s="142">
        <v>45536</v>
      </c>
      <c r="H385" s="169">
        <v>-66.77</v>
      </c>
      <c r="I385" s="141">
        <v>9</v>
      </c>
      <c r="J385" s="134">
        <v>2024</v>
      </c>
      <c r="K385" s="135" t="s">
        <v>20</v>
      </c>
      <c r="L385" s="17" t="s">
        <v>424</v>
      </c>
      <c r="M385" s="17"/>
      <c r="N385" s="17"/>
      <c r="O385" s="17"/>
      <c r="P385" s="17"/>
      <c r="Q385" s="17"/>
    </row>
    <row r="386" spans="1:17" x14ac:dyDescent="0.3">
      <c r="A386" s="102" t="s">
        <v>50</v>
      </c>
      <c r="B386" s="131" t="str">
        <f>VLOOKUP(Tabela2[[#This Row],[Classe]],Classe!$B$2:$D$24,2)</f>
        <v>S</v>
      </c>
      <c r="C386" s="132" t="str">
        <f>VLOOKUP(Tabela2[[#This Row],[Classe]],Classe!$B$2:$D$24,3)</f>
        <v>Veículos</v>
      </c>
      <c r="D386" s="125" t="s">
        <v>51</v>
      </c>
      <c r="E386" s="102" t="s">
        <v>100</v>
      </c>
      <c r="F386" s="133">
        <v>45562</v>
      </c>
      <c r="G386" s="142">
        <v>45536</v>
      </c>
      <c r="H386" s="169">
        <v>-243.8</v>
      </c>
      <c r="I386" s="141">
        <v>9</v>
      </c>
      <c r="J386" s="134">
        <v>2024</v>
      </c>
      <c r="K386" s="135" t="s">
        <v>20</v>
      </c>
      <c r="L386" s="17" t="s">
        <v>425</v>
      </c>
      <c r="M386" s="17"/>
      <c r="N386" s="17"/>
      <c r="O386" s="17"/>
      <c r="P386" s="17"/>
      <c r="Q386" s="17"/>
    </row>
    <row r="387" spans="1:17" x14ac:dyDescent="0.3">
      <c r="A387" s="102" t="s">
        <v>50</v>
      </c>
      <c r="B387" s="131" t="str">
        <f>VLOOKUP(Tabela2[[#This Row],[Classe]],Classe!$B$2:$D$24,2)</f>
        <v>S</v>
      </c>
      <c r="C387" s="132" t="str">
        <f>VLOOKUP(Tabela2[[#This Row],[Classe]],Classe!$B$2:$D$24,3)</f>
        <v>Veículos</v>
      </c>
      <c r="D387" s="125" t="s">
        <v>51</v>
      </c>
      <c r="E387" s="102" t="s">
        <v>369</v>
      </c>
      <c r="F387" s="133">
        <v>45565</v>
      </c>
      <c r="G387" s="142">
        <v>45536</v>
      </c>
      <c r="H387" s="169">
        <v>-457.65</v>
      </c>
      <c r="I387" s="141">
        <v>9</v>
      </c>
      <c r="J387" s="134">
        <v>2024</v>
      </c>
      <c r="K387" s="135" t="s">
        <v>20</v>
      </c>
      <c r="L387" s="17" t="s">
        <v>426</v>
      </c>
      <c r="M387" s="17"/>
      <c r="N387" s="17"/>
      <c r="O387" s="17"/>
      <c r="P387" s="17"/>
      <c r="Q387" s="17"/>
    </row>
    <row r="388" spans="1:17" x14ac:dyDescent="0.3">
      <c r="A388" s="176" t="s">
        <v>23</v>
      </c>
      <c r="B388" s="178" t="str">
        <f>VLOOKUP(Tabela2[[#This Row],[Classe]],Classe!$B$2:$D$24,2)</f>
        <v>E</v>
      </c>
      <c r="C388" s="179" t="str">
        <f>VLOOKUP(Tabela2[[#This Row],[Classe]],Classe!$B$2:$D$24,3)</f>
        <v>Receita</v>
      </c>
      <c r="D388" s="139" t="s">
        <v>24</v>
      </c>
      <c r="E388" s="176" t="s">
        <v>273</v>
      </c>
      <c r="F388" s="180">
        <v>45566</v>
      </c>
      <c r="G388" s="181">
        <v>45536</v>
      </c>
      <c r="H388" s="182">
        <v>27500</v>
      </c>
      <c r="I388" s="183">
        <v>10</v>
      </c>
      <c r="J388" s="184">
        <v>2024</v>
      </c>
      <c r="K388" s="185" t="s">
        <v>20</v>
      </c>
      <c r="L388" s="17" t="s">
        <v>427</v>
      </c>
      <c r="M388" s="17"/>
      <c r="N388" s="17"/>
      <c r="O388" s="17"/>
      <c r="P388" s="17"/>
      <c r="Q388" s="17"/>
    </row>
    <row r="389" spans="1:17" x14ac:dyDescent="0.3">
      <c r="A389" s="176" t="s">
        <v>30</v>
      </c>
      <c r="B389" s="186" t="str">
        <f>VLOOKUP(Tabela2[[#This Row],[Classe]],Classe!$B$2:$D$24,2)</f>
        <v>S</v>
      </c>
      <c r="C389" s="185" t="str">
        <f>VLOOKUP(Tabela2[[#This Row],[Classe]],Classe!$B$2:$D$24,3)</f>
        <v>Despesas Tributarias</v>
      </c>
      <c r="D389" s="176" t="s">
        <v>128</v>
      </c>
      <c r="E389" s="176" t="s">
        <v>129</v>
      </c>
      <c r="F389" s="180">
        <v>45566</v>
      </c>
      <c r="G389" s="181">
        <v>45536</v>
      </c>
      <c r="H389" s="182">
        <v>-726</v>
      </c>
      <c r="I389" s="183">
        <v>10</v>
      </c>
      <c r="J389" s="184">
        <v>2024</v>
      </c>
      <c r="K389" s="185" t="s">
        <v>20</v>
      </c>
      <c r="L389" s="17" t="s">
        <v>427</v>
      </c>
      <c r="M389" s="17"/>
      <c r="N389" s="17"/>
      <c r="O389" s="17"/>
      <c r="P389" s="17"/>
      <c r="Q389" s="17"/>
    </row>
    <row r="390" spans="1:17" x14ac:dyDescent="0.3">
      <c r="A390" s="176" t="s">
        <v>17</v>
      </c>
      <c r="B390" s="178" t="str">
        <f>VLOOKUP(Tabela2[[#This Row],[Classe]],Classe!$B$2:$D$24,2)</f>
        <v>S</v>
      </c>
      <c r="C390" s="179" t="str">
        <f>VLOOKUP(Tabela2[[#This Row],[Classe]],Classe!$B$2:$D$24,3)</f>
        <v>Prolabore</v>
      </c>
      <c r="D390" s="176" t="s">
        <v>18</v>
      </c>
      <c r="E390" s="176" t="s">
        <v>19</v>
      </c>
      <c r="F390" s="180">
        <v>45566</v>
      </c>
      <c r="G390" s="181">
        <v>45536</v>
      </c>
      <c r="H390" s="182">
        <v>-6024.21</v>
      </c>
      <c r="I390" s="183">
        <v>10</v>
      </c>
      <c r="J390" s="184">
        <v>2024</v>
      </c>
      <c r="K390" s="185" t="s">
        <v>20</v>
      </c>
      <c r="L390" s="17" t="s">
        <v>428</v>
      </c>
      <c r="M390" s="17"/>
      <c r="N390" s="17"/>
      <c r="O390" s="17"/>
      <c r="P390" s="17"/>
      <c r="Q390" s="17"/>
    </row>
    <row r="391" spans="1:17" x14ac:dyDescent="0.3">
      <c r="A391" s="176" t="s">
        <v>68</v>
      </c>
      <c r="B391" s="178" t="str">
        <f>VLOOKUP(Tabela2[[#This Row],[Classe]],Classe!$B$2:$D$24,2)</f>
        <v>D</v>
      </c>
      <c r="C391" s="179" t="str">
        <f>VLOOKUP(Tabela2[[#This Row],[Classe]],Classe!$B$2:$D$24,3)</f>
        <v>Emprestimo sócios</v>
      </c>
      <c r="D391" s="176" t="s">
        <v>69</v>
      </c>
      <c r="E391" s="187" t="s">
        <v>19</v>
      </c>
      <c r="F391" s="188">
        <v>45566</v>
      </c>
      <c r="G391" s="189">
        <v>45566</v>
      </c>
      <c r="H391" s="190">
        <v>-15000</v>
      </c>
      <c r="I391" s="183">
        <v>10</v>
      </c>
      <c r="J391" s="191">
        <v>2024</v>
      </c>
      <c r="K391" s="192" t="s">
        <v>20</v>
      </c>
      <c r="L391" s="17"/>
      <c r="M391" s="17"/>
      <c r="N391" s="17"/>
      <c r="O391" s="17"/>
      <c r="P391" s="17"/>
      <c r="Q391" s="17"/>
    </row>
    <row r="392" spans="1:17" x14ac:dyDescent="0.3">
      <c r="A392" s="187" t="s">
        <v>56</v>
      </c>
      <c r="B392" s="201" t="str">
        <f>VLOOKUP(Tabela2[[#This Row],[Classe]],Classe!$B$2:$D$24,2)</f>
        <v>S</v>
      </c>
      <c r="C392" s="202" t="str">
        <f>VLOOKUP(Tabela2[[#This Row],[Classe]],Classe!$B$2:$D$24,3)</f>
        <v>Alimentacao</v>
      </c>
      <c r="D392" s="187" t="str">
        <f>VLOOKUP(Tabela2[[#This Row],[Classe]],Classe!$B$2:$D$24,3)</f>
        <v>Alimentacao</v>
      </c>
      <c r="E392" s="187" t="s">
        <v>429</v>
      </c>
      <c r="F392" s="188">
        <v>45566</v>
      </c>
      <c r="G392" s="189">
        <v>45566</v>
      </c>
      <c r="H392" s="190">
        <v>-46.75</v>
      </c>
      <c r="I392" s="203">
        <v>10</v>
      </c>
      <c r="J392" s="191">
        <v>2024</v>
      </c>
      <c r="K392" s="192" t="s">
        <v>20</v>
      </c>
      <c r="L392" s="17" t="s">
        <v>430</v>
      </c>
      <c r="M392" s="17"/>
      <c r="N392" s="17"/>
      <c r="O392" s="17"/>
      <c r="P392" s="17"/>
      <c r="Q392" s="17"/>
    </row>
    <row r="393" spans="1:17" x14ac:dyDescent="0.3">
      <c r="A393" s="187" t="s">
        <v>56</v>
      </c>
      <c r="B393" s="201" t="str">
        <f>VLOOKUP(Tabela2[[#This Row],[Classe]],Classe!$B$2:$D$24,2)</f>
        <v>S</v>
      </c>
      <c r="C393" s="202" t="str">
        <f>VLOOKUP(Tabela2[[#This Row],[Classe]],Classe!$B$2:$D$24,3)</f>
        <v>Alimentacao</v>
      </c>
      <c r="D393" s="187" t="str">
        <f>VLOOKUP(Tabela2[[#This Row],[Classe]],Classe!$B$2:$D$24,3)</f>
        <v>Alimentacao</v>
      </c>
      <c r="E393" s="187" t="s">
        <v>431</v>
      </c>
      <c r="F393" s="188">
        <v>45567</v>
      </c>
      <c r="G393" s="189">
        <v>45566</v>
      </c>
      <c r="H393" s="190">
        <v>-44.99</v>
      </c>
      <c r="I393" s="203">
        <v>10</v>
      </c>
      <c r="J393" s="191">
        <v>2024</v>
      </c>
      <c r="K393" s="192" t="s">
        <v>20</v>
      </c>
      <c r="L393" s="17" t="s">
        <v>432</v>
      </c>
      <c r="M393" s="17"/>
      <c r="N393" s="17"/>
      <c r="O393" s="17"/>
      <c r="P393" s="17"/>
      <c r="Q393" s="17"/>
    </row>
    <row r="394" spans="1:17" x14ac:dyDescent="0.3">
      <c r="A394" s="187" t="s">
        <v>50</v>
      </c>
      <c r="B394" s="201" t="str">
        <f>VLOOKUP(Tabela2[[#This Row],[Classe]],Classe!$B$2:$D$24,2)</f>
        <v>S</v>
      </c>
      <c r="C394" s="202" t="str">
        <f>VLOOKUP(Tabela2[[#This Row],[Classe]],Classe!$B$2:$D$24,3)</f>
        <v>Veículos</v>
      </c>
      <c r="D394" s="187" t="s">
        <v>51</v>
      </c>
      <c r="E394" s="187" t="s">
        <v>319</v>
      </c>
      <c r="F394" s="188">
        <v>45570</v>
      </c>
      <c r="G394" s="189">
        <v>45566</v>
      </c>
      <c r="H394" s="190">
        <v>-425.07</v>
      </c>
      <c r="I394" s="203">
        <v>10</v>
      </c>
      <c r="J394" s="191">
        <v>2024</v>
      </c>
      <c r="K394" s="192" t="s">
        <v>20</v>
      </c>
      <c r="L394" s="17" t="s">
        <v>433</v>
      </c>
      <c r="M394" s="17"/>
      <c r="N394" s="17"/>
      <c r="O394" s="17"/>
      <c r="P394" s="17"/>
      <c r="Q394" s="17"/>
    </row>
    <row r="395" spans="1:17" x14ac:dyDescent="0.3">
      <c r="A395" s="187" t="s">
        <v>56</v>
      </c>
      <c r="B395" s="201" t="str">
        <f>VLOOKUP(Tabela2[[#This Row],[Classe]],Classe!$B$2:$D$24,2)</f>
        <v>S</v>
      </c>
      <c r="C395" s="202" t="str">
        <f>VLOOKUP(Tabela2[[#This Row],[Classe]],Classe!$B$2:$D$24,3)</f>
        <v>Alimentacao</v>
      </c>
      <c r="D395" s="187" t="str">
        <f>VLOOKUP(Tabela2[[#This Row],[Classe]],Classe!$B$2:$D$24,3)</f>
        <v>Alimentacao</v>
      </c>
      <c r="E395" s="187" t="s">
        <v>240</v>
      </c>
      <c r="F395" s="188">
        <v>45572</v>
      </c>
      <c r="G395" s="189">
        <v>45566</v>
      </c>
      <c r="H395" s="190">
        <v>-28.96</v>
      </c>
      <c r="I395" s="203">
        <v>10</v>
      </c>
      <c r="J395" s="191">
        <v>2024</v>
      </c>
      <c r="K395" s="192" t="s">
        <v>20</v>
      </c>
      <c r="L395" s="17" t="s">
        <v>434</v>
      </c>
      <c r="M395" s="17"/>
      <c r="N395" s="17"/>
      <c r="O395" s="17"/>
      <c r="P395" s="17"/>
      <c r="Q395" s="17"/>
    </row>
    <row r="396" spans="1:17" x14ac:dyDescent="0.3">
      <c r="A396" s="187" t="s">
        <v>35</v>
      </c>
      <c r="B396" s="201" t="str">
        <f>VLOOKUP(Tabela2[[#This Row],[Classe]],Classe!$B$2:$D$24,2)</f>
        <v>S</v>
      </c>
      <c r="C396" s="202" t="str">
        <f>VLOOKUP(Tabela2[[#This Row],[Classe]],Classe!$B$2:$D$24,3)</f>
        <v>Honorários Contabeis</v>
      </c>
      <c r="D396" s="187" t="s">
        <v>125</v>
      </c>
      <c r="E396" s="187" t="s">
        <v>37</v>
      </c>
      <c r="F396" s="188">
        <v>45572</v>
      </c>
      <c r="G396" s="189">
        <v>45536</v>
      </c>
      <c r="H396" s="190">
        <v>-945</v>
      </c>
      <c r="I396" s="203">
        <v>10</v>
      </c>
      <c r="J396" s="191">
        <v>2024</v>
      </c>
      <c r="K396" s="192" t="s">
        <v>20</v>
      </c>
      <c r="L396" s="17" t="s">
        <v>435</v>
      </c>
      <c r="M396" s="17"/>
      <c r="N396" s="17"/>
      <c r="O396" s="17"/>
      <c r="P396" s="17"/>
      <c r="Q396" s="17"/>
    </row>
    <row r="397" spans="1:17" x14ac:dyDescent="0.3">
      <c r="A397" s="187" t="s">
        <v>56</v>
      </c>
      <c r="B397" s="201" t="str">
        <f>VLOOKUP(Tabela2[[#This Row],[Classe]],Classe!$B$2:$D$24,2)</f>
        <v>S</v>
      </c>
      <c r="C397" s="202" t="str">
        <f>VLOOKUP(Tabela2[[#This Row],[Classe]],Classe!$B$2:$D$24,3)</f>
        <v>Alimentacao</v>
      </c>
      <c r="D397" s="187" t="str">
        <f>VLOOKUP(Tabela2[[#This Row],[Classe]],Classe!$B$2:$D$24,3)</f>
        <v>Alimentacao</v>
      </c>
      <c r="E397" s="187" t="s">
        <v>57</v>
      </c>
      <c r="F397" s="188">
        <v>45576</v>
      </c>
      <c r="G397" s="189">
        <v>45566</v>
      </c>
      <c r="H397" s="190">
        <v>-153.47</v>
      </c>
      <c r="I397" s="203">
        <v>10</v>
      </c>
      <c r="J397" s="191">
        <v>2024</v>
      </c>
      <c r="K397" s="192" t="s">
        <v>20</v>
      </c>
      <c r="L397" s="17" t="s">
        <v>436</v>
      </c>
      <c r="M397" s="17"/>
      <c r="N397" s="17"/>
      <c r="O397" s="17"/>
      <c r="P397" s="17"/>
      <c r="Q397" s="17"/>
    </row>
    <row r="398" spans="1:17" x14ac:dyDescent="0.3">
      <c r="A398" s="187" t="s">
        <v>56</v>
      </c>
      <c r="B398" s="201" t="str">
        <f>VLOOKUP(Tabela2[[#This Row],[Classe]],Classe!$B$2:$D$24,2)</f>
        <v>S</v>
      </c>
      <c r="C398" s="202" t="str">
        <f>VLOOKUP(Tabela2[[#This Row],[Classe]],Classe!$B$2:$D$24,3)</f>
        <v>Alimentacao</v>
      </c>
      <c r="D398" s="187" t="str">
        <f>VLOOKUP(Tabela2[[#This Row],[Classe]],Classe!$B$2:$D$24,3)</f>
        <v>Alimentacao</v>
      </c>
      <c r="E398" s="187" t="s">
        <v>373</v>
      </c>
      <c r="F398" s="188">
        <v>45578</v>
      </c>
      <c r="G398" s="189">
        <v>45566</v>
      </c>
      <c r="H398" s="190">
        <v>-13.5</v>
      </c>
      <c r="I398" s="203">
        <v>10</v>
      </c>
      <c r="J398" s="191">
        <v>2024</v>
      </c>
      <c r="K398" s="192" t="s">
        <v>20</v>
      </c>
      <c r="L398" s="17" t="s">
        <v>437</v>
      </c>
      <c r="M398" s="17"/>
      <c r="N398" s="17"/>
      <c r="O398" s="17"/>
      <c r="P398" s="17"/>
      <c r="Q398" s="17"/>
    </row>
    <row r="399" spans="1:17" x14ac:dyDescent="0.3">
      <c r="A399" s="187" t="s">
        <v>50</v>
      </c>
      <c r="B399" s="201" t="str">
        <f>VLOOKUP(Tabela2[[#This Row],[Classe]],Classe!$B$2:$D$24,2)</f>
        <v>S</v>
      </c>
      <c r="C399" s="202" t="str">
        <f>VLOOKUP(Tabela2[[#This Row],[Classe]],Classe!$B$2:$D$24,3)</f>
        <v>Veículos</v>
      </c>
      <c r="D399" s="187" t="s">
        <v>374</v>
      </c>
      <c r="E399" s="187" t="s">
        <v>438</v>
      </c>
      <c r="F399" s="188">
        <v>45580</v>
      </c>
      <c r="G399" s="189">
        <v>45566</v>
      </c>
      <c r="H399" s="190">
        <v>-1063.82</v>
      </c>
      <c r="I399" s="203">
        <v>10</v>
      </c>
      <c r="J399" s="191">
        <v>2024</v>
      </c>
      <c r="K399" s="192" t="s">
        <v>20</v>
      </c>
      <c r="L399" s="17" t="s">
        <v>439</v>
      </c>
      <c r="M399" s="17"/>
      <c r="N399" s="17"/>
      <c r="O399" s="17"/>
      <c r="P399" s="17"/>
      <c r="Q399" s="17"/>
    </row>
    <row r="400" spans="1:17" x14ac:dyDescent="0.3">
      <c r="A400" s="187" t="s">
        <v>56</v>
      </c>
      <c r="B400" s="201" t="str">
        <f>VLOOKUP(Tabela2[[#This Row],[Classe]],Classe!$B$2:$D$24,2)</f>
        <v>S</v>
      </c>
      <c r="C400" s="202" t="str">
        <f>VLOOKUP(Tabela2[[#This Row],[Classe]],Classe!$B$2:$D$24,3)</f>
        <v>Alimentacao</v>
      </c>
      <c r="D400" s="187" t="str">
        <f>VLOOKUP(Tabela2[[#This Row],[Classe]],Classe!$B$2:$D$24,3)</f>
        <v>Alimentacao</v>
      </c>
      <c r="E400" s="187" t="s">
        <v>57</v>
      </c>
      <c r="F400" s="188">
        <v>45581</v>
      </c>
      <c r="G400" s="189">
        <v>45566</v>
      </c>
      <c r="H400" s="190">
        <v>-83.2</v>
      </c>
      <c r="I400" s="203">
        <v>10</v>
      </c>
      <c r="J400" s="191">
        <v>2024</v>
      </c>
      <c r="K400" s="192" t="s">
        <v>20</v>
      </c>
      <c r="L400" s="17" t="s">
        <v>440</v>
      </c>
      <c r="M400" s="17"/>
      <c r="N400" s="17"/>
      <c r="O400" s="17"/>
      <c r="P400" s="17"/>
      <c r="Q400" s="17"/>
    </row>
    <row r="401" spans="1:17" x14ac:dyDescent="0.3">
      <c r="A401" s="187" t="s">
        <v>17</v>
      </c>
      <c r="B401" s="204" t="str">
        <f>VLOOKUP(Tabela2[[#This Row],[Classe]],Classe!$B$2:$D$24,2)</f>
        <v>S</v>
      </c>
      <c r="C401" s="192" t="str">
        <f>VLOOKUP(Tabela2[[#This Row],[Classe]],Classe!$B$2:$D$24,3)</f>
        <v>Prolabore</v>
      </c>
      <c r="D401" s="192" t="s">
        <v>26</v>
      </c>
      <c r="E401" s="187" t="s">
        <v>27</v>
      </c>
      <c r="F401" s="188">
        <v>45586</v>
      </c>
      <c r="G401" s="189">
        <v>45536</v>
      </c>
      <c r="H401" s="190">
        <v>-1761.81</v>
      </c>
      <c r="I401" s="203">
        <v>10</v>
      </c>
      <c r="J401" s="191">
        <v>2024</v>
      </c>
      <c r="K401" s="192" t="s">
        <v>20</v>
      </c>
      <c r="L401" s="17" t="s">
        <v>441</v>
      </c>
      <c r="M401" s="17"/>
      <c r="N401" s="17"/>
      <c r="O401" s="17"/>
      <c r="P401" s="17"/>
      <c r="Q401" s="17"/>
    </row>
    <row r="402" spans="1:17" ht="13.5" customHeight="1" x14ac:dyDescent="0.3">
      <c r="A402" s="187" t="s">
        <v>151</v>
      </c>
      <c r="B402" s="201" t="str">
        <f>VLOOKUP(Tabela2[[#This Row],[Classe]],Classe!$B$2:$D$24,2)</f>
        <v>D</v>
      </c>
      <c r="C402" s="202" t="str">
        <f>VLOOKUP(Tabela2[[#This Row],[Classe]],Classe!$B$2:$D$24,3)</f>
        <v>Pagamento Emprestimo Sócio</v>
      </c>
      <c r="D402" s="187" t="s">
        <v>69</v>
      </c>
      <c r="E402" s="192" t="s">
        <v>19</v>
      </c>
      <c r="F402" s="188">
        <v>45583</v>
      </c>
      <c r="G402" s="189">
        <v>45566</v>
      </c>
      <c r="H402" s="190">
        <v>2000</v>
      </c>
      <c r="I402" s="203">
        <v>10</v>
      </c>
      <c r="J402" s="191">
        <v>2024</v>
      </c>
      <c r="K402" s="192" t="s">
        <v>20</v>
      </c>
      <c r="L402" s="17"/>
      <c r="M402" s="17"/>
      <c r="N402" s="17"/>
      <c r="O402" s="17"/>
      <c r="P402" s="17"/>
      <c r="Q402" s="17"/>
    </row>
    <row r="403" spans="1:17" x14ac:dyDescent="0.3">
      <c r="A403" s="187" t="s">
        <v>50</v>
      </c>
      <c r="B403" s="201" t="str">
        <f>VLOOKUP(Tabela2[[#This Row],[Classe]],Classe!$B$2:$D$24,2)</f>
        <v>S</v>
      </c>
      <c r="C403" s="202" t="str">
        <f>VLOOKUP(Tabela2[[#This Row],[Classe]],Classe!$B$2:$D$24,3)</f>
        <v>Veículos</v>
      </c>
      <c r="D403" s="187" t="s">
        <v>51</v>
      </c>
      <c r="E403" s="187" t="s">
        <v>319</v>
      </c>
      <c r="F403" s="188">
        <v>45583</v>
      </c>
      <c r="G403" s="189">
        <v>45566</v>
      </c>
      <c r="H403" s="190">
        <v>-118.83</v>
      </c>
      <c r="I403" s="203">
        <v>10</v>
      </c>
      <c r="J403" s="191">
        <v>2024</v>
      </c>
      <c r="K403" s="192" t="s">
        <v>20</v>
      </c>
      <c r="L403" s="17" t="s">
        <v>442</v>
      </c>
      <c r="M403" s="17"/>
      <c r="N403" s="17"/>
      <c r="O403" s="17"/>
      <c r="P403" s="17"/>
      <c r="Q403" s="17"/>
    </row>
    <row r="404" spans="1:17" x14ac:dyDescent="0.3">
      <c r="A404" s="187" t="s">
        <v>30</v>
      </c>
      <c r="B404" s="201" t="str">
        <f>VLOOKUP(Tabela2[[#This Row],[Classe]],Classe!$B$2:$D$24,2)</f>
        <v>S</v>
      </c>
      <c r="C404" s="202" t="str">
        <f>VLOOKUP(Tabela2[[#This Row],[Classe]],Classe!$B$2:$D$24,3)</f>
        <v>Despesas Tributarias</v>
      </c>
      <c r="D404" s="187" t="s">
        <v>31</v>
      </c>
      <c r="E404" s="192" t="s">
        <v>32</v>
      </c>
      <c r="F404" s="188">
        <v>45586</v>
      </c>
      <c r="G404" s="189">
        <v>45536</v>
      </c>
      <c r="H404" s="190">
        <v>-1545.06</v>
      </c>
      <c r="I404" s="203">
        <v>10</v>
      </c>
      <c r="J404" s="191">
        <v>2024</v>
      </c>
      <c r="K404" s="192" t="s">
        <v>20</v>
      </c>
      <c r="L404" s="17" t="s">
        <v>443</v>
      </c>
      <c r="M404" s="17"/>
      <c r="N404" s="17"/>
      <c r="O404" s="17"/>
      <c r="P404" s="17"/>
      <c r="Q404" s="17"/>
    </row>
    <row r="405" spans="1:17" x14ac:dyDescent="0.3">
      <c r="A405" s="187" t="s">
        <v>50</v>
      </c>
      <c r="B405" s="201" t="str">
        <f>VLOOKUP(Tabela2[[#This Row],[Classe]],Classe!$B$2:$D$24,2)</f>
        <v>S</v>
      </c>
      <c r="C405" s="202" t="str">
        <f>VLOOKUP(Tabela2[[#This Row],[Classe]],Classe!$B$2:$D$24,3)</f>
        <v>Veículos</v>
      </c>
      <c r="D405" s="187" t="s">
        <v>51</v>
      </c>
      <c r="E405" s="187" t="s">
        <v>100</v>
      </c>
      <c r="F405" s="188">
        <v>45587</v>
      </c>
      <c r="G405" s="189">
        <v>45566</v>
      </c>
      <c r="H405" s="190">
        <v>-321.24</v>
      </c>
      <c r="I405" s="203">
        <v>10</v>
      </c>
      <c r="J405" s="191">
        <v>2024</v>
      </c>
      <c r="K405" s="192" t="s">
        <v>20</v>
      </c>
      <c r="L405" s="17" t="s">
        <v>444</v>
      </c>
      <c r="M405" s="17"/>
      <c r="N405" s="17"/>
      <c r="O405" s="17"/>
      <c r="P405" s="17"/>
      <c r="Q405" s="17"/>
    </row>
    <row r="406" spans="1:17" x14ac:dyDescent="0.3">
      <c r="A406" s="187" t="s">
        <v>56</v>
      </c>
      <c r="B406" s="201" t="str">
        <f>VLOOKUP(Tabela2[[#This Row],[Classe]],Classe!$B$2:$D$24,2)</f>
        <v>S</v>
      </c>
      <c r="C406" s="202" t="str">
        <f>VLOOKUP(Tabela2[[#This Row],[Classe]],Classe!$B$2:$D$24,3)</f>
        <v>Alimentacao</v>
      </c>
      <c r="D406" s="187" t="str">
        <f>VLOOKUP(Tabela2[[#This Row],[Classe]],Classe!$B$2:$D$24,3)</f>
        <v>Alimentacao</v>
      </c>
      <c r="E406" s="187" t="s">
        <v>445</v>
      </c>
      <c r="F406" s="188">
        <v>45589</v>
      </c>
      <c r="G406" s="189">
        <v>45566</v>
      </c>
      <c r="H406" s="190">
        <v>-103.4</v>
      </c>
      <c r="I406" s="203">
        <v>10</v>
      </c>
      <c r="J406" s="191">
        <v>2024</v>
      </c>
      <c r="K406" s="192" t="s">
        <v>20</v>
      </c>
      <c r="L406" s="17" t="s">
        <v>446</v>
      </c>
      <c r="M406" s="17"/>
      <c r="N406" s="17"/>
      <c r="O406" s="17"/>
      <c r="P406" s="17"/>
      <c r="Q406" s="17"/>
    </row>
    <row r="407" spans="1:17" x14ac:dyDescent="0.3">
      <c r="A407" s="187" t="s">
        <v>50</v>
      </c>
      <c r="B407" s="201" t="str">
        <f>VLOOKUP(Tabela2[[#This Row],[Classe]],Classe!$B$2:$D$24,2)</f>
        <v>S</v>
      </c>
      <c r="C407" s="202" t="str">
        <f>VLOOKUP(Tabela2[[#This Row],[Classe]],Classe!$B$2:$D$24,3)</f>
        <v>Veículos</v>
      </c>
      <c r="D407" s="187" t="s">
        <v>51</v>
      </c>
      <c r="E407" s="187" t="s">
        <v>319</v>
      </c>
      <c r="F407" s="188">
        <v>45590</v>
      </c>
      <c r="G407" s="189">
        <v>45566</v>
      </c>
      <c r="H407" s="190">
        <v>-344.35</v>
      </c>
      <c r="I407" s="203">
        <v>10</v>
      </c>
      <c r="J407" s="191">
        <v>2024</v>
      </c>
      <c r="K407" s="192" t="s">
        <v>20</v>
      </c>
      <c r="L407" s="17" t="s">
        <v>447</v>
      </c>
      <c r="M407" s="17"/>
      <c r="N407" s="17"/>
      <c r="O407" s="17"/>
      <c r="P407" s="17"/>
      <c r="Q407" s="17"/>
    </row>
    <row r="408" spans="1:17" x14ac:dyDescent="0.3">
      <c r="A408" s="208" t="s">
        <v>23</v>
      </c>
      <c r="B408" s="209" t="str">
        <f>VLOOKUP(Tabela2[[#This Row],[Classe]],Classe!$B$2:$D$24,2)</f>
        <v>E</v>
      </c>
      <c r="C408" s="210" t="str">
        <f>VLOOKUP(Tabela2[[#This Row],[Classe]],Classe!$B$2:$D$24,3)</f>
        <v>Receita</v>
      </c>
      <c r="D408" s="211" t="s">
        <v>24</v>
      </c>
      <c r="E408" s="208" t="s">
        <v>273</v>
      </c>
      <c r="F408" s="212">
        <v>45597</v>
      </c>
      <c r="G408" s="213">
        <v>45566</v>
      </c>
      <c r="H408" s="214">
        <v>27500</v>
      </c>
      <c r="I408" s="215">
        <v>11</v>
      </c>
      <c r="J408" s="216">
        <v>2024</v>
      </c>
      <c r="K408" s="217" t="s">
        <v>20</v>
      </c>
      <c r="L408" s="17"/>
      <c r="M408" s="17"/>
      <c r="N408" s="17"/>
      <c r="O408" s="17"/>
      <c r="P408" s="17"/>
      <c r="Q408" s="17"/>
    </row>
    <row r="409" spans="1:17" x14ac:dyDescent="0.3">
      <c r="A409" s="208" t="s">
        <v>30</v>
      </c>
      <c r="B409" s="218" t="str">
        <f>VLOOKUP(Tabela2[[#This Row],[Classe]],Classe!$B$2:$D$24,2)</f>
        <v>S</v>
      </c>
      <c r="C409" s="217" t="str">
        <f>VLOOKUP(Tabela2[[#This Row],[Classe]],Classe!$B$2:$D$24,3)</f>
        <v>Despesas Tributarias</v>
      </c>
      <c r="D409" s="208" t="s">
        <v>128</v>
      </c>
      <c r="E409" s="208" t="s">
        <v>129</v>
      </c>
      <c r="F409" s="212">
        <v>45597</v>
      </c>
      <c r="G409" s="213">
        <v>45566</v>
      </c>
      <c r="H409" s="219">
        <v>-726</v>
      </c>
      <c r="I409" s="215">
        <v>11</v>
      </c>
      <c r="J409" s="220">
        <v>2024</v>
      </c>
      <c r="K409" s="221" t="s">
        <v>20</v>
      </c>
      <c r="L409" s="17"/>
      <c r="M409" s="17"/>
      <c r="N409" s="17"/>
      <c r="O409" s="17"/>
      <c r="P409" s="17"/>
      <c r="Q409" s="17"/>
    </row>
    <row r="410" spans="1:17" x14ac:dyDescent="0.3">
      <c r="A410" s="208" t="s">
        <v>17</v>
      </c>
      <c r="B410" s="209" t="str">
        <f>VLOOKUP(Tabela2[[#This Row],[Classe]],Classe!$B$2:$D$24,2)</f>
        <v>S</v>
      </c>
      <c r="C410" s="210" t="str">
        <f>VLOOKUP(Tabela2[[#This Row],[Classe]],Classe!$B$2:$D$24,3)</f>
        <v>Prolabore</v>
      </c>
      <c r="D410" s="208" t="s">
        <v>18</v>
      </c>
      <c r="E410" s="208" t="s">
        <v>19</v>
      </c>
      <c r="F410" s="212">
        <v>45597</v>
      </c>
      <c r="G410" s="213">
        <v>45566</v>
      </c>
      <c r="H410" s="214">
        <v>-6024.21</v>
      </c>
      <c r="I410" s="215">
        <v>11</v>
      </c>
      <c r="J410" s="220">
        <v>2024</v>
      </c>
      <c r="K410" s="221" t="s">
        <v>20</v>
      </c>
      <c r="L410" s="17"/>
      <c r="M410" s="17"/>
      <c r="N410" s="17"/>
      <c r="O410" s="17"/>
      <c r="P410" s="17"/>
      <c r="Q410" s="17"/>
    </row>
    <row r="411" spans="1:17" x14ac:dyDescent="0.3">
      <c r="A411" s="208" t="s">
        <v>68</v>
      </c>
      <c r="B411" s="209" t="str">
        <f>VLOOKUP(Tabela2[[#This Row],[Classe]],Classe!$B$2:$D$24,2)</f>
        <v>D</v>
      </c>
      <c r="C411" s="210" t="str">
        <f>VLOOKUP(Tabela2[[#This Row],[Classe]],Classe!$B$2:$D$24,3)</f>
        <v>Emprestimo sócios</v>
      </c>
      <c r="D411" s="208" t="s">
        <v>69</v>
      </c>
      <c r="E411" s="208" t="s">
        <v>19</v>
      </c>
      <c r="F411" s="212">
        <v>45597</v>
      </c>
      <c r="G411" s="213">
        <v>45597</v>
      </c>
      <c r="H411" s="214">
        <v>-15000</v>
      </c>
      <c r="I411" s="215">
        <v>11</v>
      </c>
      <c r="J411" s="220">
        <v>2024</v>
      </c>
      <c r="K411" s="221" t="s">
        <v>20</v>
      </c>
      <c r="L411" s="17"/>
      <c r="M411" s="17"/>
      <c r="N411" s="17"/>
      <c r="O411" s="17"/>
      <c r="P411" s="17"/>
      <c r="Q411" s="17"/>
    </row>
    <row r="412" spans="1:17" x14ac:dyDescent="0.3">
      <c r="A412" s="208" t="s">
        <v>35</v>
      </c>
      <c r="B412" s="209" t="str">
        <f>VLOOKUP(Tabela2[[#This Row],[Classe]],Classe!$B$2:$D$24,2)</f>
        <v>S</v>
      </c>
      <c r="C412" s="210" t="str">
        <f>VLOOKUP(Tabela2[[#This Row],[Classe]],Classe!$B$2:$D$24,3)</f>
        <v>Honorários Contabeis</v>
      </c>
      <c r="D412" s="208" t="s">
        <v>125</v>
      </c>
      <c r="E412" s="208" t="s">
        <v>37</v>
      </c>
      <c r="F412" s="212">
        <v>45603</v>
      </c>
      <c r="G412" s="213">
        <v>45566</v>
      </c>
      <c r="H412" s="214">
        <v>-945</v>
      </c>
      <c r="I412" s="215">
        <v>11</v>
      </c>
      <c r="J412" s="216">
        <v>2024</v>
      </c>
      <c r="K412" s="217" t="s">
        <v>20</v>
      </c>
      <c r="L412" s="17"/>
      <c r="M412" s="17"/>
      <c r="N412" s="17"/>
      <c r="O412" s="17"/>
      <c r="P412" s="17"/>
      <c r="Q412" s="17"/>
    </row>
    <row r="413" spans="1:17" x14ac:dyDescent="0.3">
      <c r="A413" s="208" t="s">
        <v>17</v>
      </c>
      <c r="B413" s="218" t="str">
        <f>VLOOKUP(Tabela2[[#This Row],[Classe]],Classe!$B$2:$D$24,2)</f>
        <v>S</v>
      </c>
      <c r="C413" s="217" t="str">
        <f>VLOOKUP(Tabela2[[#This Row],[Classe]],Classe!$B$2:$D$24,3)</f>
        <v>Prolabore</v>
      </c>
      <c r="D413" s="217" t="s">
        <v>26</v>
      </c>
      <c r="E413" s="208" t="s">
        <v>27</v>
      </c>
      <c r="F413" s="228">
        <v>45615</v>
      </c>
      <c r="G413" s="213">
        <v>45566</v>
      </c>
      <c r="H413" s="214">
        <v>-1761.81</v>
      </c>
      <c r="I413" s="215">
        <v>11</v>
      </c>
      <c r="J413" s="216">
        <v>2024</v>
      </c>
      <c r="K413" s="217" t="s">
        <v>20</v>
      </c>
      <c r="L413" s="17"/>
      <c r="M413" s="17"/>
      <c r="N413" s="17"/>
      <c r="O413" s="17"/>
      <c r="P413" s="17"/>
      <c r="Q413" s="17"/>
    </row>
    <row r="414" spans="1:17" x14ac:dyDescent="0.3">
      <c r="A414" s="208" t="s">
        <v>30</v>
      </c>
      <c r="B414" s="209" t="str">
        <f>VLOOKUP(Tabela2[[#This Row],[Classe]],Classe!$B$2:$D$24,2)</f>
        <v>S</v>
      </c>
      <c r="C414" s="210" t="str">
        <f>VLOOKUP(Tabela2[[#This Row],[Classe]],Classe!$B$2:$D$24,3)</f>
        <v>Despesas Tributarias</v>
      </c>
      <c r="D414" s="208" t="s">
        <v>31</v>
      </c>
      <c r="E414" s="217" t="s">
        <v>32</v>
      </c>
      <c r="F414" s="228">
        <v>45617</v>
      </c>
      <c r="G414" s="213">
        <v>45566</v>
      </c>
      <c r="H414" s="214">
        <v>-1570.67</v>
      </c>
      <c r="I414" s="215">
        <v>11</v>
      </c>
      <c r="J414" s="216">
        <v>2024</v>
      </c>
      <c r="K414" s="217" t="s">
        <v>20</v>
      </c>
      <c r="L414" s="17"/>
      <c r="M414" s="17"/>
      <c r="N414" s="17"/>
      <c r="O414" s="17"/>
      <c r="P414" s="17"/>
      <c r="Q414" s="17"/>
    </row>
    <row r="415" spans="1:17" x14ac:dyDescent="0.3">
      <c r="A415" s="17"/>
      <c r="B415" s="54" t="e">
        <f>VLOOKUP(Tabela2[[#This Row],[Classe]],Classe!$B$2:$D$24,2)</f>
        <v>#N/A</v>
      </c>
      <c r="C415" s="55" t="e">
        <f>VLOOKUP(Tabela2[[#This Row],[Classe]],Classe!$B$2:$D$24,3)</f>
        <v>#N/A</v>
      </c>
      <c r="D415" s="36" t="e">
        <f>VLOOKUP(Tabela2[[#This Row],[Classe]],Classe!$B$2:$D$24,3)</f>
        <v>#N/A</v>
      </c>
      <c r="E415" s="17"/>
      <c r="F415" s="17"/>
      <c r="G415" s="17"/>
      <c r="H415" s="17"/>
      <c r="I415" s="17"/>
      <c r="J415" s="35"/>
      <c r="K415" s="35"/>
      <c r="L415" s="17"/>
      <c r="M415" s="17"/>
      <c r="N415" s="17"/>
      <c r="O415" s="17"/>
      <c r="P415" s="17"/>
      <c r="Q415" s="17"/>
    </row>
    <row r="416" spans="1:17" x14ac:dyDescent="0.3">
      <c r="A416" s="17"/>
      <c r="B416" s="54" t="e">
        <f>VLOOKUP(Tabela2[[#This Row],[Classe]],Classe!$B$2:$D$24,2)</f>
        <v>#N/A</v>
      </c>
      <c r="C416" s="55" t="e">
        <f>VLOOKUP(Tabela2[[#This Row],[Classe]],Classe!$B$2:$D$24,3)</f>
        <v>#N/A</v>
      </c>
      <c r="D416" s="36" t="e">
        <f>VLOOKUP(Tabela2[[#This Row],[Classe]],Classe!$B$2:$D$24,3)</f>
        <v>#N/A</v>
      </c>
      <c r="E416" s="17"/>
      <c r="F416" s="17"/>
      <c r="G416" s="17"/>
      <c r="H416" s="17"/>
      <c r="I416" s="17"/>
      <c r="J416" s="35"/>
      <c r="K416" s="35"/>
      <c r="L416" s="17"/>
      <c r="M416" s="17"/>
      <c r="N416" s="17"/>
      <c r="O416" s="17"/>
      <c r="P416" s="17"/>
      <c r="Q416" s="17"/>
    </row>
    <row r="417" spans="1:17" x14ac:dyDescent="0.3">
      <c r="A417" s="17"/>
      <c r="B417" s="54" t="e">
        <f>VLOOKUP(Tabela2[[#This Row],[Classe]],Classe!$B$2:$D$24,2)</f>
        <v>#N/A</v>
      </c>
      <c r="C417" s="55" t="e">
        <f>VLOOKUP(Tabela2[[#This Row],[Classe]],Classe!$B$2:$D$24,3)</f>
        <v>#N/A</v>
      </c>
      <c r="D417" s="36" t="e">
        <f>VLOOKUP(Tabela2[[#This Row],[Classe]],Classe!$B$2:$D$24,3)</f>
        <v>#N/A</v>
      </c>
      <c r="E417" s="17"/>
      <c r="F417" s="17"/>
      <c r="G417" s="17"/>
      <c r="H417" s="17"/>
      <c r="I417" s="17"/>
      <c r="J417" s="35"/>
      <c r="K417" s="35"/>
      <c r="L417" s="17"/>
      <c r="M417" s="17"/>
      <c r="N417" s="17"/>
      <c r="O417" s="17"/>
      <c r="P417" s="17"/>
      <c r="Q417" s="17"/>
    </row>
    <row r="418" spans="1:17" x14ac:dyDescent="0.3">
      <c r="A418" s="17"/>
      <c r="B418" s="54" t="e">
        <f>VLOOKUP(Tabela2[[#This Row],[Classe]],Classe!$B$2:$D$24,2)</f>
        <v>#N/A</v>
      </c>
      <c r="C418" s="55" t="e">
        <f>VLOOKUP(Tabela2[[#This Row],[Classe]],Classe!$B$2:$D$24,3)</f>
        <v>#N/A</v>
      </c>
      <c r="D418" s="36" t="e">
        <f>VLOOKUP(Tabela2[[#This Row],[Classe]],Classe!$B$2:$D$24,3)</f>
        <v>#N/A</v>
      </c>
      <c r="E418" s="17"/>
      <c r="F418" s="17"/>
      <c r="G418" s="17"/>
      <c r="H418" s="17"/>
      <c r="I418" s="17"/>
      <c r="J418" s="35"/>
      <c r="K418" s="35"/>
      <c r="L418" s="17"/>
      <c r="M418" s="17"/>
      <c r="N418" s="17"/>
      <c r="O418" s="17"/>
      <c r="P418" s="17"/>
      <c r="Q418" s="17"/>
    </row>
    <row r="419" spans="1:17" x14ac:dyDescent="0.3">
      <c r="A419" s="17"/>
      <c r="B419" s="54" t="e">
        <f>VLOOKUP(Tabela2[[#This Row],[Classe]],Classe!$B$2:$D$24,2)</f>
        <v>#N/A</v>
      </c>
      <c r="C419" s="55" t="e">
        <f>VLOOKUP(Tabela2[[#This Row],[Classe]],Classe!$B$2:$D$24,3)</f>
        <v>#N/A</v>
      </c>
      <c r="D419" s="36" t="e">
        <f>VLOOKUP(Tabela2[[#This Row],[Classe]],Classe!$B$2:$D$24,3)</f>
        <v>#N/A</v>
      </c>
      <c r="E419" s="17"/>
      <c r="F419" s="17"/>
      <c r="G419" s="17"/>
      <c r="H419" s="17"/>
      <c r="I419" s="17"/>
      <c r="J419" s="35"/>
      <c r="K419" s="35"/>
      <c r="L419" s="17"/>
      <c r="M419" s="17"/>
      <c r="N419" s="17"/>
      <c r="O419" s="17"/>
      <c r="P419" s="17"/>
      <c r="Q419" s="17"/>
    </row>
    <row r="420" spans="1:17" x14ac:dyDescent="0.3">
      <c r="A420" s="17"/>
      <c r="B420" s="54" t="e">
        <f>VLOOKUP(Tabela2[[#This Row],[Classe]],Classe!$B$2:$D$24,2)</f>
        <v>#N/A</v>
      </c>
      <c r="C420" s="55" t="e">
        <f>VLOOKUP(Tabela2[[#This Row],[Classe]],Classe!$B$2:$D$24,3)</f>
        <v>#N/A</v>
      </c>
      <c r="D420" s="36" t="e">
        <f>VLOOKUP(Tabela2[[#This Row],[Classe]],Classe!$B$2:$D$24,3)</f>
        <v>#N/A</v>
      </c>
      <c r="E420" s="17"/>
      <c r="F420" s="17"/>
      <c r="G420" s="17"/>
      <c r="H420" s="17"/>
      <c r="I420" s="17"/>
      <c r="J420" s="35"/>
      <c r="K420" s="35"/>
      <c r="L420" s="17"/>
      <c r="M420" s="17"/>
      <c r="N420" s="17"/>
      <c r="O420" s="17"/>
      <c r="P420" s="17"/>
      <c r="Q420" s="17"/>
    </row>
    <row r="421" spans="1:17" x14ac:dyDescent="0.3">
      <c r="A421" s="17"/>
      <c r="B421" s="54" t="e">
        <f>VLOOKUP(Tabela2[[#This Row],[Classe]],Classe!$B$2:$D$24,2)</f>
        <v>#N/A</v>
      </c>
      <c r="C421" s="55" t="e">
        <f>VLOOKUP(Tabela2[[#This Row],[Classe]],Classe!$B$2:$D$24,3)</f>
        <v>#N/A</v>
      </c>
      <c r="D421" s="36" t="e">
        <f>VLOOKUP(Tabela2[[#This Row],[Classe]],Classe!$B$2:$D$24,3)</f>
        <v>#N/A</v>
      </c>
      <c r="E421" s="17"/>
      <c r="F421" s="17"/>
      <c r="G421" s="17"/>
      <c r="H421" s="17"/>
      <c r="I421" s="17"/>
      <c r="J421" s="35"/>
      <c r="K421" s="35"/>
      <c r="L421" s="17"/>
      <c r="M421" s="17"/>
      <c r="N421" s="17"/>
      <c r="O421" s="17"/>
      <c r="P421" s="17"/>
      <c r="Q421" s="17"/>
    </row>
    <row r="422" spans="1:17" x14ac:dyDescent="0.3">
      <c r="A422" s="17"/>
      <c r="B422" s="54" t="e">
        <f>VLOOKUP(Tabela2[[#This Row],[Classe]],Classe!$B$2:$D$24,2)</f>
        <v>#N/A</v>
      </c>
      <c r="C422" s="55" t="e">
        <f>VLOOKUP(Tabela2[[#This Row],[Classe]],Classe!$B$2:$D$24,3)</f>
        <v>#N/A</v>
      </c>
      <c r="D422" s="36" t="e">
        <f>VLOOKUP(Tabela2[[#This Row],[Classe]],Classe!$B$2:$D$24,3)</f>
        <v>#N/A</v>
      </c>
      <c r="E422" s="17"/>
      <c r="F422" s="17"/>
      <c r="G422" s="17"/>
      <c r="H422" s="17"/>
      <c r="I422" s="17"/>
      <c r="J422" s="35"/>
      <c r="K422" s="35"/>
      <c r="L422" s="17"/>
      <c r="M422" s="17"/>
      <c r="N422" s="17"/>
      <c r="O422" s="17"/>
      <c r="P422" s="17"/>
      <c r="Q422" s="17"/>
    </row>
    <row r="423" spans="1:17" x14ac:dyDescent="0.3">
      <c r="A423" s="17"/>
      <c r="B423" s="54" t="e">
        <f>VLOOKUP(Tabela2[[#This Row],[Classe]],Classe!$B$2:$D$24,2)</f>
        <v>#N/A</v>
      </c>
      <c r="C423" s="55" t="e">
        <f>VLOOKUP(Tabela2[[#This Row],[Classe]],Classe!$B$2:$D$24,3)</f>
        <v>#N/A</v>
      </c>
      <c r="D423" s="36" t="e">
        <f>VLOOKUP(Tabela2[[#This Row],[Classe]],Classe!$B$2:$D$24,3)</f>
        <v>#N/A</v>
      </c>
      <c r="E423" s="17"/>
      <c r="F423" s="17"/>
      <c r="G423" s="17"/>
      <c r="H423" s="17"/>
      <c r="I423" s="17"/>
      <c r="J423" s="35"/>
      <c r="K423" s="35"/>
      <c r="L423" s="17"/>
      <c r="M423" s="17"/>
      <c r="N423" s="17"/>
      <c r="O423" s="17"/>
      <c r="P423" s="17"/>
      <c r="Q423" s="17"/>
    </row>
    <row r="424" spans="1:17" x14ac:dyDescent="0.3">
      <c r="A424" s="17"/>
      <c r="B424" s="54" t="e">
        <f>VLOOKUP(Tabela2[[#This Row],[Classe]],Classe!$B$2:$D$24,2)</f>
        <v>#N/A</v>
      </c>
      <c r="C424" s="55" t="e">
        <f>VLOOKUP(Tabela2[[#This Row],[Classe]],Classe!$B$2:$D$24,3)</f>
        <v>#N/A</v>
      </c>
      <c r="D424" s="36" t="e">
        <f>VLOOKUP(Tabela2[[#This Row],[Classe]],Classe!$B$2:$D$24,3)</f>
        <v>#N/A</v>
      </c>
      <c r="E424" s="17"/>
      <c r="F424" s="17"/>
      <c r="G424" s="17"/>
      <c r="H424" s="17"/>
      <c r="I424" s="17"/>
      <c r="J424" s="35"/>
      <c r="K424" s="35"/>
      <c r="L424" s="17"/>
      <c r="M424" s="17"/>
      <c r="N424" s="17"/>
      <c r="O424" s="17"/>
      <c r="P424" s="17"/>
      <c r="Q424" s="17"/>
    </row>
    <row r="425" spans="1:17" x14ac:dyDescent="0.3">
      <c r="A425" s="17"/>
      <c r="B425" s="54" t="e">
        <f>VLOOKUP(Tabela2[[#This Row],[Classe]],Classe!$B$2:$D$24,2)</f>
        <v>#N/A</v>
      </c>
      <c r="C425" s="55" t="e">
        <f>VLOOKUP(Tabela2[[#This Row],[Classe]],Classe!$B$2:$D$24,3)</f>
        <v>#N/A</v>
      </c>
      <c r="D425" s="36" t="e">
        <f>VLOOKUP(Tabela2[[#This Row],[Classe]],Classe!$B$2:$D$24,3)</f>
        <v>#N/A</v>
      </c>
      <c r="E425" s="17"/>
      <c r="F425" s="17"/>
      <c r="G425" s="17"/>
      <c r="H425" s="17"/>
      <c r="I425" s="17"/>
      <c r="J425" s="35"/>
      <c r="K425" s="35"/>
      <c r="L425" s="17"/>
      <c r="M425" s="17"/>
      <c r="N425" s="17"/>
      <c r="O425" s="17"/>
      <c r="P425" s="17"/>
      <c r="Q425" s="17"/>
    </row>
    <row r="426" spans="1:17" x14ac:dyDescent="0.3">
      <c r="A426" s="17"/>
      <c r="B426" s="54" t="e">
        <f>VLOOKUP(Tabela2[[#This Row],[Classe]],Classe!$B$2:$D$24,2)</f>
        <v>#N/A</v>
      </c>
      <c r="C426" s="55" t="e">
        <f>VLOOKUP(Tabela2[[#This Row],[Classe]],Classe!$B$2:$D$24,3)</f>
        <v>#N/A</v>
      </c>
      <c r="D426" s="36" t="e">
        <f>VLOOKUP(Tabela2[[#This Row],[Classe]],Classe!$B$2:$D$24,3)</f>
        <v>#N/A</v>
      </c>
      <c r="E426" s="17"/>
      <c r="F426" s="17"/>
      <c r="G426" s="17"/>
      <c r="H426" s="17"/>
      <c r="I426" s="17"/>
      <c r="J426" s="35"/>
      <c r="K426" s="35"/>
      <c r="L426" s="17"/>
      <c r="M426" s="17"/>
      <c r="N426" s="17"/>
      <c r="O426" s="17"/>
      <c r="P426" s="17"/>
      <c r="Q426" s="17"/>
    </row>
    <row r="427" spans="1:17" x14ac:dyDescent="0.3">
      <c r="A427" s="17"/>
      <c r="B427" s="54" t="e">
        <f>VLOOKUP(Tabela2[[#This Row],[Classe]],Classe!$B$2:$D$24,2)</f>
        <v>#N/A</v>
      </c>
      <c r="C427" s="55" t="e">
        <f>VLOOKUP(Tabela2[[#This Row],[Classe]],Classe!$B$2:$D$24,3)</f>
        <v>#N/A</v>
      </c>
      <c r="D427" s="36" t="e">
        <f>VLOOKUP(Tabela2[[#This Row],[Classe]],Classe!$B$2:$D$24,3)</f>
        <v>#N/A</v>
      </c>
      <c r="E427" s="17"/>
      <c r="F427" s="17"/>
      <c r="G427" s="17"/>
      <c r="H427" s="17"/>
      <c r="I427" s="17"/>
      <c r="J427" s="35"/>
      <c r="K427" s="35"/>
      <c r="L427" s="17"/>
      <c r="M427" s="17"/>
      <c r="N427" s="17"/>
      <c r="O427" s="17"/>
      <c r="P427" s="17"/>
      <c r="Q427" s="17"/>
    </row>
    <row r="428" spans="1:17" x14ac:dyDescent="0.3">
      <c r="A428" s="17"/>
      <c r="B428" s="54" t="e">
        <f>VLOOKUP(Tabela2[[#This Row],[Classe]],Classe!$B$2:$D$24,2)</f>
        <v>#N/A</v>
      </c>
      <c r="C428" s="55" t="e">
        <f>VLOOKUP(Tabela2[[#This Row],[Classe]],Classe!$B$2:$D$24,3)</f>
        <v>#N/A</v>
      </c>
      <c r="D428" s="36" t="e">
        <f>VLOOKUP(Tabela2[[#This Row],[Classe]],Classe!$B$2:$D$24,3)</f>
        <v>#N/A</v>
      </c>
      <c r="E428" s="17"/>
      <c r="F428" s="17"/>
      <c r="G428" s="17"/>
      <c r="H428" s="17"/>
      <c r="I428" s="17"/>
      <c r="J428" s="35"/>
      <c r="K428" s="35"/>
      <c r="L428" s="17"/>
      <c r="M428" s="17"/>
      <c r="N428" s="17"/>
      <c r="O428" s="17"/>
      <c r="P428" s="17"/>
      <c r="Q428" s="17"/>
    </row>
    <row r="429" spans="1:17" x14ac:dyDescent="0.3">
      <c r="A429" s="17"/>
      <c r="B429" s="54" t="e">
        <f>VLOOKUP(Tabela2[[#This Row],[Classe]],Classe!$B$2:$D$24,2)</f>
        <v>#N/A</v>
      </c>
      <c r="C429" s="55" t="e">
        <f>VLOOKUP(Tabela2[[#This Row],[Classe]],Classe!$B$2:$D$24,3)</f>
        <v>#N/A</v>
      </c>
      <c r="D429" s="36" t="e">
        <f>VLOOKUP(Tabela2[[#This Row],[Classe]],Classe!$B$2:$D$24,3)</f>
        <v>#N/A</v>
      </c>
      <c r="E429" s="17"/>
      <c r="F429" s="17"/>
      <c r="G429" s="17"/>
      <c r="H429" s="17"/>
      <c r="I429" s="17"/>
      <c r="J429" s="35"/>
      <c r="K429" s="35"/>
      <c r="L429" s="17"/>
      <c r="M429" s="17"/>
      <c r="N429" s="17"/>
      <c r="O429" s="17"/>
      <c r="P429" s="17"/>
      <c r="Q429" s="17"/>
    </row>
    <row r="430" spans="1:17" x14ac:dyDescent="0.3">
      <c r="A430" s="17"/>
      <c r="B430" s="54" t="e">
        <f>VLOOKUP(Tabela2[[#This Row],[Classe]],Classe!$B$2:$D$24,2)</f>
        <v>#N/A</v>
      </c>
      <c r="C430" s="55" t="e">
        <f>VLOOKUP(Tabela2[[#This Row],[Classe]],Classe!$B$2:$D$24,3)</f>
        <v>#N/A</v>
      </c>
      <c r="D430" s="36" t="e">
        <f>VLOOKUP(Tabela2[[#This Row],[Classe]],Classe!$B$2:$D$24,3)</f>
        <v>#N/A</v>
      </c>
      <c r="E430" s="17"/>
      <c r="F430" s="17"/>
      <c r="G430" s="17"/>
      <c r="H430" s="17"/>
      <c r="I430" s="17"/>
      <c r="J430" s="35"/>
      <c r="K430" s="35"/>
      <c r="L430" s="17"/>
      <c r="M430" s="17"/>
      <c r="N430" s="17"/>
      <c r="O430" s="17"/>
      <c r="P430" s="17"/>
      <c r="Q430" s="17"/>
    </row>
    <row r="431" spans="1:17" x14ac:dyDescent="0.3">
      <c r="A431" s="17"/>
      <c r="B431" s="54" t="e">
        <f>VLOOKUP(Tabela2[[#This Row],[Classe]],Classe!$B$2:$D$24,2)</f>
        <v>#N/A</v>
      </c>
      <c r="C431" s="55" t="e">
        <f>VLOOKUP(Tabela2[[#This Row],[Classe]],Classe!$B$2:$D$24,3)</f>
        <v>#N/A</v>
      </c>
      <c r="D431" s="36" t="e">
        <f>VLOOKUP(Tabela2[[#This Row],[Classe]],Classe!$B$2:$D$24,3)</f>
        <v>#N/A</v>
      </c>
      <c r="E431" s="17"/>
      <c r="F431" s="17"/>
      <c r="G431" s="17"/>
      <c r="H431" s="17"/>
      <c r="I431" s="17"/>
      <c r="J431" s="35"/>
      <c r="K431" s="35"/>
      <c r="L431" s="17"/>
      <c r="M431" s="17"/>
      <c r="N431" s="17"/>
      <c r="O431" s="17"/>
      <c r="P431" s="17"/>
      <c r="Q431" s="17"/>
    </row>
    <row r="432" spans="1:17" x14ac:dyDescent="0.3">
      <c r="A432" s="17"/>
      <c r="B432" s="54" t="e">
        <f>VLOOKUP(Tabela2[[#This Row],[Classe]],Classe!$B$2:$D$24,2)</f>
        <v>#N/A</v>
      </c>
      <c r="C432" s="55" t="e">
        <f>VLOOKUP(Tabela2[[#This Row],[Classe]],Classe!$B$2:$D$24,3)</f>
        <v>#N/A</v>
      </c>
      <c r="D432" s="36" t="e">
        <f>VLOOKUP(Tabela2[[#This Row],[Classe]],Classe!$B$2:$D$24,3)</f>
        <v>#N/A</v>
      </c>
      <c r="E432" s="17"/>
      <c r="F432" s="17"/>
      <c r="G432" s="17"/>
      <c r="H432" s="17"/>
      <c r="I432" s="17"/>
      <c r="J432" s="35"/>
      <c r="K432" s="35"/>
      <c r="L432" s="17"/>
      <c r="M432" s="17"/>
      <c r="N432" s="17"/>
      <c r="O432" s="17"/>
      <c r="P432" s="17"/>
      <c r="Q432" s="17"/>
    </row>
    <row r="433" spans="1:17" x14ac:dyDescent="0.3">
      <c r="A433" s="17"/>
      <c r="B433" s="54" t="e">
        <f>VLOOKUP(Tabela2[[#This Row],[Classe]],Classe!$B$2:$D$24,2)</f>
        <v>#N/A</v>
      </c>
      <c r="C433" s="55" t="e">
        <f>VLOOKUP(Tabela2[[#This Row],[Classe]],Classe!$B$2:$D$24,3)</f>
        <v>#N/A</v>
      </c>
      <c r="D433" s="36" t="e">
        <f>VLOOKUP(Tabela2[[#This Row],[Classe]],Classe!$B$2:$D$24,3)</f>
        <v>#N/A</v>
      </c>
      <c r="E433" s="17"/>
      <c r="F433" s="17"/>
      <c r="G433" s="17"/>
      <c r="H433" s="17"/>
      <c r="I433" s="17"/>
      <c r="J433" s="35"/>
      <c r="K433" s="35"/>
      <c r="L433" s="17"/>
      <c r="M433" s="17"/>
      <c r="N433" s="17"/>
      <c r="O433" s="17"/>
      <c r="P433" s="17"/>
      <c r="Q433" s="17"/>
    </row>
    <row r="434" spans="1:17" x14ac:dyDescent="0.3">
      <c r="A434" s="17"/>
      <c r="B434" s="54" t="e">
        <f>VLOOKUP(Tabela2[[#This Row],[Classe]],Classe!$B$2:$D$24,2)</f>
        <v>#N/A</v>
      </c>
      <c r="C434" s="55" t="e">
        <f>VLOOKUP(Tabela2[[#This Row],[Classe]],Classe!$B$2:$D$24,3)</f>
        <v>#N/A</v>
      </c>
      <c r="D434" s="36" t="e">
        <f>VLOOKUP(Tabela2[[#This Row],[Classe]],Classe!$B$2:$D$24,3)</f>
        <v>#N/A</v>
      </c>
      <c r="E434" s="17"/>
      <c r="F434" s="17"/>
      <c r="G434" s="17"/>
      <c r="H434" s="17"/>
      <c r="I434" s="17"/>
      <c r="J434" s="35"/>
      <c r="K434" s="35"/>
      <c r="L434" s="17"/>
      <c r="M434" s="17"/>
      <c r="N434" s="17"/>
      <c r="O434" s="17"/>
      <c r="P434" s="17"/>
      <c r="Q434" s="17"/>
    </row>
    <row r="435" spans="1:17" x14ac:dyDescent="0.3">
      <c r="A435" s="17"/>
      <c r="B435" s="54" t="e">
        <f>VLOOKUP(Tabela2[[#This Row],[Classe]],Classe!$B$2:$D$24,2)</f>
        <v>#N/A</v>
      </c>
      <c r="C435" s="55" t="e">
        <f>VLOOKUP(Tabela2[[#This Row],[Classe]],Classe!$B$2:$D$24,3)</f>
        <v>#N/A</v>
      </c>
      <c r="D435" s="36" t="e">
        <f>VLOOKUP(Tabela2[[#This Row],[Classe]],Classe!$B$2:$D$24,3)</f>
        <v>#N/A</v>
      </c>
      <c r="E435" s="17"/>
      <c r="F435" s="17"/>
      <c r="G435" s="17"/>
      <c r="H435" s="17"/>
      <c r="I435" s="17"/>
      <c r="J435" s="35"/>
      <c r="K435" s="35"/>
      <c r="L435" s="17"/>
      <c r="M435" s="17"/>
      <c r="N435" s="17"/>
      <c r="O435" s="17"/>
      <c r="P435" s="17"/>
      <c r="Q435" s="17"/>
    </row>
    <row r="436" spans="1:17" x14ac:dyDescent="0.3">
      <c r="A436" s="17"/>
      <c r="B436" s="54" t="e">
        <f>VLOOKUP(Tabela2[[#This Row],[Classe]],Classe!$B$2:$D$24,2)</f>
        <v>#N/A</v>
      </c>
      <c r="C436" s="55" t="e">
        <f>VLOOKUP(Tabela2[[#This Row],[Classe]],Classe!$B$2:$D$24,3)</f>
        <v>#N/A</v>
      </c>
      <c r="D436" s="36" t="e">
        <f>VLOOKUP(Tabela2[[#This Row],[Classe]],Classe!$B$2:$D$24,3)</f>
        <v>#N/A</v>
      </c>
      <c r="E436" s="17"/>
      <c r="F436" s="17"/>
      <c r="G436" s="17"/>
      <c r="H436" s="17"/>
      <c r="I436" s="17"/>
      <c r="J436" s="35"/>
      <c r="K436" s="35"/>
      <c r="L436" s="17"/>
      <c r="M436" s="17"/>
      <c r="N436" s="17"/>
      <c r="O436" s="17"/>
      <c r="P436" s="17"/>
      <c r="Q436" s="17"/>
    </row>
    <row r="437" spans="1:17" x14ac:dyDescent="0.3">
      <c r="A437" s="17"/>
      <c r="B437" s="54" t="e">
        <f>VLOOKUP(Tabela2[[#This Row],[Classe]],Classe!$B$2:$D$24,2)</f>
        <v>#N/A</v>
      </c>
      <c r="C437" s="55" t="e">
        <f>VLOOKUP(Tabela2[[#This Row],[Classe]],Classe!$B$2:$D$24,3)</f>
        <v>#N/A</v>
      </c>
      <c r="D437" s="36" t="e">
        <f>VLOOKUP(Tabela2[[#This Row],[Classe]],Classe!$B$2:$D$24,3)</f>
        <v>#N/A</v>
      </c>
      <c r="E437" s="17"/>
      <c r="F437" s="17"/>
      <c r="G437" s="17"/>
      <c r="H437" s="17"/>
      <c r="I437" s="17"/>
      <c r="J437" s="35"/>
      <c r="K437" s="35"/>
      <c r="L437" s="17"/>
      <c r="M437" s="17"/>
      <c r="N437" s="17"/>
      <c r="O437" s="17"/>
      <c r="P437" s="17"/>
      <c r="Q437" s="17"/>
    </row>
    <row r="438" spans="1:17" x14ac:dyDescent="0.3">
      <c r="A438" s="17"/>
      <c r="B438" s="54" t="e">
        <f>VLOOKUP(Tabela2[[#This Row],[Classe]],Classe!$B$2:$D$24,2)</f>
        <v>#N/A</v>
      </c>
      <c r="C438" s="55" t="e">
        <f>VLOOKUP(Tabela2[[#This Row],[Classe]],Classe!$B$2:$D$24,3)</f>
        <v>#N/A</v>
      </c>
      <c r="D438" s="36" t="e">
        <f>VLOOKUP(Tabela2[[#This Row],[Classe]],Classe!$B$2:$D$24,3)</f>
        <v>#N/A</v>
      </c>
      <c r="E438" s="17"/>
      <c r="F438" s="17"/>
      <c r="G438" s="17"/>
      <c r="H438" s="17"/>
      <c r="I438" s="17"/>
      <c r="J438" s="35"/>
      <c r="K438" s="35"/>
      <c r="L438" s="17"/>
      <c r="M438" s="17"/>
      <c r="N438" s="17"/>
      <c r="O438" s="17"/>
      <c r="P438" s="17"/>
      <c r="Q438" s="17"/>
    </row>
  </sheetData>
  <sortState xmlns:xlrd2="http://schemas.microsoft.com/office/spreadsheetml/2017/richdata2" ref="C131:H155">
    <sortCondition descending="1" ref="C131:C155"/>
  </sortState>
  <phoneticPr fontId="6" type="noConversion"/>
  <pageMargins left="0.51181102362204722" right="0.51181102362204722" top="0.78740157480314965" bottom="0.78740157480314965" header="0.31496062992125984" footer="0.31496062992125984"/>
  <pageSetup paperSize="9" scale="59" orientation="landscape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EEBA-0FC2-4B8B-BFD1-7F0D2501D1AE}">
  <sheetPr>
    <tabColor theme="4"/>
  </sheetPr>
  <dimension ref="A1:R69"/>
  <sheetViews>
    <sheetView workbookViewId="0">
      <selection activeCell="C4" sqref="C4"/>
    </sheetView>
  </sheetViews>
  <sheetFormatPr defaultRowHeight="14.4" outlineLevelCol="1" x14ac:dyDescent="0.3"/>
  <cols>
    <col min="1" max="1" width="50.109375" bestFit="1" customWidth="1"/>
    <col min="2" max="2" width="18.5546875" bestFit="1" customWidth="1"/>
    <col min="3" max="5" width="10.44140625" bestFit="1" customWidth="1"/>
    <col min="6" max="10" width="10.44140625" bestFit="1" customWidth="1" outlineLevel="1"/>
    <col min="11" max="17" width="10.44140625" bestFit="1" customWidth="1"/>
    <col min="18" max="18" width="11.44140625" bestFit="1" customWidth="1"/>
    <col min="19" max="19" width="15.6640625" bestFit="1" customWidth="1"/>
    <col min="20" max="20" width="12.5546875" bestFit="1" customWidth="1"/>
    <col min="21" max="21" width="15.6640625" bestFit="1" customWidth="1"/>
    <col min="22" max="22" width="12.5546875" bestFit="1" customWidth="1"/>
    <col min="23" max="23" width="15.6640625" bestFit="1" customWidth="1"/>
    <col min="24" max="24" width="12.5546875" bestFit="1" customWidth="1"/>
    <col min="25" max="25" width="15.6640625" bestFit="1" customWidth="1"/>
    <col min="26" max="26" width="12.5546875" bestFit="1" customWidth="1"/>
    <col min="27" max="27" width="15.6640625" bestFit="1" customWidth="1"/>
    <col min="28" max="28" width="12.5546875" bestFit="1" customWidth="1"/>
    <col min="29" max="29" width="15.6640625" bestFit="1" customWidth="1"/>
    <col min="30" max="30" width="12.5546875" bestFit="1" customWidth="1"/>
    <col min="31" max="31" width="15.6640625" bestFit="1" customWidth="1"/>
    <col min="32" max="32" width="12.5546875" bestFit="1" customWidth="1"/>
    <col min="33" max="33" width="15.6640625" bestFit="1" customWidth="1"/>
    <col min="34" max="34" width="12.5546875" bestFit="1" customWidth="1"/>
    <col min="35" max="35" width="15.6640625" bestFit="1" customWidth="1"/>
    <col min="36" max="36" width="12.5546875" bestFit="1" customWidth="1"/>
    <col min="37" max="37" width="15.6640625" bestFit="1" customWidth="1"/>
    <col min="38" max="38" width="12.5546875" bestFit="1" customWidth="1"/>
    <col min="39" max="39" width="10.6640625" bestFit="1" customWidth="1"/>
    <col min="40" max="40" width="15.6640625" bestFit="1" customWidth="1"/>
    <col min="41" max="41" width="12.5546875" bestFit="1" customWidth="1"/>
    <col min="42" max="42" width="15.6640625" bestFit="1" customWidth="1"/>
    <col min="43" max="43" width="12.5546875" bestFit="1" customWidth="1"/>
    <col min="44" max="44" width="15.6640625" bestFit="1" customWidth="1"/>
    <col min="45" max="45" width="12.5546875" bestFit="1" customWidth="1"/>
    <col min="46" max="46" width="10.6640625" bestFit="1" customWidth="1"/>
    <col min="47" max="47" width="15.6640625" bestFit="1" customWidth="1"/>
    <col min="48" max="48" width="12.5546875" bestFit="1" customWidth="1"/>
    <col min="49" max="49" width="15.6640625" bestFit="1" customWidth="1"/>
    <col min="50" max="50" width="12.5546875" bestFit="1" customWidth="1"/>
    <col min="51" max="51" width="15.6640625" bestFit="1" customWidth="1"/>
    <col min="52" max="52" width="12.5546875" bestFit="1" customWidth="1"/>
    <col min="53" max="53" width="15.6640625" bestFit="1" customWidth="1"/>
    <col min="54" max="54" width="12.5546875" bestFit="1" customWidth="1"/>
    <col min="55" max="55" width="10.6640625" bestFit="1" customWidth="1"/>
    <col min="56" max="56" width="15.6640625" bestFit="1" customWidth="1"/>
    <col min="57" max="57" width="12.5546875" bestFit="1" customWidth="1"/>
    <col min="58" max="58" width="15.6640625" bestFit="1" customWidth="1"/>
    <col min="59" max="59" width="12.5546875" bestFit="1" customWidth="1"/>
    <col min="60" max="60" width="10.6640625" bestFit="1" customWidth="1"/>
    <col min="61" max="61" width="15.6640625" bestFit="1" customWidth="1"/>
    <col min="62" max="62" width="12.5546875" bestFit="1" customWidth="1"/>
    <col min="63" max="63" width="15.6640625" bestFit="1" customWidth="1"/>
    <col min="64" max="64" width="12.5546875" bestFit="1" customWidth="1"/>
    <col min="65" max="65" width="10.6640625" bestFit="1" customWidth="1"/>
    <col min="66" max="66" width="15.6640625" bestFit="1" customWidth="1"/>
    <col min="67" max="67" width="12.5546875" bestFit="1" customWidth="1"/>
    <col min="68" max="68" width="15.6640625" bestFit="1" customWidth="1"/>
    <col min="69" max="69" width="12.5546875" bestFit="1" customWidth="1"/>
    <col min="70" max="70" width="15.6640625" bestFit="1" customWidth="1"/>
    <col min="71" max="71" width="12.5546875" bestFit="1" customWidth="1"/>
    <col min="72" max="72" width="15.6640625" bestFit="1" customWidth="1"/>
    <col min="73" max="73" width="12.5546875" bestFit="1" customWidth="1"/>
    <col min="74" max="74" width="10.6640625" bestFit="1" customWidth="1"/>
    <col min="75" max="75" width="15.6640625" bestFit="1" customWidth="1"/>
    <col min="76" max="76" width="12.5546875" bestFit="1" customWidth="1"/>
    <col min="77" max="77" width="15.6640625" bestFit="1" customWidth="1"/>
    <col min="78" max="78" width="12.5546875" bestFit="1" customWidth="1"/>
    <col min="79" max="79" width="15.6640625" bestFit="1" customWidth="1"/>
    <col min="80" max="80" width="12.5546875" bestFit="1" customWidth="1"/>
    <col min="81" max="81" width="15.6640625" bestFit="1" customWidth="1"/>
    <col min="82" max="82" width="12.5546875" bestFit="1" customWidth="1"/>
    <col min="83" max="83" width="15.6640625" bestFit="1" customWidth="1"/>
    <col min="84" max="84" width="12.5546875" bestFit="1" customWidth="1"/>
    <col min="85" max="85" width="15.6640625" bestFit="1" customWidth="1"/>
    <col min="86" max="86" width="12.5546875" bestFit="1" customWidth="1"/>
    <col min="87" max="87" width="15.6640625" bestFit="1" customWidth="1"/>
    <col min="88" max="88" width="12.5546875" bestFit="1" customWidth="1"/>
    <col min="89" max="89" width="15.6640625" bestFit="1" customWidth="1"/>
    <col min="90" max="90" width="12.5546875" bestFit="1" customWidth="1"/>
    <col min="91" max="91" width="15.6640625" bestFit="1" customWidth="1"/>
    <col min="92" max="92" width="12.5546875" bestFit="1" customWidth="1"/>
    <col min="93" max="93" width="15.6640625" bestFit="1" customWidth="1"/>
    <col min="94" max="94" width="12.5546875" bestFit="1" customWidth="1"/>
    <col min="95" max="95" width="15.6640625" bestFit="1" customWidth="1"/>
    <col min="96" max="96" width="12.5546875" bestFit="1" customWidth="1"/>
    <col min="97" max="97" width="15.6640625" bestFit="1" customWidth="1"/>
    <col min="98" max="98" width="12.5546875" bestFit="1" customWidth="1"/>
    <col min="99" max="99" width="15.6640625" bestFit="1" customWidth="1"/>
    <col min="100" max="100" width="12.5546875" bestFit="1" customWidth="1"/>
    <col min="101" max="101" width="15.6640625" bestFit="1" customWidth="1"/>
    <col min="102" max="102" width="12.5546875" bestFit="1" customWidth="1"/>
    <col min="103" max="103" width="15.6640625" bestFit="1" customWidth="1"/>
    <col min="104" max="104" width="12.5546875" bestFit="1" customWidth="1"/>
    <col min="105" max="105" width="15.6640625" bestFit="1" customWidth="1"/>
    <col min="106" max="106" width="12.5546875" bestFit="1" customWidth="1"/>
    <col min="107" max="107" width="10.6640625" bestFit="1" customWidth="1"/>
    <col min="108" max="108" width="15.6640625" bestFit="1" customWidth="1"/>
    <col min="109" max="109" width="12.5546875" bestFit="1" customWidth="1"/>
    <col min="110" max="110" width="10.6640625" bestFit="1" customWidth="1"/>
    <col min="111" max="111" width="15.6640625" bestFit="1" customWidth="1"/>
    <col min="112" max="112" width="12.5546875" bestFit="1" customWidth="1"/>
    <col min="113" max="113" width="10.6640625" bestFit="1" customWidth="1"/>
    <col min="114" max="114" width="15.6640625" bestFit="1" customWidth="1"/>
    <col min="115" max="115" width="12.5546875" bestFit="1" customWidth="1"/>
    <col min="116" max="116" width="15.6640625" bestFit="1" customWidth="1"/>
    <col min="117" max="117" width="12.5546875" bestFit="1" customWidth="1"/>
    <col min="118" max="118" width="15.6640625" bestFit="1" customWidth="1"/>
    <col min="119" max="119" width="12.5546875" bestFit="1" customWidth="1"/>
    <col min="120" max="120" width="15.6640625" bestFit="1" customWidth="1"/>
    <col min="121" max="121" width="12.5546875" bestFit="1" customWidth="1"/>
    <col min="122" max="122" width="15.6640625" bestFit="1" customWidth="1"/>
    <col min="123" max="123" width="12.5546875" bestFit="1" customWidth="1"/>
    <col min="124" max="124" width="15.6640625" bestFit="1" customWidth="1"/>
    <col min="125" max="125" width="12.5546875" bestFit="1" customWidth="1"/>
    <col min="126" max="126" width="15.6640625" bestFit="1" customWidth="1"/>
    <col min="127" max="127" width="12.5546875" bestFit="1" customWidth="1"/>
    <col min="128" max="128" width="15.6640625" bestFit="1" customWidth="1"/>
    <col min="129" max="129" width="12.5546875" bestFit="1" customWidth="1"/>
    <col min="130" max="130" width="15.6640625" bestFit="1" customWidth="1"/>
    <col min="131" max="131" width="12.5546875" bestFit="1" customWidth="1"/>
    <col min="132" max="132" width="15.6640625" bestFit="1" customWidth="1"/>
    <col min="133" max="133" width="12.5546875" bestFit="1" customWidth="1"/>
    <col min="134" max="134" width="15.6640625" bestFit="1" customWidth="1"/>
    <col min="135" max="135" width="12.5546875" bestFit="1" customWidth="1"/>
    <col min="136" max="136" width="15.6640625" bestFit="1" customWidth="1"/>
    <col min="137" max="137" width="12.5546875" bestFit="1" customWidth="1"/>
    <col min="138" max="138" width="15.6640625" bestFit="1" customWidth="1"/>
    <col min="139" max="139" width="12.5546875" bestFit="1" customWidth="1"/>
    <col min="140" max="140" width="15.6640625" bestFit="1" customWidth="1"/>
    <col min="141" max="141" width="11.5546875" bestFit="1" customWidth="1"/>
  </cols>
  <sheetData>
    <row r="1" spans="1:18" x14ac:dyDescent="0.3">
      <c r="A1" s="49" t="s">
        <v>564</v>
      </c>
    </row>
    <row r="3" spans="1:18" x14ac:dyDescent="0.3">
      <c r="A3" s="18" t="s">
        <v>534</v>
      </c>
      <c r="B3" s="18" t="s">
        <v>535</v>
      </c>
    </row>
    <row r="4" spans="1:18" x14ac:dyDescent="0.3">
      <c r="B4" t="s">
        <v>542</v>
      </c>
      <c r="C4" t="s">
        <v>484</v>
      </c>
      <c r="D4" t="s">
        <v>565</v>
      </c>
      <c r="E4" t="s">
        <v>485</v>
      </c>
      <c r="F4" t="s">
        <v>566</v>
      </c>
      <c r="G4" t="s">
        <v>486</v>
      </c>
      <c r="H4" t="s">
        <v>567</v>
      </c>
      <c r="I4" t="s">
        <v>487</v>
      </c>
      <c r="J4" t="s">
        <v>488</v>
      </c>
      <c r="K4" t="s">
        <v>489</v>
      </c>
      <c r="L4" t="s">
        <v>490</v>
      </c>
      <c r="M4" t="s">
        <v>491</v>
      </c>
      <c r="N4" t="s">
        <v>478</v>
      </c>
      <c r="O4" t="s">
        <v>480</v>
      </c>
      <c r="P4" t="s">
        <v>481</v>
      </c>
      <c r="Q4" t="s">
        <v>483</v>
      </c>
      <c r="R4" t="s">
        <v>540</v>
      </c>
    </row>
    <row r="5" spans="1:18" x14ac:dyDescent="0.3">
      <c r="C5" t="s">
        <v>568</v>
      </c>
      <c r="E5" t="s">
        <v>569</v>
      </c>
      <c r="G5" t="s">
        <v>570</v>
      </c>
    </row>
    <row r="7" spans="1:18" x14ac:dyDescent="0.3">
      <c r="A7" s="18" t="s">
        <v>541</v>
      </c>
    </row>
    <row r="8" spans="1:18" x14ac:dyDescent="0.3">
      <c r="A8" s="19" t="s">
        <v>23</v>
      </c>
      <c r="B8" s="21"/>
      <c r="C8" s="21">
        <v>27500</v>
      </c>
      <c r="D8" s="21">
        <v>27500</v>
      </c>
      <c r="E8" s="21">
        <v>27500</v>
      </c>
      <c r="F8" s="21">
        <v>27500</v>
      </c>
      <c r="G8" s="21">
        <v>27500</v>
      </c>
      <c r="H8" s="21">
        <v>27500</v>
      </c>
      <c r="I8" s="21">
        <v>27500</v>
      </c>
      <c r="J8" s="21">
        <v>51333</v>
      </c>
      <c r="K8" s="21">
        <v>27500</v>
      </c>
      <c r="L8" s="21">
        <v>27500</v>
      </c>
      <c r="M8" s="21">
        <v>27500</v>
      </c>
      <c r="N8" s="21">
        <v>39416.660000000003</v>
      </c>
      <c r="O8" s="21">
        <v>55000</v>
      </c>
      <c r="P8" s="21">
        <v>27500</v>
      </c>
      <c r="Q8" s="21">
        <v>35368.06</v>
      </c>
      <c r="R8" s="21">
        <v>401117.72000000003</v>
      </c>
    </row>
    <row r="9" spans="1:18" x14ac:dyDescent="0.3">
      <c r="A9" s="20" t="s">
        <v>543</v>
      </c>
      <c r="B9" s="21"/>
      <c r="C9" s="21">
        <v>27500</v>
      </c>
      <c r="D9" s="21">
        <v>27500</v>
      </c>
      <c r="E9" s="21">
        <v>27500</v>
      </c>
      <c r="F9" s="21">
        <v>27500</v>
      </c>
      <c r="G9" s="21">
        <v>27500</v>
      </c>
      <c r="H9" s="21">
        <v>27500</v>
      </c>
      <c r="I9" s="21">
        <v>27500</v>
      </c>
      <c r="J9" s="21">
        <v>51333</v>
      </c>
      <c r="K9" s="21">
        <v>27500</v>
      </c>
      <c r="L9" s="21">
        <v>27500</v>
      </c>
      <c r="M9" s="21">
        <v>27500</v>
      </c>
      <c r="N9" s="21">
        <v>39416.660000000003</v>
      </c>
      <c r="O9" s="21">
        <v>55000</v>
      </c>
      <c r="P9" s="21">
        <v>27500</v>
      </c>
      <c r="Q9" s="21">
        <v>35368.06</v>
      </c>
      <c r="R9" s="21">
        <v>401117.72000000003</v>
      </c>
    </row>
    <row r="10" spans="1:18" x14ac:dyDescent="0.3">
      <c r="A10" s="43" t="s">
        <v>24</v>
      </c>
      <c r="B10" s="21"/>
      <c r="C10" s="21">
        <v>27500</v>
      </c>
      <c r="D10" s="21">
        <v>27500</v>
      </c>
      <c r="E10" s="21">
        <v>27500</v>
      </c>
      <c r="F10" s="21">
        <v>27500</v>
      </c>
      <c r="G10" s="21">
        <v>27500</v>
      </c>
      <c r="H10" s="21">
        <v>27500</v>
      </c>
      <c r="I10" s="21">
        <v>27500</v>
      </c>
      <c r="J10" s="21">
        <v>51333</v>
      </c>
      <c r="K10" s="21">
        <v>27500</v>
      </c>
      <c r="L10" s="21">
        <v>27500</v>
      </c>
      <c r="M10" s="21">
        <v>27500</v>
      </c>
      <c r="N10" s="21">
        <v>39416.660000000003</v>
      </c>
      <c r="O10" s="21">
        <v>55000</v>
      </c>
      <c r="P10" s="21">
        <v>27500</v>
      </c>
      <c r="Q10" s="21">
        <v>35368.06</v>
      </c>
      <c r="R10" s="21">
        <v>401117.72000000003</v>
      </c>
    </row>
    <row r="11" spans="1:18" x14ac:dyDescent="0.3">
      <c r="A11" s="19" t="s">
        <v>38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>
        <v>10000</v>
      </c>
      <c r="O11" s="21"/>
      <c r="P11" s="21"/>
      <c r="Q11" s="21"/>
      <c r="R11" s="21">
        <v>10000</v>
      </c>
    </row>
    <row r="12" spans="1:18" x14ac:dyDescent="0.3">
      <c r="A12" s="20" t="s">
        <v>40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>
        <v>10000</v>
      </c>
      <c r="O12" s="21"/>
      <c r="P12" s="21"/>
      <c r="Q12" s="21"/>
      <c r="R12" s="21">
        <v>10000</v>
      </c>
    </row>
    <row r="13" spans="1:18" x14ac:dyDescent="0.3">
      <c r="A13" s="43" t="s">
        <v>40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>
        <v>10000</v>
      </c>
      <c r="O13" s="21"/>
      <c r="P13" s="21"/>
      <c r="Q13" s="21"/>
      <c r="R13" s="21">
        <v>10000</v>
      </c>
    </row>
    <row r="14" spans="1:18" x14ac:dyDescent="0.3">
      <c r="A14" s="19" t="s">
        <v>538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 x14ac:dyDescent="0.3">
      <c r="A15" s="20" t="s">
        <v>571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 x14ac:dyDescent="0.3">
      <c r="A16" s="43" t="s">
        <v>571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 x14ac:dyDescent="0.3">
      <c r="A17" s="19" t="s">
        <v>17</v>
      </c>
      <c r="B17" s="21"/>
      <c r="C17" s="21">
        <v>-7786.02</v>
      </c>
      <c r="D17" s="21">
        <v>-7786.02</v>
      </c>
      <c r="E17" s="21">
        <v>-7774.98</v>
      </c>
      <c r="F17" s="21">
        <v>-7774.98</v>
      </c>
      <c r="G17" s="21">
        <v>-7786.02</v>
      </c>
      <c r="H17" s="21">
        <v>-7786.02</v>
      </c>
      <c r="I17" s="21">
        <v>-7786.02</v>
      </c>
      <c r="J17" s="21">
        <v>-7786.02</v>
      </c>
      <c r="K17" s="21">
        <v>-7786.02</v>
      </c>
      <c r="L17" s="21">
        <v>-7786.02</v>
      </c>
      <c r="M17" s="21">
        <v>-7786.02</v>
      </c>
      <c r="N17" s="21">
        <v>-15586.019999999999</v>
      </c>
      <c r="O17" s="21">
        <v>-15586.019999999999</v>
      </c>
      <c r="P17" s="21">
        <v>-7800</v>
      </c>
      <c r="Q17" s="21">
        <v>-7800</v>
      </c>
      <c r="R17" s="21">
        <v>-109049.16</v>
      </c>
    </row>
    <row r="18" spans="1:18" x14ac:dyDescent="0.3">
      <c r="A18" s="20" t="s">
        <v>532</v>
      </c>
      <c r="B18" s="21"/>
      <c r="C18" s="21">
        <v>-7786.02</v>
      </c>
      <c r="D18" s="21">
        <v>-7786.02</v>
      </c>
      <c r="E18" s="21">
        <v>-7774.98</v>
      </c>
      <c r="F18" s="21">
        <v>-7774.98</v>
      </c>
      <c r="G18" s="21">
        <v>-7786.02</v>
      </c>
      <c r="H18" s="21">
        <v>-7786.02</v>
      </c>
      <c r="I18" s="21">
        <v>-7786.02</v>
      </c>
      <c r="J18" s="21">
        <v>-7786.02</v>
      </c>
      <c r="K18" s="21">
        <v>-7786.02</v>
      </c>
      <c r="L18" s="21">
        <v>-7786.02</v>
      </c>
      <c r="M18" s="21">
        <v>-7786.02</v>
      </c>
      <c r="N18" s="21">
        <v>-15586.019999999999</v>
      </c>
      <c r="O18" s="21">
        <v>-15586.019999999999</v>
      </c>
      <c r="P18" s="21">
        <v>-7800</v>
      </c>
      <c r="Q18" s="21">
        <v>-7800</v>
      </c>
      <c r="R18" s="21">
        <v>-109049.16</v>
      </c>
    </row>
    <row r="19" spans="1:18" x14ac:dyDescent="0.3">
      <c r="A19" s="43" t="s">
        <v>26</v>
      </c>
      <c r="B19" s="21"/>
      <c r="C19" s="21">
        <v>-1772.85</v>
      </c>
      <c r="D19" s="21">
        <v>-1772.85</v>
      </c>
      <c r="E19" s="21">
        <v>-1761.81</v>
      </c>
      <c r="F19" s="21">
        <v>-1761.81</v>
      </c>
      <c r="G19" s="21">
        <v>-1761.81</v>
      </c>
      <c r="H19" s="21">
        <v>-1761.81</v>
      </c>
      <c r="I19" s="21">
        <v>-1761.81</v>
      </c>
      <c r="J19" s="21">
        <v>-1761.81</v>
      </c>
      <c r="K19" s="21">
        <v>-1761.81</v>
      </c>
      <c r="L19" s="21">
        <v>-1761.81</v>
      </c>
      <c r="M19" s="21">
        <v>-1761.81</v>
      </c>
      <c r="N19" s="21">
        <v>-2890.6099999999997</v>
      </c>
      <c r="O19" s="21">
        <v>-2890.6099999999997</v>
      </c>
      <c r="P19" s="21">
        <v>-1128.8</v>
      </c>
      <c r="Q19" s="21">
        <v>-1128.8</v>
      </c>
      <c r="R19" s="21">
        <v>-22144.339999999997</v>
      </c>
    </row>
    <row r="20" spans="1:18" x14ac:dyDescent="0.3">
      <c r="A20" s="43" t="s">
        <v>21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>
        <v>-3335.6</v>
      </c>
      <c r="O20" s="21">
        <v>-3335.6</v>
      </c>
      <c r="P20" s="21">
        <v>-3335.6</v>
      </c>
      <c r="Q20" s="21">
        <v>-3335.6</v>
      </c>
      <c r="R20" s="21">
        <v>-13342.4</v>
      </c>
    </row>
    <row r="21" spans="1:18" x14ac:dyDescent="0.3">
      <c r="A21" s="43" t="s">
        <v>18</v>
      </c>
      <c r="B21" s="21"/>
      <c r="C21" s="21">
        <v>-6013.17</v>
      </c>
      <c r="D21" s="21">
        <v>-6013.17</v>
      </c>
      <c r="E21" s="21">
        <v>-6013.17</v>
      </c>
      <c r="F21" s="21">
        <v>-6013.17</v>
      </c>
      <c r="G21" s="21">
        <v>-6024.21</v>
      </c>
      <c r="H21" s="21">
        <v>-6024.21</v>
      </c>
      <c r="I21" s="21">
        <v>-6024.21</v>
      </c>
      <c r="J21" s="21">
        <v>-6024.21</v>
      </c>
      <c r="K21" s="21">
        <v>-6024.21</v>
      </c>
      <c r="L21" s="21">
        <v>-6024.21</v>
      </c>
      <c r="M21" s="21">
        <v>-6024.21</v>
      </c>
      <c r="N21" s="21">
        <v>-9359.81</v>
      </c>
      <c r="O21" s="21">
        <v>-9359.81</v>
      </c>
      <c r="P21" s="21">
        <v>-3335.6</v>
      </c>
      <c r="Q21" s="21">
        <v>-3335.6</v>
      </c>
      <c r="R21" s="21">
        <v>-73562.420000000013</v>
      </c>
    </row>
    <row r="22" spans="1:18" x14ac:dyDescent="0.3">
      <c r="A22" s="19" t="s">
        <v>61</v>
      </c>
      <c r="B22" s="21"/>
      <c r="C22" s="21">
        <v>-468.46</v>
      </c>
      <c r="D22" s="21">
        <v>-468.46</v>
      </c>
      <c r="E22" s="21"/>
      <c r="F22" s="21"/>
      <c r="G22" s="21">
        <v>-410.8</v>
      </c>
      <c r="H22" s="21">
        <v>-410.8</v>
      </c>
      <c r="I22" s="21"/>
      <c r="J22" s="21">
        <v>-11888.71</v>
      </c>
      <c r="K22" s="21">
        <v>-315.88</v>
      </c>
      <c r="L22" s="21">
        <v>-120</v>
      </c>
      <c r="M22" s="21"/>
      <c r="N22" s="21">
        <v>-285.8</v>
      </c>
      <c r="O22" s="21">
        <v>-100</v>
      </c>
      <c r="P22" s="21"/>
      <c r="Q22" s="21"/>
      <c r="R22" s="21">
        <v>-13589.65</v>
      </c>
    </row>
    <row r="23" spans="1:18" x14ac:dyDescent="0.3">
      <c r="A23" s="20" t="s">
        <v>545</v>
      </c>
      <c r="B23" s="21"/>
      <c r="C23" s="21">
        <v>-468.46</v>
      </c>
      <c r="D23" s="21">
        <v>-468.46</v>
      </c>
      <c r="E23" s="21"/>
      <c r="F23" s="21"/>
      <c r="G23" s="21">
        <v>-410.8</v>
      </c>
      <c r="H23" s="21">
        <v>-410.8</v>
      </c>
      <c r="I23" s="21"/>
      <c r="J23" s="21">
        <v>-11888.71</v>
      </c>
      <c r="K23" s="21">
        <v>-315.88</v>
      </c>
      <c r="L23" s="21">
        <v>-120</v>
      </c>
      <c r="M23" s="21"/>
      <c r="N23" s="21">
        <v>-285.8</v>
      </c>
      <c r="O23" s="21">
        <v>-100</v>
      </c>
      <c r="P23" s="21"/>
      <c r="Q23" s="21"/>
      <c r="R23" s="21">
        <v>-13589.65</v>
      </c>
    </row>
    <row r="24" spans="1:18" x14ac:dyDescent="0.3">
      <c r="A24" s="43" t="s">
        <v>139</v>
      </c>
      <c r="B24" s="21"/>
      <c r="C24" s="21">
        <v>-468.46</v>
      </c>
      <c r="D24" s="21">
        <v>-468.46</v>
      </c>
      <c r="E24" s="21"/>
      <c r="F24" s="21"/>
      <c r="G24" s="21">
        <v>-410.8</v>
      </c>
      <c r="H24" s="21">
        <v>-410.8</v>
      </c>
      <c r="I24" s="21"/>
      <c r="J24" s="21">
        <v>-460.3</v>
      </c>
      <c r="K24" s="21">
        <v>-309.8</v>
      </c>
      <c r="L24" s="21"/>
      <c r="M24" s="21"/>
      <c r="N24" s="21">
        <v>-255.8</v>
      </c>
      <c r="O24" s="21"/>
      <c r="P24" s="21"/>
      <c r="Q24" s="21"/>
      <c r="R24" s="21">
        <v>-1905.1599999999999</v>
      </c>
    </row>
    <row r="25" spans="1:18" x14ac:dyDescent="0.3">
      <c r="A25" s="43" t="s">
        <v>62</v>
      </c>
      <c r="B25" s="21"/>
      <c r="C25" s="21"/>
      <c r="D25" s="21"/>
      <c r="E25" s="21"/>
      <c r="F25" s="21"/>
      <c r="G25" s="21"/>
      <c r="H25" s="21"/>
      <c r="I25" s="21"/>
      <c r="J25" s="21">
        <v>-11428.41</v>
      </c>
      <c r="K25" s="21">
        <v>-6.0799999999999841</v>
      </c>
      <c r="L25" s="21"/>
      <c r="M25" s="21"/>
      <c r="N25" s="21">
        <v>-30</v>
      </c>
      <c r="O25" s="21">
        <v>-100</v>
      </c>
      <c r="P25" s="21"/>
      <c r="Q25" s="21"/>
      <c r="R25" s="21">
        <v>-11564.49</v>
      </c>
    </row>
    <row r="26" spans="1:18" x14ac:dyDescent="0.3">
      <c r="A26" s="43" t="s">
        <v>335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>
        <v>-120</v>
      </c>
      <c r="M26" s="21"/>
      <c r="N26" s="21"/>
      <c r="O26" s="21"/>
      <c r="P26" s="21"/>
      <c r="Q26" s="21"/>
      <c r="R26" s="21">
        <v>-120</v>
      </c>
    </row>
    <row r="27" spans="1:18" x14ac:dyDescent="0.3">
      <c r="A27" s="19" t="s">
        <v>30</v>
      </c>
      <c r="B27" s="21"/>
      <c r="C27" s="21">
        <v>-2162</v>
      </c>
      <c r="D27" s="21">
        <v>-2162</v>
      </c>
      <c r="E27" s="21">
        <v>-2252.9899999999998</v>
      </c>
      <c r="F27" s="21">
        <v>-2252.9899999999998</v>
      </c>
      <c r="G27" s="21">
        <v>-2258.4700000000003</v>
      </c>
      <c r="H27" s="21">
        <v>-2258.4700000000003</v>
      </c>
      <c r="I27" s="21">
        <v>-2265.1099999999997</v>
      </c>
      <c r="J27" s="21">
        <v>-2845.66</v>
      </c>
      <c r="K27" s="21">
        <v>-2264.4300000000003</v>
      </c>
      <c r="L27" s="21">
        <v>-2267.09</v>
      </c>
      <c r="M27" s="21">
        <v>-2269.2600000000002</v>
      </c>
      <c r="N27" s="21">
        <v>-3254.16</v>
      </c>
      <c r="O27" s="21">
        <v>-4115.5999999999995</v>
      </c>
      <c r="P27" s="21">
        <v>-1991.63</v>
      </c>
      <c r="Q27" s="21">
        <v>-2684.5699999999997</v>
      </c>
      <c r="R27" s="21">
        <v>-30630.97</v>
      </c>
    </row>
    <row r="28" spans="1:18" x14ac:dyDescent="0.3">
      <c r="A28" s="20" t="s">
        <v>572</v>
      </c>
      <c r="B28" s="21"/>
      <c r="C28" s="21">
        <v>-2162</v>
      </c>
      <c r="D28" s="21">
        <v>-2162</v>
      </c>
      <c r="E28" s="21">
        <v>-2252.9899999999998</v>
      </c>
      <c r="F28" s="21">
        <v>-2252.9899999999998</v>
      </c>
      <c r="G28" s="21">
        <v>-2258.4700000000003</v>
      </c>
      <c r="H28" s="21">
        <v>-2258.4700000000003</v>
      </c>
      <c r="I28" s="21">
        <v>-2265.1099999999997</v>
      </c>
      <c r="J28" s="21">
        <v>-2845.66</v>
      </c>
      <c r="K28" s="21">
        <v>-2264.4300000000003</v>
      </c>
      <c r="L28" s="21">
        <v>-2267.09</v>
      </c>
      <c r="M28" s="21">
        <v>-2269.2600000000002</v>
      </c>
      <c r="N28" s="21">
        <v>-3254.16</v>
      </c>
      <c r="O28" s="21">
        <v>-4115.5999999999995</v>
      </c>
      <c r="P28" s="21">
        <v>-1991.63</v>
      </c>
      <c r="Q28" s="21">
        <v>-2684.5699999999997</v>
      </c>
      <c r="R28" s="21">
        <v>-30630.97</v>
      </c>
    </row>
    <row r="29" spans="1:18" x14ac:dyDescent="0.3">
      <c r="A29" s="43" t="s">
        <v>128</v>
      </c>
      <c r="B29" s="21"/>
      <c r="C29" s="21">
        <v>-638</v>
      </c>
      <c r="D29" s="21">
        <v>-638</v>
      </c>
      <c r="E29" s="21">
        <v>-720.5</v>
      </c>
      <c r="F29" s="21">
        <v>-720.5</v>
      </c>
      <c r="G29" s="21">
        <v>-720.5</v>
      </c>
      <c r="H29" s="21">
        <v>-720.5</v>
      </c>
      <c r="I29" s="21">
        <v>-723.25</v>
      </c>
      <c r="J29" s="21">
        <v>-1352.81</v>
      </c>
      <c r="K29" s="21">
        <v>-726</v>
      </c>
      <c r="L29" s="21">
        <v>-726</v>
      </c>
      <c r="M29" s="21">
        <v>-726</v>
      </c>
      <c r="N29" s="21">
        <v>-726</v>
      </c>
      <c r="O29" s="21">
        <v>-726</v>
      </c>
      <c r="P29" s="21"/>
      <c r="Q29" s="21">
        <v>-638</v>
      </c>
      <c r="R29" s="21">
        <v>-8423.06</v>
      </c>
    </row>
    <row r="30" spans="1:18" x14ac:dyDescent="0.3">
      <c r="A30" s="43" t="s">
        <v>33</v>
      </c>
      <c r="B30" s="21"/>
      <c r="C30" s="21"/>
      <c r="D30" s="21"/>
      <c r="E30" s="21"/>
      <c r="F30" s="21"/>
      <c r="G30" s="21"/>
      <c r="H30" s="21"/>
      <c r="I30" s="21"/>
      <c r="J30" s="21">
        <v>-154.1</v>
      </c>
      <c r="K30" s="21"/>
      <c r="L30" s="21"/>
      <c r="M30" s="21"/>
      <c r="N30" s="21">
        <v>-256.31</v>
      </c>
      <c r="O30" s="21">
        <v>-147.15</v>
      </c>
      <c r="P30" s="21"/>
      <c r="Q30" s="21"/>
      <c r="R30" s="21">
        <v>-557.55999999999995</v>
      </c>
    </row>
    <row r="31" spans="1:18" x14ac:dyDescent="0.3">
      <c r="A31" s="43" t="s">
        <v>31</v>
      </c>
      <c r="B31" s="21"/>
      <c r="C31" s="21">
        <v>-1524</v>
      </c>
      <c r="D31" s="21">
        <v>-1524</v>
      </c>
      <c r="E31" s="21">
        <v>-1532.49</v>
      </c>
      <c r="F31" s="21">
        <v>-1532.49</v>
      </c>
      <c r="G31" s="21">
        <v>-1537.97</v>
      </c>
      <c r="H31" s="21">
        <v>-1537.97</v>
      </c>
      <c r="I31" s="21">
        <v>-1541.86</v>
      </c>
      <c r="J31" s="21">
        <v>-1338.75</v>
      </c>
      <c r="K31" s="21">
        <v>-1538.43</v>
      </c>
      <c r="L31" s="21">
        <v>-1541.09</v>
      </c>
      <c r="M31" s="21">
        <v>-1543.26</v>
      </c>
      <c r="N31" s="21">
        <v>-2271.85</v>
      </c>
      <c r="O31" s="21">
        <v>-3242.45</v>
      </c>
      <c r="P31" s="21">
        <v>-1991.63</v>
      </c>
      <c r="Q31" s="21">
        <v>-2046.57</v>
      </c>
      <c r="R31" s="21">
        <v>-21650.350000000002</v>
      </c>
    </row>
    <row r="32" spans="1:18" x14ac:dyDescent="0.3">
      <c r="A32" s="19" t="s">
        <v>35</v>
      </c>
      <c r="B32" s="21"/>
      <c r="C32" s="21">
        <v>-945</v>
      </c>
      <c r="D32" s="21">
        <v>-945</v>
      </c>
      <c r="E32" s="21">
        <v>-945</v>
      </c>
      <c r="F32" s="21">
        <v>-945</v>
      </c>
      <c r="G32" s="21">
        <v>-945</v>
      </c>
      <c r="H32" s="21">
        <v>-945</v>
      </c>
      <c r="I32" s="21">
        <v>-945</v>
      </c>
      <c r="J32" s="21">
        <v>-945</v>
      </c>
      <c r="K32" s="21">
        <v>-1345</v>
      </c>
      <c r="L32" s="21">
        <v>-945</v>
      </c>
      <c r="M32" s="21">
        <v>-945</v>
      </c>
      <c r="N32" s="21">
        <v>-1755</v>
      </c>
      <c r="O32" s="21">
        <v>-1928</v>
      </c>
      <c r="P32" s="21">
        <v>-1271</v>
      </c>
      <c r="Q32" s="21">
        <v>-883</v>
      </c>
      <c r="R32" s="21">
        <v>-13797</v>
      </c>
    </row>
    <row r="33" spans="1:18" ht="20.25" customHeight="1" x14ac:dyDescent="0.3">
      <c r="A33" s="20" t="s">
        <v>544</v>
      </c>
      <c r="B33" s="21"/>
      <c r="C33" s="21">
        <v>-945</v>
      </c>
      <c r="D33" s="21">
        <v>-945</v>
      </c>
      <c r="E33" s="21">
        <v>-945</v>
      </c>
      <c r="F33" s="21">
        <v>-945</v>
      </c>
      <c r="G33" s="21">
        <v>-945</v>
      </c>
      <c r="H33" s="21">
        <v>-945</v>
      </c>
      <c r="I33" s="21">
        <v>-945</v>
      </c>
      <c r="J33" s="21">
        <v>-945</v>
      </c>
      <c r="K33" s="21">
        <v>-1345</v>
      </c>
      <c r="L33" s="21">
        <v>-945</v>
      </c>
      <c r="M33" s="21">
        <v>-945</v>
      </c>
      <c r="N33" s="21">
        <v>-1755</v>
      </c>
      <c r="O33" s="21">
        <v>-1928</v>
      </c>
      <c r="P33" s="21">
        <v>-1271</v>
      </c>
      <c r="Q33" s="21">
        <v>-883</v>
      </c>
      <c r="R33" s="21">
        <v>-13797</v>
      </c>
    </row>
    <row r="34" spans="1:18" x14ac:dyDescent="0.3">
      <c r="A34" s="43" t="s">
        <v>36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>
        <v>-810</v>
      </c>
      <c r="O34" s="21"/>
      <c r="P34" s="21"/>
      <c r="Q34" s="21"/>
      <c r="R34" s="21">
        <v>-810</v>
      </c>
    </row>
    <row r="35" spans="1:18" x14ac:dyDescent="0.3">
      <c r="A35" s="43" t="s">
        <v>67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>
        <v>-983</v>
      </c>
      <c r="P35" s="21"/>
      <c r="Q35" s="21"/>
      <c r="R35" s="21">
        <v>-983</v>
      </c>
    </row>
    <row r="36" spans="1:18" x14ac:dyDescent="0.3">
      <c r="A36" s="43" t="s">
        <v>96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>
        <v>-1271</v>
      </c>
      <c r="Q36" s="21"/>
      <c r="R36" s="21">
        <v>-1271</v>
      </c>
    </row>
    <row r="37" spans="1:18" x14ac:dyDescent="0.3">
      <c r="A37" s="43" t="s">
        <v>125</v>
      </c>
      <c r="B37" s="21"/>
      <c r="C37" s="21">
        <v>-945</v>
      </c>
      <c r="D37" s="21">
        <v>-945</v>
      </c>
      <c r="E37" s="21">
        <v>-945</v>
      </c>
      <c r="F37" s="21">
        <v>-945</v>
      </c>
      <c r="G37" s="21">
        <v>-945</v>
      </c>
      <c r="H37" s="21">
        <v>-945</v>
      </c>
      <c r="I37" s="21">
        <v>-945</v>
      </c>
      <c r="J37" s="21">
        <v>-945</v>
      </c>
      <c r="K37" s="21">
        <v>-1345</v>
      </c>
      <c r="L37" s="21">
        <v>-945</v>
      </c>
      <c r="M37" s="21">
        <v>-945</v>
      </c>
      <c r="N37" s="21">
        <v>-945</v>
      </c>
      <c r="O37" s="21">
        <v>-945</v>
      </c>
      <c r="P37" s="21"/>
      <c r="Q37" s="21">
        <v>-883</v>
      </c>
      <c r="R37" s="21">
        <v>-10733</v>
      </c>
    </row>
    <row r="38" spans="1:18" x14ac:dyDescent="0.3">
      <c r="A38" s="19" t="s">
        <v>42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>
        <v>-191.74</v>
      </c>
      <c r="O38" s="21">
        <v>-2030.8024999999998</v>
      </c>
      <c r="P38" s="21">
        <v>-150</v>
      </c>
      <c r="Q38" s="21"/>
      <c r="R38" s="21">
        <v>-2372.5424999999996</v>
      </c>
    </row>
    <row r="39" spans="1:18" x14ac:dyDescent="0.3">
      <c r="A39" s="20" t="s">
        <v>527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>
        <v>-191.74</v>
      </c>
      <c r="O39" s="21">
        <v>-2030.8024999999998</v>
      </c>
      <c r="P39" s="21">
        <v>-150</v>
      </c>
      <c r="Q39" s="21"/>
      <c r="R39" s="21">
        <v>-2372.5424999999996</v>
      </c>
    </row>
    <row r="40" spans="1:18" x14ac:dyDescent="0.3">
      <c r="A40" s="43" t="s">
        <v>48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>
        <v>-150</v>
      </c>
      <c r="P40" s="21"/>
      <c r="Q40" s="21"/>
      <c r="R40" s="21">
        <v>-150</v>
      </c>
    </row>
    <row r="41" spans="1:18" x14ac:dyDescent="0.3">
      <c r="A41" s="43" t="s">
        <v>46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>
        <v>-878.00249999999983</v>
      </c>
      <c r="P41" s="21">
        <v>-150</v>
      </c>
      <c r="Q41" s="21"/>
      <c r="R41" s="21">
        <v>-1028.0024999999998</v>
      </c>
    </row>
    <row r="42" spans="1:18" x14ac:dyDescent="0.3">
      <c r="A42" s="43" t="s">
        <v>43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>
        <v>-1002.8000000000001</v>
      </c>
      <c r="P42" s="21"/>
      <c r="Q42" s="21"/>
      <c r="R42" s="21">
        <v>-1002.8000000000001</v>
      </c>
    </row>
    <row r="43" spans="1:18" x14ac:dyDescent="0.3">
      <c r="A43" s="43" t="s">
        <v>527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>
        <v>-191.74</v>
      </c>
      <c r="O43" s="21"/>
      <c r="P43" s="21"/>
      <c r="Q43" s="21"/>
      <c r="R43" s="21">
        <v>-191.74</v>
      </c>
    </row>
    <row r="44" spans="1:18" x14ac:dyDescent="0.3">
      <c r="A44" s="19" t="s">
        <v>53</v>
      </c>
      <c r="B44" s="21"/>
      <c r="C44" s="21">
        <v>-2518.4499999999998</v>
      </c>
      <c r="D44" s="21">
        <v>-2518.4499999999998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>
        <v>-2452.25</v>
      </c>
      <c r="P44" s="21">
        <v>-2452.25</v>
      </c>
      <c r="Q44" s="21">
        <v>-2452.25</v>
      </c>
      <c r="R44" s="21">
        <v>-9875.2000000000007</v>
      </c>
    </row>
    <row r="45" spans="1:18" x14ac:dyDescent="0.3">
      <c r="A45" s="20" t="s">
        <v>54</v>
      </c>
      <c r="B45" s="21"/>
      <c r="C45" s="21">
        <v>-2518.4499999999998</v>
      </c>
      <c r="D45" s="21">
        <v>-2518.4499999999998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>
        <v>-2452.25</v>
      </c>
      <c r="P45" s="21">
        <v>-2452.25</v>
      </c>
      <c r="Q45" s="21">
        <v>-2452.25</v>
      </c>
      <c r="R45" s="21">
        <v>-9875.2000000000007</v>
      </c>
    </row>
    <row r="46" spans="1:18" x14ac:dyDescent="0.3">
      <c r="A46" s="43" t="s">
        <v>54</v>
      </c>
      <c r="B46" s="21"/>
      <c r="C46" s="21">
        <v>-2518.4499999999998</v>
      </c>
      <c r="D46" s="21">
        <v>-2518.4499999999998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>
        <v>-2452.25</v>
      </c>
      <c r="P46" s="21">
        <v>-2452.25</v>
      </c>
      <c r="Q46" s="21">
        <v>-2452.25</v>
      </c>
      <c r="R46" s="21">
        <v>-9875.2000000000007</v>
      </c>
    </row>
    <row r="47" spans="1:18" x14ac:dyDescent="0.3">
      <c r="A47" s="19" t="s">
        <v>56</v>
      </c>
      <c r="B47" s="21"/>
      <c r="C47" s="21">
        <v>-1077.72</v>
      </c>
      <c r="D47" s="21">
        <v>-1077.72</v>
      </c>
      <c r="E47" s="21">
        <v>-668.42000000000007</v>
      </c>
      <c r="F47" s="21">
        <v>-668.42000000000007</v>
      </c>
      <c r="G47" s="21">
        <v>-1414.8600000000001</v>
      </c>
      <c r="H47" s="21">
        <v>-1414.8600000000001</v>
      </c>
      <c r="I47" s="21">
        <v>-497.86</v>
      </c>
      <c r="J47" s="21">
        <v>-1186.5</v>
      </c>
      <c r="K47" s="21">
        <v>-534.27</v>
      </c>
      <c r="L47" s="21">
        <v>-769.18999999999994</v>
      </c>
      <c r="M47" s="21">
        <v>-889.34999999999991</v>
      </c>
      <c r="N47" s="21">
        <v>-639.31999999999994</v>
      </c>
      <c r="O47" s="21">
        <v>-633.63</v>
      </c>
      <c r="P47" s="21">
        <v>-585.72</v>
      </c>
      <c r="Q47" s="21">
        <v>-1450.9699999999998</v>
      </c>
      <c r="R47" s="21">
        <v>-10347.809999999998</v>
      </c>
    </row>
    <row r="48" spans="1:18" x14ac:dyDescent="0.3">
      <c r="A48" s="20" t="s">
        <v>530</v>
      </c>
      <c r="B48" s="21"/>
      <c r="C48" s="21">
        <v>-1077.72</v>
      </c>
      <c r="D48" s="21">
        <v>-1077.72</v>
      </c>
      <c r="E48" s="21">
        <v>-668.42000000000007</v>
      </c>
      <c r="F48" s="21">
        <v>-668.42000000000007</v>
      </c>
      <c r="G48" s="21">
        <v>-1414.8600000000001</v>
      </c>
      <c r="H48" s="21">
        <v>-1414.8600000000001</v>
      </c>
      <c r="I48" s="21">
        <v>-497.86</v>
      </c>
      <c r="J48" s="21">
        <v>-1186.5</v>
      </c>
      <c r="K48" s="21">
        <v>-534.27</v>
      </c>
      <c r="L48" s="21">
        <v>-769.18999999999994</v>
      </c>
      <c r="M48" s="21">
        <v>-889.34999999999991</v>
      </c>
      <c r="N48" s="21">
        <v>-639.31999999999994</v>
      </c>
      <c r="O48" s="21">
        <v>-633.63</v>
      </c>
      <c r="P48" s="21">
        <v>-585.72</v>
      </c>
      <c r="Q48" s="21">
        <v>-1450.9699999999998</v>
      </c>
      <c r="R48" s="21">
        <v>-10347.809999999998</v>
      </c>
    </row>
    <row r="49" spans="1:18" x14ac:dyDescent="0.3">
      <c r="A49" s="43" t="s">
        <v>530</v>
      </c>
      <c r="B49" s="21"/>
      <c r="C49" s="21">
        <v>-1077.72</v>
      </c>
      <c r="D49" s="21">
        <v>-1077.72</v>
      </c>
      <c r="E49" s="21">
        <v>-668.42000000000007</v>
      </c>
      <c r="F49" s="21">
        <v>-668.42000000000007</v>
      </c>
      <c r="G49" s="21">
        <v>-1414.8600000000001</v>
      </c>
      <c r="H49" s="21">
        <v>-1414.8600000000001</v>
      </c>
      <c r="I49" s="21">
        <v>-497.86</v>
      </c>
      <c r="J49" s="21">
        <v>-1186.5</v>
      </c>
      <c r="K49" s="21">
        <v>-534.27</v>
      </c>
      <c r="L49" s="21">
        <v>-769.18999999999994</v>
      </c>
      <c r="M49" s="21">
        <v>-889.34999999999991</v>
      </c>
      <c r="N49" s="21">
        <v>-639.31999999999994</v>
      </c>
      <c r="O49" s="21">
        <v>-633.63</v>
      </c>
      <c r="P49" s="21">
        <v>-585.72</v>
      </c>
      <c r="Q49" s="21">
        <v>-1450.9699999999998</v>
      </c>
      <c r="R49" s="21">
        <v>-10347.809999999998</v>
      </c>
    </row>
    <row r="50" spans="1:18" x14ac:dyDescent="0.3">
      <c r="A50" s="19" t="s">
        <v>50</v>
      </c>
      <c r="B50" s="21"/>
      <c r="C50" s="21">
        <v>-3459.59</v>
      </c>
      <c r="D50" s="21">
        <v>-3459.59</v>
      </c>
      <c r="E50" s="21">
        <v>-5804.6399999999994</v>
      </c>
      <c r="F50" s="21">
        <v>-5804.6399999999994</v>
      </c>
      <c r="G50" s="21">
        <v>-3756.87</v>
      </c>
      <c r="H50" s="21">
        <v>-3756.87</v>
      </c>
      <c r="I50" s="21">
        <v>-1862.71</v>
      </c>
      <c r="J50" s="21">
        <v>-2573.86</v>
      </c>
      <c r="K50" s="21">
        <v>-2490.35</v>
      </c>
      <c r="L50" s="21">
        <v>-2211.0099999999998</v>
      </c>
      <c r="M50" s="21">
        <v>-2970.02</v>
      </c>
      <c r="N50" s="21">
        <v>-2834.29</v>
      </c>
      <c r="O50" s="21">
        <v>-2509.3099999999995</v>
      </c>
      <c r="P50" s="21">
        <v>-1087.69</v>
      </c>
      <c r="Q50" s="21">
        <v>-4348.24</v>
      </c>
      <c r="R50" s="21">
        <v>-35908.58</v>
      </c>
    </row>
    <row r="51" spans="1:18" x14ac:dyDescent="0.3">
      <c r="A51" s="20" t="s">
        <v>546</v>
      </c>
      <c r="B51" s="21"/>
      <c r="C51" s="21">
        <v>-3459.59</v>
      </c>
      <c r="D51" s="21">
        <v>-3459.59</v>
      </c>
      <c r="E51" s="21">
        <v>-5804.6399999999994</v>
      </c>
      <c r="F51" s="21">
        <v>-5804.6399999999994</v>
      </c>
      <c r="G51" s="21">
        <v>-3756.87</v>
      </c>
      <c r="H51" s="21">
        <v>-3756.87</v>
      </c>
      <c r="I51" s="21">
        <v>-1862.71</v>
      </c>
      <c r="J51" s="21">
        <v>-2573.86</v>
      </c>
      <c r="K51" s="21">
        <v>-2490.35</v>
      </c>
      <c r="L51" s="21">
        <v>-2211.0099999999998</v>
      </c>
      <c r="M51" s="21">
        <v>-2970.02</v>
      </c>
      <c r="N51" s="21">
        <v>-2834.29</v>
      </c>
      <c r="O51" s="21">
        <v>-2509.3099999999995</v>
      </c>
      <c r="P51" s="21">
        <v>-1087.69</v>
      </c>
      <c r="Q51" s="21">
        <v>-4348.24</v>
      </c>
      <c r="R51" s="21">
        <v>-35908.58</v>
      </c>
    </row>
    <row r="52" spans="1:18" x14ac:dyDescent="0.3">
      <c r="A52" s="43" t="s">
        <v>58</v>
      </c>
      <c r="B52" s="21"/>
      <c r="C52" s="21"/>
      <c r="D52" s="21"/>
      <c r="E52" s="21">
        <v>-17.5</v>
      </c>
      <c r="F52" s="21">
        <v>-17.5</v>
      </c>
      <c r="G52" s="21">
        <v>-88</v>
      </c>
      <c r="H52" s="21">
        <v>-88</v>
      </c>
      <c r="I52" s="21">
        <v>-187</v>
      </c>
      <c r="J52" s="21">
        <v>-144</v>
      </c>
      <c r="K52" s="21">
        <v>-230</v>
      </c>
      <c r="L52" s="21">
        <v>-50</v>
      </c>
      <c r="M52" s="21"/>
      <c r="N52" s="21">
        <v>-38.799999999999997</v>
      </c>
      <c r="O52" s="21">
        <v>-33</v>
      </c>
      <c r="P52" s="21">
        <v>-86</v>
      </c>
      <c r="Q52" s="21"/>
      <c r="R52" s="21">
        <v>-874.3</v>
      </c>
    </row>
    <row r="53" spans="1:18" x14ac:dyDescent="0.3">
      <c r="A53" s="43" t="s">
        <v>51</v>
      </c>
      <c r="B53" s="21"/>
      <c r="C53" s="21">
        <v>-1147.99</v>
      </c>
      <c r="D53" s="21">
        <v>-1147.99</v>
      </c>
      <c r="E53" s="21">
        <v>-815.54</v>
      </c>
      <c r="F53" s="21">
        <v>-815.54</v>
      </c>
      <c r="G53" s="21">
        <v>-1397.9099999999999</v>
      </c>
      <c r="H53" s="21">
        <v>-1397.9099999999999</v>
      </c>
      <c r="I53" s="21">
        <v>-1595.71</v>
      </c>
      <c r="J53" s="21">
        <v>-2279.86</v>
      </c>
      <c r="K53" s="21">
        <v>-1820.35</v>
      </c>
      <c r="L53" s="21">
        <v>-2081.0099999999998</v>
      </c>
      <c r="M53" s="21">
        <v>-1826.22</v>
      </c>
      <c r="N53" s="21">
        <v>-2115.4899999999998</v>
      </c>
      <c r="O53" s="21">
        <v>-1412.4899999999998</v>
      </c>
      <c r="P53" s="21">
        <v>-896.69</v>
      </c>
      <c r="Q53" s="21">
        <v>-939.64999999999986</v>
      </c>
      <c r="R53" s="21">
        <v>-18328.91</v>
      </c>
    </row>
    <row r="54" spans="1:18" x14ac:dyDescent="0.3">
      <c r="A54" s="43" t="s">
        <v>89</v>
      </c>
      <c r="B54" s="21"/>
      <c r="C54" s="21">
        <v>-80</v>
      </c>
      <c r="D54" s="21">
        <v>-80</v>
      </c>
      <c r="E54" s="21">
        <v>-80</v>
      </c>
      <c r="F54" s="21">
        <v>-80</v>
      </c>
      <c r="G54" s="21"/>
      <c r="H54" s="21"/>
      <c r="I54" s="21">
        <v>-80</v>
      </c>
      <c r="J54" s="21">
        <v>-150</v>
      </c>
      <c r="K54" s="21">
        <v>-440</v>
      </c>
      <c r="L54" s="21">
        <v>-80</v>
      </c>
      <c r="M54" s="21">
        <v>-80</v>
      </c>
      <c r="N54" s="21">
        <v>-150</v>
      </c>
      <c r="O54" s="21"/>
      <c r="P54" s="21">
        <v>-105</v>
      </c>
      <c r="Q54" s="21">
        <v>-300</v>
      </c>
      <c r="R54" s="21">
        <v>-1545</v>
      </c>
    </row>
    <row r="55" spans="1:18" x14ac:dyDescent="0.3">
      <c r="A55" s="43" t="s">
        <v>105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>
        <v>-3108.59</v>
      </c>
      <c r="R55" s="21">
        <v>-3108.59</v>
      </c>
    </row>
    <row r="56" spans="1:18" x14ac:dyDescent="0.3">
      <c r="A56" s="43" t="s">
        <v>144</v>
      </c>
      <c r="B56" s="21"/>
      <c r="C56" s="21">
        <v>-2231.6</v>
      </c>
      <c r="D56" s="21">
        <v>-2231.6</v>
      </c>
      <c r="E56" s="21">
        <v>-2231.6</v>
      </c>
      <c r="F56" s="21">
        <v>-2231.6</v>
      </c>
      <c r="G56" s="21">
        <v>-2270.96</v>
      </c>
      <c r="H56" s="21">
        <v>-2270.96</v>
      </c>
      <c r="I56" s="21"/>
      <c r="J56" s="21"/>
      <c r="K56" s="21"/>
      <c r="L56" s="21"/>
      <c r="M56" s="21"/>
      <c r="N56" s="21"/>
      <c r="O56" s="21"/>
      <c r="P56" s="21"/>
      <c r="Q56" s="21"/>
      <c r="R56" s="21">
        <v>-6734.16</v>
      </c>
    </row>
    <row r="57" spans="1:18" x14ac:dyDescent="0.3">
      <c r="A57" s="43" t="s">
        <v>158</v>
      </c>
      <c r="B57" s="21"/>
      <c r="C57" s="21"/>
      <c r="D57" s="21"/>
      <c r="E57" s="21">
        <v>-2660</v>
      </c>
      <c r="F57" s="21">
        <v>-2660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>
        <v>-2660</v>
      </c>
    </row>
    <row r="58" spans="1:18" x14ac:dyDescent="0.3">
      <c r="A58" s="43" t="s">
        <v>374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>
        <v>-1063.8</v>
      </c>
      <c r="N58" s="21"/>
      <c r="O58" s="21">
        <v>-1063.82</v>
      </c>
      <c r="P58" s="21"/>
      <c r="Q58" s="21"/>
      <c r="R58" s="21">
        <v>-2127.62</v>
      </c>
    </row>
    <row r="59" spans="1:18" x14ac:dyDescent="0.3">
      <c r="A59" s="43" t="s">
        <v>382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>
        <v>-530</v>
      </c>
      <c r="O59" s="21"/>
      <c r="P59" s="21"/>
      <c r="Q59" s="21"/>
      <c r="R59" s="21">
        <v>-530</v>
      </c>
    </row>
    <row r="60" spans="1:18" x14ac:dyDescent="0.3">
      <c r="A60" s="19" t="s">
        <v>68</v>
      </c>
      <c r="B60" s="21"/>
      <c r="C60" s="21">
        <v>-10000</v>
      </c>
      <c r="D60" s="21">
        <v>-10000</v>
      </c>
      <c r="E60" s="21">
        <v>-10000</v>
      </c>
      <c r="F60" s="21">
        <v>-10000</v>
      </c>
      <c r="G60" s="21">
        <v>-11000</v>
      </c>
      <c r="H60" s="21">
        <v>-11000</v>
      </c>
      <c r="I60" s="21">
        <v>-3000</v>
      </c>
      <c r="J60" s="21">
        <v>-27000</v>
      </c>
      <c r="K60" s="21">
        <v>-12000</v>
      </c>
      <c r="L60" s="21">
        <v>-15000</v>
      </c>
      <c r="M60" s="21">
        <v>-15000</v>
      </c>
      <c r="N60" s="21">
        <v>-15000</v>
      </c>
      <c r="O60" s="21">
        <v>-15000</v>
      </c>
      <c r="P60" s="21">
        <v>-32800</v>
      </c>
      <c r="Q60" s="21">
        <v>-17000</v>
      </c>
      <c r="R60" s="21">
        <v>-182800</v>
      </c>
    </row>
    <row r="61" spans="1:18" x14ac:dyDescent="0.3">
      <c r="A61" s="20" t="s">
        <v>547</v>
      </c>
      <c r="B61" s="21"/>
      <c r="C61" s="21">
        <v>-10000</v>
      </c>
      <c r="D61" s="21">
        <v>-10000</v>
      </c>
      <c r="E61" s="21">
        <v>-10000</v>
      </c>
      <c r="F61" s="21">
        <v>-10000</v>
      </c>
      <c r="G61" s="21">
        <v>-11000</v>
      </c>
      <c r="H61" s="21">
        <v>-11000</v>
      </c>
      <c r="I61" s="21">
        <v>-3000</v>
      </c>
      <c r="J61" s="21">
        <v>-27000</v>
      </c>
      <c r="K61" s="21">
        <v>-12000</v>
      </c>
      <c r="L61" s="21">
        <v>-15000</v>
      </c>
      <c r="M61" s="21">
        <v>-15000</v>
      </c>
      <c r="N61" s="21">
        <v>-15000</v>
      </c>
      <c r="O61" s="21">
        <v>-15000</v>
      </c>
      <c r="P61" s="21">
        <v>-32800</v>
      </c>
      <c r="Q61" s="21">
        <v>-17000</v>
      </c>
      <c r="R61" s="21">
        <v>-182800</v>
      </c>
    </row>
    <row r="62" spans="1:18" x14ac:dyDescent="0.3">
      <c r="A62" s="43" t="s">
        <v>69</v>
      </c>
      <c r="B62" s="21"/>
      <c r="C62" s="21">
        <v>-10000</v>
      </c>
      <c r="D62" s="21">
        <v>-10000</v>
      </c>
      <c r="E62" s="21">
        <v>-10000</v>
      </c>
      <c r="F62" s="21">
        <v>-10000</v>
      </c>
      <c r="G62" s="21">
        <v>-11000</v>
      </c>
      <c r="H62" s="21">
        <v>-11000</v>
      </c>
      <c r="I62" s="21">
        <v>-3000</v>
      </c>
      <c r="J62" s="21">
        <v>-27000</v>
      </c>
      <c r="K62" s="21">
        <v>-12000</v>
      </c>
      <c r="L62" s="21">
        <v>-15000</v>
      </c>
      <c r="M62" s="21">
        <v>-15000</v>
      </c>
      <c r="N62" s="21">
        <v>-15000</v>
      </c>
      <c r="O62" s="21">
        <v>-15000</v>
      </c>
      <c r="P62" s="21">
        <v>-32800</v>
      </c>
      <c r="Q62" s="21">
        <v>-17000</v>
      </c>
      <c r="R62" s="21">
        <v>-182800</v>
      </c>
    </row>
    <row r="63" spans="1:18" x14ac:dyDescent="0.3">
      <c r="A63" s="19" t="s">
        <v>151</v>
      </c>
      <c r="B63" s="21"/>
      <c r="C63" s="21">
        <v>500</v>
      </c>
      <c r="D63" s="21">
        <v>500</v>
      </c>
      <c r="E63" s="21"/>
      <c r="F63" s="21"/>
      <c r="G63" s="21"/>
      <c r="H63" s="21"/>
      <c r="I63" s="21"/>
      <c r="J63" s="21"/>
      <c r="K63" s="21">
        <v>2000</v>
      </c>
      <c r="L63" s="21"/>
      <c r="M63" s="21">
        <v>1000</v>
      </c>
      <c r="N63" s="21">
        <v>3000</v>
      </c>
      <c r="O63" s="21">
        <v>2000</v>
      </c>
      <c r="P63" s="21"/>
      <c r="Q63" s="21"/>
      <c r="R63" s="21">
        <v>8500</v>
      </c>
    </row>
    <row r="64" spans="1:18" x14ac:dyDescent="0.3">
      <c r="A64" s="20" t="s">
        <v>548</v>
      </c>
      <c r="B64" s="21"/>
      <c r="C64" s="21">
        <v>500</v>
      </c>
      <c r="D64" s="21">
        <v>500</v>
      </c>
      <c r="E64" s="21"/>
      <c r="F64" s="21"/>
      <c r="G64" s="21"/>
      <c r="H64" s="21"/>
      <c r="I64" s="21"/>
      <c r="J64" s="21"/>
      <c r="K64" s="21">
        <v>2000</v>
      </c>
      <c r="L64" s="21"/>
      <c r="M64" s="21">
        <v>1000</v>
      </c>
      <c r="N64" s="21">
        <v>3000</v>
      </c>
      <c r="O64" s="21">
        <v>2000</v>
      </c>
      <c r="P64" s="21"/>
      <c r="Q64" s="21"/>
      <c r="R64" s="21">
        <v>8500</v>
      </c>
    </row>
    <row r="65" spans="1:18" x14ac:dyDescent="0.3">
      <c r="A65" s="43" t="s">
        <v>69</v>
      </c>
      <c r="B65" s="21"/>
      <c r="C65" s="21">
        <v>500</v>
      </c>
      <c r="D65" s="21">
        <v>500</v>
      </c>
      <c r="E65" s="21"/>
      <c r="F65" s="21"/>
      <c r="G65" s="21"/>
      <c r="H65" s="21"/>
      <c r="I65" s="21"/>
      <c r="J65" s="21"/>
      <c r="K65" s="21">
        <v>2000</v>
      </c>
      <c r="L65" s="21"/>
      <c r="M65" s="21">
        <v>1000</v>
      </c>
      <c r="N65" s="21">
        <v>3000</v>
      </c>
      <c r="O65" s="21">
        <v>2000</v>
      </c>
      <c r="P65" s="21"/>
      <c r="Q65" s="21"/>
      <c r="R65" s="21">
        <v>8500</v>
      </c>
    </row>
    <row r="66" spans="1:18" x14ac:dyDescent="0.3">
      <c r="A66" s="19" t="s">
        <v>220</v>
      </c>
      <c r="B66" s="21"/>
      <c r="C66" s="21"/>
      <c r="D66" s="21"/>
      <c r="E66" s="21"/>
      <c r="F66" s="21"/>
      <c r="G66" s="21">
        <v>-7353.95</v>
      </c>
      <c r="H66" s="21">
        <v>-7353.95</v>
      </c>
      <c r="I66" s="21"/>
      <c r="J66" s="21"/>
      <c r="K66" s="21"/>
      <c r="L66" s="21"/>
      <c r="M66" s="21"/>
      <c r="N66" s="21"/>
      <c r="O66" s="21"/>
      <c r="P66" s="21"/>
      <c r="Q66" s="21"/>
      <c r="R66" s="21">
        <v>-7353.95</v>
      </c>
    </row>
    <row r="67" spans="1:18" x14ac:dyDescent="0.3">
      <c r="A67" s="20" t="s">
        <v>549</v>
      </c>
      <c r="B67" s="21"/>
      <c r="C67" s="21"/>
      <c r="D67" s="21"/>
      <c r="E67" s="21"/>
      <c r="F67" s="21"/>
      <c r="G67" s="21">
        <v>-7353.95</v>
      </c>
      <c r="H67" s="21">
        <v>-7353.95</v>
      </c>
      <c r="I67" s="21"/>
      <c r="J67" s="21"/>
      <c r="K67" s="21"/>
      <c r="L67" s="21"/>
      <c r="M67" s="21"/>
      <c r="N67" s="21"/>
      <c r="O67" s="21"/>
      <c r="P67" s="21"/>
      <c r="Q67" s="21"/>
      <c r="R67" s="21">
        <v>-7353.95</v>
      </c>
    </row>
    <row r="68" spans="1:18" x14ac:dyDescent="0.3">
      <c r="A68" s="43" t="s">
        <v>221</v>
      </c>
      <c r="B68" s="21"/>
      <c r="C68" s="21"/>
      <c r="D68" s="21"/>
      <c r="E68" s="21"/>
      <c r="F68" s="21"/>
      <c r="G68" s="21">
        <v>-7353.95</v>
      </c>
      <c r="H68" s="21">
        <v>-7353.95</v>
      </c>
      <c r="I68" s="21"/>
      <c r="J68" s="21"/>
      <c r="K68" s="21"/>
      <c r="L68" s="21"/>
      <c r="M68" s="21"/>
      <c r="N68" s="21"/>
      <c r="O68" s="21"/>
      <c r="P68" s="21"/>
      <c r="Q68" s="21"/>
      <c r="R68" s="21">
        <v>-7353.95</v>
      </c>
    </row>
    <row r="69" spans="1:18" x14ac:dyDescent="0.3">
      <c r="A69" s="19" t="s">
        <v>540</v>
      </c>
      <c r="B69" s="21"/>
      <c r="C69" s="21">
        <v>-417.23999999999614</v>
      </c>
      <c r="D69" s="21">
        <v>-417.23999999999614</v>
      </c>
      <c r="E69" s="21">
        <v>53.969999999995707</v>
      </c>
      <c r="F69" s="21">
        <v>53.969999999995707</v>
      </c>
      <c r="G69" s="21">
        <v>-7425.97</v>
      </c>
      <c r="H69" s="21">
        <v>-7425.97</v>
      </c>
      <c r="I69" s="21">
        <v>11143.3</v>
      </c>
      <c r="J69" s="21">
        <v>-2892.75</v>
      </c>
      <c r="K69" s="21">
        <v>2764.0499999999975</v>
      </c>
      <c r="L69" s="21">
        <v>-1598.3100000000013</v>
      </c>
      <c r="M69" s="21">
        <v>-1359.6499999999978</v>
      </c>
      <c r="N69" s="21">
        <v>12870.330000000002</v>
      </c>
      <c r="O69" s="21">
        <v>12644.387500000004</v>
      </c>
      <c r="P69" s="21">
        <v>-20638.289999999997</v>
      </c>
      <c r="Q69" s="21">
        <v>-1250.9700000000048</v>
      </c>
      <c r="R69" s="21">
        <v>3892.8574999999955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E4C7-8E0A-4B2E-8D16-D7B75226B22A}">
  <sheetPr>
    <tabColor theme="7" tint="0.79998168889431442"/>
  </sheetPr>
  <dimension ref="A1:A6"/>
  <sheetViews>
    <sheetView workbookViewId="0">
      <selection activeCell="J33" sqref="J33"/>
    </sheetView>
  </sheetViews>
  <sheetFormatPr defaultColWidth="9.109375" defaultRowHeight="14.4" x14ac:dyDescent="0.3"/>
  <cols>
    <col min="1" max="1" width="18.109375" style="17" customWidth="1"/>
    <col min="2" max="16384" width="9.109375" style="17"/>
  </cols>
  <sheetData>
    <row r="1" spans="1:1" ht="15" thickBot="1" x14ac:dyDescent="0.35"/>
    <row r="2" spans="1:1" x14ac:dyDescent="0.3">
      <c r="A2" s="22"/>
    </row>
    <row r="3" spans="1:1" x14ac:dyDescent="0.3">
      <c r="A3" s="23" t="s">
        <v>20</v>
      </c>
    </row>
    <row r="4" spans="1:1" x14ac:dyDescent="0.3">
      <c r="A4" s="23" t="s">
        <v>573</v>
      </c>
    </row>
    <row r="5" spans="1:1" x14ac:dyDescent="0.3">
      <c r="A5" s="23" t="s">
        <v>574</v>
      </c>
    </row>
    <row r="6" spans="1:1" ht="15" thickBot="1" x14ac:dyDescent="0.35">
      <c r="A6" s="24" t="s">
        <v>575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650-A849-4D74-8D0D-E50FD3BFBA88}">
  <dimension ref="A3:S53"/>
  <sheetViews>
    <sheetView topLeftCell="A21" workbookViewId="0">
      <selection activeCell="S29" sqref="S29"/>
    </sheetView>
  </sheetViews>
  <sheetFormatPr defaultRowHeight="14.4" x14ac:dyDescent="0.3"/>
  <cols>
    <col min="1" max="1" width="29.77734375" bestFit="1" customWidth="1"/>
    <col min="2" max="2" width="18.5546875" bestFit="1" customWidth="1"/>
    <col min="3" max="3" width="7.88671875" bestFit="1" customWidth="1"/>
    <col min="4" max="4" width="9.6640625" bestFit="1" customWidth="1"/>
    <col min="5" max="15" width="7.88671875" bestFit="1" customWidth="1"/>
    <col min="16" max="16" width="9.6640625" bestFit="1" customWidth="1"/>
    <col min="17" max="17" width="10" bestFit="1" customWidth="1"/>
    <col min="18" max="18" width="9.6640625" bestFit="1" customWidth="1"/>
    <col min="19" max="19" width="10" bestFit="1" customWidth="1"/>
    <col min="20" max="20" width="9.88671875" bestFit="1" customWidth="1"/>
    <col min="21" max="21" width="7" bestFit="1" customWidth="1"/>
    <col min="22" max="22" width="9.88671875" bestFit="1" customWidth="1"/>
    <col min="23" max="23" width="10.6640625" bestFit="1" customWidth="1"/>
    <col min="24" max="24" width="8" bestFit="1" customWidth="1"/>
    <col min="25" max="25" width="7" bestFit="1" customWidth="1"/>
    <col min="26" max="26" width="8" bestFit="1" customWidth="1"/>
    <col min="27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9.88671875" bestFit="1" customWidth="1"/>
    <col min="33" max="33" width="10.6640625" bestFit="1" customWidth="1"/>
    <col min="34" max="34" width="18.44140625" bestFit="1" customWidth="1"/>
    <col min="35" max="35" width="17.5546875" bestFit="1" customWidth="1"/>
    <col min="36" max="36" width="18.88671875" bestFit="1" customWidth="1"/>
    <col min="37" max="37" width="18" bestFit="1" customWidth="1"/>
  </cols>
  <sheetData>
    <row r="3" spans="1:19" x14ac:dyDescent="0.3">
      <c r="A3" s="18" t="s">
        <v>534</v>
      </c>
      <c r="B3" s="18" t="s">
        <v>535</v>
      </c>
    </row>
    <row r="4" spans="1:19" x14ac:dyDescent="0.3">
      <c r="B4">
        <v>2023</v>
      </c>
      <c r="F4" t="s">
        <v>536</v>
      </c>
      <c r="G4">
        <v>2024</v>
      </c>
      <c r="R4" t="s">
        <v>537</v>
      </c>
      <c r="S4" t="s">
        <v>540</v>
      </c>
    </row>
    <row r="5" spans="1:19" x14ac:dyDescent="0.3">
      <c r="A5" s="18" t="s">
        <v>541</v>
      </c>
      <c r="B5" t="s">
        <v>478</v>
      </c>
      <c r="C5" t="s">
        <v>480</v>
      </c>
      <c r="D5" t="s">
        <v>481</v>
      </c>
      <c r="E5" t="s">
        <v>483</v>
      </c>
      <c r="G5" t="s">
        <v>484</v>
      </c>
      <c r="H5" t="s">
        <v>485</v>
      </c>
      <c r="I5" t="s">
        <v>486</v>
      </c>
      <c r="J5" t="s">
        <v>487</v>
      </c>
      <c r="K5" t="s">
        <v>488</v>
      </c>
      <c r="L5" t="s">
        <v>489</v>
      </c>
      <c r="M5" t="s">
        <v>490</v>
      </c>
      <c r="N5" t="s">
        <v>491</v>
      </c>
      <c r="O5" t="s">
        <v>478</v>
      </c>
      <c r="P5" t="s">
        <v>480</v>
      </c>
      <c r="Q5" t="s">
        <v>483</v>
      </c>
    </row>
    <row r="6" spans="1:19" x14ac:dyDescent="0.3">
      <c r="A6" s="19" t="s">
        <v>500</v>
      </c>
      <c r="B6" s="222">
        <v>11916.66</v>
      </c>
      <c r="C6" s="222">
        <v>27500</v>
      </c>
      <c r="D6" s="222">
        <v>27500</v>
      </c>
      <c r="E6" s="222">
        <v>7868.06</v>
      </c>
      <c r="F6" s="222">
        <v>74784.72</v>
      </c>
      <c r="G6" s="222">
        <v>27500</v>
      </c>
      <c r="H6" s="222">
        <v>27500</v>
      </c>
      <c r="I6" s="222">
        <v>27500</v>
      </c>
      <c r="J6" s="222">
        <v>27500</v>
      </c>
      <c r="K6" s="222">
        <v>51333</v>
      </c>
      <c r="L6" s="222">
        <v>27500</v>
      </c>
      <c r="M6" s="222">
        <v>27500</v>
      </c>
      <c r="N6" s="222">
        <v>27500</v>
      </c>
      <c r="O6" s="222">
        <v>27500</v>
      </c>
      <c r="P6" s="222">
        <v>27500</v>
      </c>
      <c r="Q6" s="222">
        <v>27500</v>
      </c>
      <c r="R6" s="222">
        <v>326333</v>
      </c>
      <c r="S6" s="222">
        <v>401117.72</v>
      </c>
    </row>
    <row r="7" spans="1:19" x14ac:dyDescent="0.3">
      <c r="A7" s="19" t="s">
        <v>501</v>
      </c>
      <c r="B7" s="222">
        <v>-9593.1</v>
      </c>
      <c r="C7" s="222">
        <v>-15580.342499999999</v>
      </c>
      <c r="D7" s="222">
        <v>-15338.29</v>
      </c>
      <c r="E7" s="222">
        <v>-8251.4599999999991</v>
      </c>
      <c r="F7" s="222">
        <v>-48763.192499999997</v>
      </c>
      <c r="G7" s="222">
        <v>-18417.239999999998</v>
      </c>
      <c r="H7" s="222">
        <v>-17446.03</v>
      </c>
      <c r="I7" s="222">
        <v>-16572.02</v>
      </c>
      <c r="J7" s="222">
        <v>-13356.7</v>
      </c>
      <c r="K7" s="222">
        <v>-27225.75</v>
      </c>
      <c r="L7" s="222">
        <v>-14735.95</v>
      </c>
      <c r="M7" s="222">
        <v>-14098.31</v>
      </c>
      <c r="N7" s="222">
        <v>-14859.65</v>
      </c>
      <c r="O7" s="222">
        <v>-14953.23</v>
      </c>
      <c r="P7" s="222">
        <v>-13775.269999999997</v>
      </c>
      <c r="Q7" s="222">
        <v>-11367.57</v>
      </c>
      <c r="R7" s="222">
        <v>-176807.72</v>
      </c>
      <c r="S7" s="222">
        <v>-225570.91250000001</v>
      </c>
    </row>
    <row r="8" spans="1:19" x14ac:dyDescent="0.3">
      <c r="A8" s="19" t="s">
        <v>540</v>
      </c>
      <c r="B8" s="222">
        <v>2323.5599999999995</v>
      </c>
      <c r="C8" s="222">
        <v>11919.657500000001</v>
      </c>
      <c r="D8" s="222">
        <v>12161.71</v>
      </c>
      <c r="E8" s="222">
        <v>-383.39999999999873</v>
      </c>
      <c r="F8" s="222">
        <v>26021.527500000004</v>
      </c>
      <c r="G8" s="222">
        <v>9082.760000000002</v>
      </c>
      <c r="H8" s="222">
        <v>10053.970000000001</v>
      </c>
      <c r="I8" s="222">
        <v>10927.98</v>
      </c>
      <c r="J8" s="222">
        <v>14143.3</v>
      </c>
      <c r="K8" s="222">
        <v>24107.25</v>
      </c>
      <c r="L8" s="222">
        <v>12764.05</v>
      </c>
      <c r="M8" s="222">
        <v>13401.69</v>
      </c>
      <c r="N8" s="222">
        <v>12640.35</v>
      </c>
      <c r="O8" s="222">
        <v>12546.77</v>
      </c>
      <c r="P8" s="222">
        <v>13724.730000000003</v>
      </c>
      <c r="Q8" s="222">
        <v>16132.43</v>
      </c>
      <c r="R8" s="222">
        <v>149525.28</v>
      </c>
      <c r="S8" s="222">
        <v>175546.80749999997</v>
      </c>
    </row>
    <row r="12" spans="1:19" x14ac:dyDescent="0.3">
      <c r="B12" s="5"/>
      <c r="C12" s="5"/>
      <c r="D12" s="5"/>
      <c r="E12" s="5"/>
      <c r="F12" s="2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223"/>
    </row>
    <row r="13" spans="1:19" x14ac:dyDescent="0.3">
      <c r="A13" s="19"/>
    </row>
    <row r="14" spans="1:19" x14ac:dyDescent="0.3">
      <c r="A14" s="19"/>
    </row>
    <row r="17" spans="1:17" x14ac:dyDescent="0.3">
      <c r="A17" s="18" t="s">
        <v>534</v>
      </c>
      <c r="B17" s="18" t="s">
        <v>535</v>
      </c>
    </row>
    <row r="18" spans="1:17" x14ac:dyDescent="0.3">
      <c r="B18">
        <v>2023</v>
      </c>
      <c r="D18" t="s">
        <v>536</v>
      </c>
      <c r="E18">
        <v>2024</v>
      </c>
      <c r="P18" t="s">
        <v>537</v>
      </c>
      <c r="Q18" t="s">
        <v>540</v>
      </c>
    </row>
    <row r="19" spans="1:17" x14ac:dyDescent="0.3">
      <c r="A19" s="18" t="s">
        <v>541</v>
      </c>
      <c r="B19">
        <v>11</v>
      </c>
      <c r="C19">
        <v>12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</row>
    <row r="20" spans="1:17" x14ac:dyDescent="0.3">
      <c r="A20" s="19" t="s">
        <v>220</v>
      </c>
      <c r="B20" s="222"/>
      <c r="C20" s="222"/>
      <c r="D20" s="222"/>
      <c r="E20" s="222"/>
      <c r="F20" s="222"/>
      <c r="G20" s="222"/>
      <c r="H20" s="222">
        <v>-7353.95</v>
      </c>
      <c r="I20" s="222"/>
      <c r="J20" s="222"/>
      <c r="K20" s="222"/>
      <c r="L20" s="222"/>
      <c r="M20" s="222"/>
      <c r="N20" s="222"/>
      <c r="O20" s="222"/>
      <c r="P20" s="222">
        <v>-7353.95</v>
      </c>
      <c r="Q20" s="222">
        <v>-7353.95</v>
      </c>
    </row>
    <row r="21" spans="1:17" x14ac:dyDescent="0.3">
      <c r="A21" s="20" t="s">
        <v>549</v>
      </c>
      <c r="B21" s="222"/>
      <c r="C21" s="222"/>
      <c r="D21" s="222"/>
      <c r="E21" s="222"/>
      <c r="F21" s="222"/>
      <c r="G21" s="222"/>
      <c r="H21" s="222">
        <v>-7353.95</v>
      </c>
      <c r="I21" s="222"/>
      <c r="J21" s="222"/>
      <c r="K21" s="222"/>
      <c r="L21" s="222"/>
      <c r="M21" s="222"/>
      <c r="N21" s="222"/>
      <c r="O21" s="222"/>
      <c r="P21" s="222">
        <v>-7353.95</v>
      </c>
      <c r="Q21" s="222">
        <v>-7353.95</v>
      </c>
    </row>
    <row r="22" spans="1:17" x14ac:dyDescent="0.3">
      <c r="A22" s="19" t="s">
        <v>68</v>
      </c>
      <c r="B22" s="222">
        <v>-17800</v>
      </c>
      <c r="C22" s="222">
        <v>-17000</v>
      </c>
      <c r="D22" s="222">
        <v>-34800</v>
      </c>
      <c r="E22" s="222">
        <v>-10000</v>
      </c>
      <c r="F22" s="222">
        <v>-10000</v>
      </c>
      <c r="G22" s="222">
        <v>-11000</v>
      </c>
      <c r="H22" s="222">
        <v>-3000</v>
      </c>
      <c r="I22" s="222">
        <v>-27000</v>
      </c>
      <c r="J22" s="222">
        <v>-12000</v>
      </c>
      <c r="K22" s="222">
        <v>-15000</v>
      </c>
      <c r="L22" s="222">
        <v>-15000</v>
      </c>
      <c r="M22" s="222">
        <v>-15000</v>
      </c>
      <c r="N22" s="222">
        <v>-15000</v>
      </c>
      <c r="O22" s="222">
        <v>-15000</v>
      </c>
      <c r="P22" s="222">
        <v>-148000</v>
      </c>
      <c r="Q22" s="222">
        <v>-182800</v>
      </c>
    </row>
    <row r="23" spans="1:17" x14ac:dyDescent="0.3">
      <c r="A23" s="20" t="s">
        <v>547</v>
      </c>
      <c r="B23" s="222">
        <v>-17800</v>
      </c>
      <c r="C23" s="222">
        <v>-17000</v>
      </c>
      <c r="D23" s="222">
        <v>-34800</v>
      </c>
      <c r="E23" s="222">
        <v>-10000</v>
      </c>
      <c r="F23" s="222">
        <v>-10000</v>
      </c>
      <c r="G23" s="222">
        <v>-11000</v>
      </c>
      <c r="H23" s="222">
        <v>-3000</v>
      </c>
      <c r="I23" s="222">
        <v>-27000</v>
      </c>
      <c r="J23" s="222">
        <v>-12000</v>
      </c>
      <c r="K23" s="222">
        <v>-15000</v>
      </c>
      <c r="L23" s="222">
        <v>-15000</v>
      </c>
      <c r="M23" s="222">
        <v>-15000</v>
      </c>
      <c r="N23" s="222">
        <v>-15000</v>
      </c>
      <c r="O23" s="222">
        <v>-15000</v>
      </c>
      <c r="P23" s="222">
        <v>-148000</v>
      </c>
      <c r="Q23" s="222">
        <v>-182800</v>
      </c>
    </row>
    <row r="24" spans="1:17" x14ac:dyDescent="0.3">
      <c r="A24" s="19" t="s">
        <v>151</v>
      </c>
      <c r="B24" s="222"/>
      <c r="C24" s="222"/>
      <c r="D24" s="222"/>
      <c r="E24" s="222">
        <v>500</v>
      </c>
      <c r="F24" s="222"/>
      <c r="G24" s="222"/>
      <c r="H24" s="222"/>
      <c r="I24" s="222"/>
      <c r="J24" s="222">
        <v>2000</v>
      </c>
      <c r="K24" s="222"/>
      <c r="L24" s="222">
        <v>1000</v>
      </c>
      <c r="M24" s="222">
        <v>3000</v>
      </c>
      <c r="N24" s="222">
        <v>2000</v>
      </c>
      <c r="O24" s="222"/>
      <c r="P24" s="222">
        <v>8500</v>
      </c>
      <c r="Q24" s="222">
        <v>8500</v>
      </c>
    </row>
    <row r="25" spans="1:17" x14ac:dyDescent="0.3">
      <c r="A25" s="20" t="s">
        <v>548</v>
      </c>
      <c r="B25" s="222"/>
      <c r="C25" s="222"/>
      <c r="D25" s="222"/>
      <c r="E25" s="222">
        <v>500</v>
      </c>
      <c r="F25" s="222"/>
      <c r="G25" s="222"/>
      <c r="H25" s="222"/>
      <c r="I25" s="222"/>
      <c r="J25" s="222">
        <v>2000</v>
      </c>
      <c r="K25" s="222"/>
      <c r="L25" s="222">
        <v>1000</v>
      </c>
      <c r="M25" s="222">
        <v>3000</v>
      </c>
      <c r="N25" s="222">
        <v>2000</v>
      </c>
      <c r="O25" s="222"/>
      <c r="P25" s="222">
        <v>8500</v>
      </c>
      <c r="Q25" s="222">
        <v>8500</v>
      </c>
    </row>
    <row r="26" spans="1:17" x14ac:dyDescent="0.3">
      <c r="A26" s="19" t="s">
        <v>540</v>
      </c>
      <c r="B26" s="222">
        <v>-17800</v>
      </c>
      <c r="C26" s="222">
        <v>-17000</v>
      </c>
      <c r="D26" s="222">
        <v>-34800</v>
      </c>
      <c r="E26" s="222">
        <v>-9500</v>
      </c>
      <c r="F26" s="222">
        <v>-10000</v>
      </c>
      <c r="G26" s="222">
        <v>-11000</v>
      </c>
      <c r="H26" s="222">
        <v>-10353.950000000001</v>
      </c>
      <c r="I26" s="222">
        <v>-27000</v>
      </c>
      <c r="J26" s="222">
        <v>-10000</v>
      </c>
      <c r="K26" s="222">
        <v>-15000</v>
      </c>
      <c r="L26" s="222">
        <v>-14000</v>
      </c>
      <c r="M26" s="222">
        <v>-12000</v>
      </c>
      <c r="N26" s="222">
        <v>-13000</v>
      </c>
      <c r="O26" s="222">
        <v>-15000</v>
      </c>
      <c r="P26" s="222">
        <v>-146853.95000000001</v>
      </c>
      <c r="Q26" s="222">
        <v>-181653.95</v>
      </c>
    </row>
    <row r="32" spans="1:17" x14ac:dyDescent="0.3">
      <c r="A32" s="18" t="s">
        <v>534</v>
      </c>
      <c r="B32" s="18" t="s">
        <v>535</v>
      </c>
    </row>
    <row r="33" spans="1:19" x14ac:dyDescent="0.3">
      <c r="B33">
        <v>2023</v>
      </c>
      <c r="F33" t="s">
        <v>536</v>
      </c>
      <c r="G33">
        <v>2024</v>
      </c>
      <c r="R33" t="s">
        <v>537</v>
      </c>
      <c r="S33" t="s">
        <v>540</v>
      </c>
    </row>
    <row r="34" spans="1:19" x14ac:dyDescent="0.3">
      <c r="A34" s="18" t="s">
        <v>541</v>
      </c>
      <c r="B34">
        <v>9</v>
      </c>
      <c r="C34">
        <v>10</v>
      </c>
      <c r="D34">
        <v>11</v>
      </c>
      <c r="E34">
        <v>12</v>
      </c>
      <c r="G34">
        <v>1</v>
      </c>
      <c r="H34">
        <v>2</v>
      </c>
      <c r="I34">
        <v>3</v>
      </c>
      <c r="J34">
        <v>4</v>
      </c>
      <c r="K34">
        <v>5</v>
      </c>
      <c r="L34">
        <v>6</v>
      </c>
      <c r="M34">
        <v>7</v>
      </c>
      <c r="N34">
        <v>8</v>
      </c>
      <c r="O34">
        <v>9</v>
      </c>
      <c r="P34">
        <v>10</v>
      </c>
      <c r="Q34">
        <v>11</v>
      </c>
    </row>
    <row r="35" spans="1:19" x14ac:dyDescent="0.3">
      <c r="A35" s="19" t="s">
        <v>23</v>
      </c>
      <c r="B35" s="222"/>
      <c r="C35" s="222">
        <v>39416.660000000003</v>
      </c>
      <c r="D35" s="222"/>
      <c r="E35" s="222">
        <v>35368.06</v>
      </c>
      <c r="F35" s="222">
        <v>74784.72</v>
      </c>
      <c r="G35" s="222">
        <v>27500</v>
      </c>
      <c r="H35" s="222">
        <v>27500</v>
      </c>
      <c r="I35" s="222">
        <v>27500</v>
      </c>
      <c r="J35" s="222">
        <v>27500</v>
      </c>
      <c r="K35" s="222">
        <v>51333</v>
      </c>
      <c r="L35" s="222">
        <v>27500</v>
      </c>
      <c r="M35" s="222">
        <v>27500</v>
      </c>
      <c r="N35" s="222">
        <v>27500</v>
      </c>
      <c r="O35" s="222">
        <v>27500</v>
      </c>
      <c r="P35" s="222">
        <v>27500</v>
      </c>
      <c r="Q35" s="222">
        <v>27500</v>
      </c>
      <c r="R35" s="222">
        <v>326333</v>
      </c>
      <c r="S35" s="222">
        <v>401117.72</v>
      </c>
    </row>
    <row r="36" spans="1:19" x14ac:dyDescent="0.3">
      <c r="A36" s="20" t="s">
        <v>543</v>
      </c>
      <c r="B36" s="222"/>
      <c r="C36" s="222">
        <v>39416.660000000003</v>
      </c>
      <c r="D36" s="222"/>
      <c r="E36" s="222">
        <v>35368.06</v>
      </c>
      <c r="F36" s="222">
        <v>74784.72</v>
      </c>
      <c r="G36" s="222">
        <v>27500</v>
      </c>
      <c r="H36" s="222">
        <v>27500</v>
      </c>
      <c r="I36" s="222">
        <v>27500</v>
      </c>
      <c r="J36" s="222">
        <v>27500</v>
      </c>
      <c r="K36" s="222">
        <v>51333</v>
      </c>
      <c r="L36" s="222">
        <v>27500</v>
      </c>
      <c r="M36" s="222">
        <v>27500</v>
      </c>
      <c r="N36" s="222">
        <v>27500</v>
      </c>
      <c r="O36" s="222">
        <v>27500</v>
      </c>
      <c r="P36" s="222">
        <v>27500</v>
      </c>
      <c r="Q36" s="222">
        <v>27500</v>
      </c>
      <c r="R36" s="222">
        <v>326333</v>
      </c>
      <c r="S36" s="222">
        <v>401117.72</v>
      </c>
    </row>
    <row r="37" spans="1:19" x14ac:dyDescent="0.3">
      <c r="A37" s="19" t="s">
        <v>17</v>
      </c>
      <c r="B37" s="222"/>
      <c r="C37" s="222">
        <v>-7800</v>
      </c>
      <c r="D37" s="222">
        <v>-7800</v>
      </c>
      <c r="E37" s="222">
        <v>-7800</v>
      </c>
      <c r="F37" s="222">
        <v>-23400</v>
      </c>
      <c r="G37" s="222">
        <v>-7800</v>
      </c>
      <c r="H37" s="222">
        <v>-7786.02</v>
      </c>
      <c r="I37" s="222">
        <v>-7774.98</v>
      </c>
      <c r="J37" s="222">
        <v>-7786.0199999999995</v>
      </c>
      <c r="K37" s="222">
        <v>-7786.02</v>
      </c>
      <c r="L37" s="222">
        <v>-7786.02</v>
      </c>
      <c r="M37" s="222">
        <v>-7786.02</v>
      </c>
      <c r="N37" s="222">
        <v>-7786.02</v>
      </c>
      <c r="O37" s="222">
        <v>-7786.02</v>
      </c>
      <c r="P37" s="222">
        <v>-7786.02</v>
      </c>
      <c r="Q37" s="222">
        <v>-7786.02</v>
      </c>
      <c r="R37" s="222">
        <v>-85649.160000000018</v>
      </c>
      <c r="S37" s="222">
        <v>-109049.16000000002</v>
      </c>
    </row>
    <row r="38" spans="1:19" x14ac:dyDescent="0.3">
      <c r="A38" s="20" t="s">
        <v>532</v>
      </c>
      <c r="B38" s="222"/>
      <c r="C38" s="222">
        <v>-7800</v>
      </c>
      <c r="D38" s="222">
        <v>-7800</v>
      </c>
      <c r="E38" s="222">
        <v>-7800</v>
      </c>
      <c r="F38" s="222">
        <v>-23400</v>
      </c>
      <c r="G38" s="222">
        <v>-7800</v>
      </c>
      <c r="H38" s="222">
        <v>-7786.02</v>
      </c>
      <c r="I38" s="222">
        <v>-7774.98</v>
      </c>
      <c r="J38" s="222">
        <v>-7786.0199999999995</v>
      </c>
      <c r="K38" s="222">
        <v>-7786.02</v>
      </c>
      <c r="L38" s="222">
        <v>-7786.02</v>
      </c>
      <c r="M38" s="222">
        <v>-7786.02</v>
      </c>
      <c r="N38" s="222">
        <v>-7786.02</v>
      </c>
      <c r="O38" s="222">
        <v>-7786.02</v>
      </c>
      <c r="P38" s="222">
        <v>-7786.02</v>
      </c>
      <c r="Q38" s="222">
        <v>-7786.02</v>
      </c>
      <c r="R38" s="222">
        <v>-85649.160000000018</v>
      </c>
      <c r="S38" s="222">
        <v>-109049.16000000002</v>
      </c>
    </row>
    <row r="39" spans="1:19" x14ac:dyDescent="0.3">
      <c r="A39" s="19" t="s">
        <v>35</v>
      </c>
      <c r="B39" s="222"/>
      <c r="C39" s="222">
        <v>-810</v>
      </c>
      <c r="D39" s="222">
        <v>-983</v>
      </c>
      <c r="E39" s="222">
        <v>-1271</v>
      </c>
      <c r="F39" s="222">
        <v>-3064</v>
      </c>
      <c r="G39" s="222">
        <v>-883</v>
      </c>
      <c r="H39" s="222">
        <v>-945</v>
      </c>
      <c r="I39" s="222">
        <v>-945</v>
      </c>
      <c r="J39" s="222">
        <v>-945</v>
      </c>
      <c r="K39" s="222">
        <v>-945</v>
      </c>
      <c r="L39" s="222">
        <v>-945</v>
      </c>
      <c r="M39" s="222">
        <v>-1345</v>
      </c>
      <c r="N39" s="222">
        <v>-945</v>
      </c>
      <c r="O39" s="222">
        <v>-945</v>
      </c>
      <c r="P39" s="222">
        <v>-945</v>
      </c>
      <c r="Q39" s="222">
        <v>-945</v>
      </c>
      <c r="R39" s="222">
        <v>-10733</v>
      </c>
      <c r="S39" s="222">
        <v>-13797</v>
      </c>
    </row>
    <row r="40" spans="1:19" x14ac:dyDescent="0.3">
      <c r="A40" s="20" t="s">
        <v>544</v>
      </c>
      <c r="B40" s="222"/>
      <c r="C40" s="222">
        <v>-810</v>
      </c>
      <c r="D40" s="222">
        <v>-983</v>
      </c>
      <c r="E40" s="222">
        <v>-1271</v>
      </c>
      <c r="F40" s="222">
        <v>-3064</v>
      </c>
      <c r="G40" s="222">
        <v>-883</v>
      </c>
      <c r="H40" s="222">
        <v>-945</v>
      </c>
      <c r="I40" s="222">
        <v>-945</v>
      </c>
      <c r="J40" s="222">
        <v>-945</v>
      </c>
      <c r="K40" s="222">
        <v>-945</v>
      </c>
      <c r="L40" s="222">
        <v>-945</v>
      </c>
      <c r="M40" s="222">
        <v>-1345</v>
      </c>
      <c r="N40" s="222">
        <v>-945</v>
      </c>
      <c r="O40" s="222">
        <v>-945</v>
      </c>
      <c r="P40" s="222">
        <v>-945</v>
      </c>
      <c r="Q40" s="222">
        <v>-945</v>
      </c>
      <c r="R40" s="222">
        <v>-10733</v>
      </c>
      <c r="S40" s="222">
        <v>-13797</v>
      </c>
    </row>
    <row r="41" spans="1:19" x14ac:dyDescent="0.3">
      <c r="A41" s="19" t="s">
        <v>61</v>
      </c>
      <c r="B41" s="222"/>
      <c r="C41" s="222">
        <v>-100</v>
      </c>
      <c r="D41" s="222"/>
      <c r="E41" s="222"/>
      <c r="F41" s="222">
        <v>-100</v>
      </c>
      <c r="G41" s="222">
        <v>-468.46</v>
      </c>
      <c r="H41" s="222"/>
      <c r="I41" s="222">
        <v>-410.8</v>
      </c>
      <c r="J41" s="222"/>
      <c r="K41" s="222">
        <v>-11888.71</v>
      </c>
      <c r="L41" s="222">
        <v>-315.88</v>
      </c>
      <c r="M41" s="222">
        <v>-120</v>
      </c>
      <c r="N41" s="222"/>
      <c r="O41" s="222">
        <v>-285.8</v>
      </c>
      <c r="P41" s="222"/>
      <c r="Q41" s="222"/>
      <c r="R41" s="222">
        <v>-13489.649999999998</v>
      </c>
      <c r="S41" s="222">
        <v>-13589.649999999998</v>
      </c>
    </row>
    <row r="42" spans="1:19" x14ac:dyDescent="0.3">
      <c r="A42" s="20" t="s">
        <v>545</v>
      </c>
      <c r="B42" s="222"/>
      <c r="C42" s="222">
        <v>-100</v>
      </c>
      <c r="D42" s="222"/>
      <c r="E42" s="222"/>
      <c r="F42" s="222">
        <v>-100</v>
      </c>
      <c r="G42" s="222">
        <v>-468.46</v>
      </c>
      <c r="H42" s="222"/>
      <c r="I42" s="222">
        <v>-410.8</v>
      </c>
      <c r="J42" s="222"/>
      <c r="K42" s="222">
        <v>-11888.71</v>
      </c>
      <c r="L42" s="222">
        <v>-315.88</v>
      </c>
      <c r="M42" s="222">
        <v>-120</v>
      </c>
      <c r="N42" s="222"/>
      <c r="O42" s="222">
        <v>-285.8</v>
      </c>
      <c r="P42" s="222"/>
      <c r="Q42" s="222"/>
      <c r="R42" s="222">
        <v>-13489.649999999998</v>
      </c>
      <c r="S42" s="222">
        <v>-13589.649999999998</v>
      </c>
    </row>
    <row r="43" spans="1:19" x14ac:dyDescent="0.3">
      <c r="A43" s="19" t="s">
        <v>30</v>
      </c>
      <c r="B43" s="222">
        <v>-256.31</v>
      </c>
      <c r="C43" s="222">
        <v>-726.79</v>
      </c>
      <c r="D43" s="222">
        <v>-1818.93</v>
      </c>
      <c r="E43" s="222">
        <v>-1991.63</v>
      </c>
      <c r="F43" s="222">
        <v>-4793.66</v>
      </c>
      <c r="G43" s="222">
        <v>-2684.5699999999997</v>
      </c>
      <c r="H43" s="222">
        <v>-2162</v>
      </c>
      <c r="I43" s="222">
        <v>-2252.9899999999998</v>
      </c>
      <c r="J43" s="222">
        <v>-2258.4700000000003</v>
      </c>
      <c r="K43" s="222">
        <v>-3046.0199999999995</v>
      </c>
      <c r="L43" s="222">
        <v>-2064.75</v>
      </c>
      <c r="M43" s="222">
        <v>-2264.4300000000003</v>
      </c>
      <c r="N43" s="222">
        <v>-2267.09</v>
      </c>
      <c r="O43" s="222">
        <v>-2269.2600000000002</v>
      </c>
      <c r="P43" s="222">
        <v>-2271.06</v>
      </c>
      <c r="Q43" s="222">
        <v>-2296.67</v>
      </c>
      <c r="R43" s="222">
        <v>-25837.310000000005</v>
      </c>
      <c r="S43" s="222">
        <v>-30630.97</v>
      </c>
    </row>
    <row r="44" spans="1:19" x14ac:dyDescent="0.3">
      <c r="A44" s="20" t="s">
        <v>572</v>
      </c>
      <c r="B44" s="222">
        <v>-256.31</v>
      </c>
      <c r="C44" s="222">
        <v>-726.79</v>
      </c>
      <c r="D44" s="222">
        <v>-1818.93</v>
      </c>
      <c r="E44" s="222">
        <v>-1991.63</v>
      </c>
      <c r="F44" s="222">
        <v>-4793.66</v>
      </c>
      <c r="G44" s="222">
        <v>-2684.5699999999997</v>
      </c>
      <c r="H44" s="222">
        <v>-2162</v>
      </c>
      <c r="I44" s="222">
        <v>-2252.9899999999998</v>
      </c>
      <c r="J44" s="222">
        <v>-2258.4700000000003</v>
      </c>
      <c r="K44" s="222">
        <v>-3046.0199999999995</v>
      </c>
      <c r="L44" s="222">
        <v>-2064.75</v>
      </c>
      <c r="M44" s="222">
        <v>-2264.4300000000003</v>
      </c>
      <c r="N44" s="222">
        <v>-2267.09</v>
      </c>
      <c r="O44" s="222">
        <v>-2269.2600000000002</v>
      </c>
      <c r="P44" s="222">
        <v>-2271.06</v>
      </c>
      <c r="Q44" s="222">
        <v>-2296.67</v>
      </c>
      <c r="R44" s="222">
        <v>-25837.310000000005</v>
      </c>
      <c r="S44" s="222">
        <v>-30630.97</v>
      </c>
    </row>
    <row r="45" spans="1:19" x14ac:dyDescent="0.3">
      <c r="A45" s="19" t="s">
        <v>42</v>
      </c>
      <c r="B45" s="222"/>
      <c r="C45" s="222">
        <v>-489.26750000000004</v>
      </c>
      <c r="D45" s="222">
        <v>-920.76750000000004</v>
      </c>
      <c r="E45" s="222">
        <v>-770.76750000000004</v>
      </c>
      <c r="F45" s="222">
        <v>-2180.8025000000002</v>
      </c>
      <c r="G45" s="222"/>
      <c r="H45" s="222"/>
      <c r="I45" s="222"/>
      <c r="J45" s="222"/>
      <c r="K45" s="222"/>
      <c r="L45" s="222"/>
      <c r="M45" s="222"/>
      <c r="N45" s="222"/>
      <c r="O45" s="222">
        <v>-191.74</v>
      </c>
      <c r="P45" s="222"/>
      <c r="Q45" s="222"/>
      <c r="R45" s="222">
        <v>-191.74</v>
      </c>
      <c r="S45" s="222">
        <v>-2372.5425000000005</v>
      </c>
    </row>
    <row r="46" spans="1:19" x14ac:dyDescent="0.3">
      <c r="A46" s="20" t="s">
        <v>527</v>
      </c>
      <c r="B46" s="222"/>
      <c r="C46" s="222">
        <v>-489.26750000000004</v>
      </c>
      <c r="D46" s="222">
        <v>-920.76750000000004</v>
      </c>
      <c r="E46" s="222">
        <v>-770.76750000000004</v>
      </c>
      <c r="F46" s="222">
        <v>-2180.8025000000002</v>
      </c>
      <c r="G46" s="222"/>
      <c r="H46" s="222"/>
      <c r="I46" s="222"/>
      <c r="J46" s="222"/>
      <c r="K46" s="222"/>
      <c r="L46" s="222"/>
      <c r="M46" s="222"/>
      <c r="N46" s="222"/>
      <c r="O46" s="222">
        <v>-191.74</v>
      </c>
      <c r="P46" s="222"/>
      <c r="Q46" s="222"/>
      <c r="R46" s="222">
        <v>-191.74</v>
      </c>
      <c r="S46" s="222">
        <v>-2372.5425000000005</v>
      </c>
    </row>
    <row r="47" spans="1:19" x14ac:dyDescent="0.3">
      <c r="A47" s="19" t="s">
        <v>50</v>
      </c>
      <c r="B47" s="222"/>
      <c r="C47" s="222">
        <v>-236</v>
      </c>
      <c r="D47" s="222">
        <v>-1087.69</v>
      </c>
      <c r="E47" s="222">
        <v>-4348.24</v>
      </c>
      <c r="F47" s="222">
        <v>-5671.93</v>
      </c>
      <c r="G47" s="222">
        <v>-3459.59</v>
      </c>
      <c r="H47" s="222">
        <v>-5804.6399999999994</v>
      </c>
      <c r="I47" s="222">
        <v>-3756.87</v>
      </c>
      <c r="J47" s="222">
        <v>-1862.71</v>
      </c>
      <c r="K47" s="222">
        <v>-2573.8599999999997</v>
      </c>
      <c r="L47" s="222">
        <v>-2490.35</v>
      </c>
      <c r="M47" s="222">
        <v>-2211.0100000000002</v>
      </c>
      <c r="N47" s="222">
        <v>-2970.02</v>
      </c>
      <c r="O47" s="222">
        <v>-2834.29</v>
      </c>
      <c r="P47" s="222">
        <v>-2273.31</v>
      </c>
      <c r="Q47" s="222"/>
      <c r="R47" s="222">
        <v>-30236.65</v>
      </c>
      <c r="S47" s="222">
        <v>-35908.579999999994</v>
      </c>
    </row>
    <row r="48" spans="1:19" x14ac:dyDescent="0.3">
      <c r="A48" s="20" t="s">
        <v>546</v>
      </c>
      <c r="B48" s="222"/>
      <c r="C48" s="222">
        <v>-236</v>
      </c>
      <c r="D48" s="222">
        <v>-1087.69</v>
      </c>
      <c r="E48" s="222">
        <v>-4348.24</v>
      </c>
      <c r="F48" s="222">
        <v>-5671.93</v>
      </c>
      <c r="G48" s="222">
        <v>-3459.59</v>
      </c>
      <c r="H48" s="222">
        <v>-5804.6399999999994</v>
      </c>
      <c r="I48" s="222">
        <v>-3756.87</v>
      </c>
      <c r="J48" s="222">
        <v>-1862.71</v>
      </c>
      <c r="K48" s="222">
        <v>-2573.8599999999997</v>
      </c>
      <c r="L48" s="222">
        <v>-2490.35</v>
      </c>
      <c r="M48" s="222">
        <v>-2211.0100000000002</v>
      </c>
      <c r="N48" s="222">
        <v>-2970.02</v>
      </c>
      <c r="O48" s="222">
        <v>-2834.29</v>
      </c>
      <c r="P48" s="222">
        <v>-2273.31</v>
      </c>
      <c r="Q48" s="222"/>
      <c r="R48" s="222">
        <v>-30236.65</v>
      </c>
      <c r="S48" s="222">
        <v>-35908.579999999994</v>
      </c>
    </row>
    <row r="49" spans="1:19" x14ac:dyDescent="0.3">
      <c r="A49" s="19" t="s">
        <v>56</v>
      </c>
      <c r="B49" s="222"/>
      <c r="C49" s="222">
        <v>-159.35999999999999</v>
      </c>
      <c r="D49" s="222">
        <v>-585.72</v>
      </c>
      <c r="E49" s="222">
        <v>-1450.9699999999998</v>
      </c>
      <c r="F49" s="222">
        <v>-2196.0499999999997</v>
      </c>
      <c r="G49" s="222">
        <v>-1077.72</v>
      </c>
      <c r="H49" s="222">
        <v>-668.42000000000007</v>
      </c>
      <c r="I49" s="222">
        <v>-1414.8600000000001</v>
      </c>
      <c r="J49" s="222">
        <v>-497.86</v>
      </c>
      <c r="K49" s="222">
        <v>-1186.5</v>
      </c>
      <c r="L49" s="222">
        <v>-534.27</v>
      </c>
      <c r="M49" s="222">
        <v>-769.18999999999994</v>
      </c>
      <c r="N49" s="222">
        <v>-889.34999999999991</v>
      </c>
      <c r="O49" s="222">
        <v>-639.31999999999994</v>
      </c>
      <c r="P49" s="222">
        <v>-474.27000000000004</v>
      </c>
      <c r="Q49" s="222"/>
      <c r="R49" s="222">
        <v>-8151.76</v>
      </c>
      <c r="S49" s="222">
        <v>-10347.81</v>
      </c>
    </row>
    <row r="50" spans="1:19" x14ac:dyDescent="0.3">
      <c r="A50" s="20" t="s">
        <v>530</v>
      </c>
      <c r="B50" s="222"/>
      <c r="C50" s="222">
        <v>-159.35999999999999</v>
      </c>
      <c r="D50" s="222">
        <v>-585.72</v>
      </c>
      <c r="E50" s="222">
        <v>-1450.9699999999998</v>
      </c>
      <c r="F50" s="222">
        <v>-2196.0499999999997</v>
      </c>
      <c r="G50" s="222">
        <v>-1077.72</v>
      </c>
      <c r="H50" s="222">
        <v>-668.42000000000007</v>
      </c>
      <c r="I50" s="222">
        <v>-1414.8600000000001</v>
      </c>
      <c r="J50" s="222">
        <v>-497.86</v>
      </c>
      <c r="K50" s="222">
        <v>-1186.5</v>
      </c>
      <c r="L50" s="222">
        <v>-534.27</v>
      </c>
      <c r="M50" s="222">
        <v>-769.18999999999994</v>
      </c>
      <c r="N50" s="222">
        <v>-889.34999999999991</v>
      </c>
      <c r="O50" s="222">
        <v>-639.31999999999994</v>
      </c>
      <c r="P50" s="222">
        <v>-474.27000000000004</v>
      </c>
      <c r="Q50" s="222"/>
      <c r="R50" s="222">
        <v>-8151.76</v>
      </c>
      <c r="S50" s="222">
        <v>-10347.81</v>
      </c>
    </row>
    <row r="51" spans="1:19" x14ac:dyDescent="0.3">
      <c r="A51" s="19" t="s">
        <v>53</v>
      </c>
      <c r="B51" s="222"/>
      <c r="C51" s="222">
        <v>-2452.25</v>
      </c>
      <c r="D51" s="222">
        <v>-2452.25</v>
      </c>
      <c r="E51" s="222">
        <v>-2452.25</v>
      </c>
      <c r="F51" s="222">
        <v>-7356.75</v>
      </c>
      <c r="G51" s="222">
        <v>-2518.4499999999998</v>
      </c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>
        <v>-2518.4499999999998</v>
      </c>
      <c r="S51" s="222">
        <v>-9875.2000000000007</v>
      </c>
    </row>
    <row r="52" spans="1:19" x14ac:dyDescent="0.3">
      <c r="A52" s="20" t="s">
        <v>54</v>
      </c>
      <c r="B52" s="222"/>
      <c r="C52" s="222">
        <v>-2452.25</v>
      </c>
      <c r="D52" s="222">
        <v>-2452.25</v>
      </c>
      <c r="E52" s="222">
        <v>-2452.25</v>
      </c>
      <c r="F52" s="222">
        <v>-7356.75</v>
      </c>
      <c r="G52" s="222">
        <v>-2518.4499999999998</v>
      </c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>
        <v>-2518.4499999999998</v>
      </c>
      <c r="S52" s="222">
        <v>-9875.2000000000007</v>
      </c>
    </row>
    <row r="53" spans="1:19" x14ac:dyDescent="0.3">
      <c r="A53" s="19" t="s">
        <v>540</v>
      </c>
      <c r="B53" s="222">
        <v>-256.31</v>
      </c>
      <c r="C53" s="222">
        <v>26642.9925</v>
      </c>
      <c r="D53" s="222">
        <v>-15648.3575</v>
      </c>
      <c r="E53" s="222">
        <v>15283.202499999992</v>
      </c>
      <c r="F53" s="222">
        <v>26021.527499999997</v>
      </c>
      <c r="G53" s="222">
        <v>8608.2100000000028</v>
      </c>
      <c r="H53" s="222">
        <v>10133.92</v>
      </c>
      <c r="I53" s="222">
        <v>10944.5</v>
      </c>
      <c r="J53" s="222">
        <v>14149.939999999999</v>
      </c>
      <c r="K53" s="222">
        <v>23906.889999999996</v>
      </c>
      <c r="L53" s="222">
        <v>13363.729999999998</v>
      </c>
      <c r="M53" s="222">
        <v>13004.349999999999</v>
      </c>
      <c r="N53" s="222">
        <v>12642.519999999999</v>
      </c>
      <c r="O53" s="222">
        <v>12548.57</v>
      </c>
      <c r="P53" s="222">
        <v>13750.339999999998</v>
      </c>
      <c r="Q53" s="222">
        <v>16472.309999999998</v>
      </c>
      <c r="R53" s="222">
        <v>149525.27999999997</v>
      </c>
      <c r="S53" s="222">
        <v>175546.80749999991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ACDF-B96D-4474-B856-3B17B4E9E1F7}">
  <sheetPr>
    <tabColor theme="7" tint="0.79998168889431442"/>
  </sheetPr>
  <dimension ref="B2:D19"/>
  <sheetViews>
    <sheetView workbookViewId="0">
      <selection activeCell="D29" sqref="D29"/>
    </sheetView>
  </sheetViews>
  <sheetFormatPr defaultRowHeight="14.4" x14ac:dyDescent="0.3"/>
  <cols>
    <col min="4" max="4" width="34" customWidth="1"/>
  </cols>
  <sheetData>
    <row r="2" spans="2:4" x14ac:dyDescent="0.3">
      <c r="B2" s="103" t="s">
        <v>23</v>
      </c>
      <c r="C2" s="104" t="s">
        <v>500</v>
      </c>
      <c r="D2" s="105" t="s">
        <v>543</v>
      </c>
    </row>
    <row r="3" spans="2:4" x14ac:dyDescent="0.3">
      <c r="B3" s="106" t="s">
        <v>38</v>
      </c>
      <c r="C3" s="17" t="s">
        <v>500</v>
      </c>
      <c r="D3" s="107" t="s">
        <v>40</v>
      </c>
    </row>
    <row r="4" spans="2:4" x14ac:dyDescent="0.3">
      <c r="B4" s="106" t="s">
        <v>17</v>
      </c>
      <c r="C4" s="17" t="s">
        <v>501</v>
      </c>
      <c r="D4" s="107" t="s">
        <v>532</v>
      </c>
    </row>
    <row r="5" spans="2:4" x14ac:dyDescent="0.3">
      <c r="B5" s="106" t="s">
        <v>576</v>
      </c>
      <c r="C5" s="17" t="s">
        <v>501</v>
      </c>
      <c r="D5" s="113" t="s">
        <v>577</v>
      </c>
    </row>
    <row r="6" spans="2:4" x14ac:dyDescent="0.3">
      <c r="B6" s="106" t="s">
        <v>35</v>
      </c>
      <c r="C6" s="17" t="s">
        <v>501</v>
      </c>
      <c r="D6" s="113" t="s">
        <v>544</v>
      </c>
    </row>
    <row r="7" spans="2:4" x14ac:dyDescent="0.3">
      <c r="B7" s="106" t="s">
        <v>61</v>
      </c>
      <c r="C7" s="17" t="s">
        <v>501</v>
      </c>
      <c r="D7" s="107" t="s">
        <v>545</v>
      </c>
    </row>
    <row r="8" spans="2:4" x14ac:dyDescent="0.3">
      <c r="B8" s="106" t="s">
        <v>30</v>
      </c>
      <c r="C8" s="17" t="s">
        <v>501</v>
      </c>
      <c r="D8" s="107" t="s">
        <v>572</v>
      </c>
    </row>
    <row r="9" spans="2:4" x14ac:dyDescent="0.3">
      <c r="B9" s="106" t="s">
        <v>42</v>
      </c>
      <c r="C9" s="17" t="s">
        <v>501</v>
      </c>
      <c r="D9" s="113" t="s">
        <v>527</v>
      </c>
    </row>
    <row r="10" spans="2:4" x14ac:dyDescent="0.3">
      <c r="B10" s="106" t="s">
        <v>50</v>
      </c>
      <c r="C10" s="17" t="s">
        <v>501</v>
      </c>
      <c r="D10" s="107" t="s">
        <v>546</v>
      </c>
    </row>
    <row r="11" spans="2:4" x14ac:dyDescent="0.3">
      <c r="B11" s="106" t="s">
        <v>56</v>
      </c>
      <c r="C11" s="17" t="s">
        <v>501</v>
      </c>
      <c r="D11" s="107" t="s">
        <v>530</v>
      </c>
    </row>
    <row r="12" spans="2:4" x14ac:dyDescent="0.3">
      <c r="B12" s="106" t="s">
        <v>53</v>
      </c>
      <c r="C12" s="17" t="s">
        <v>501</v>
      </c>
      <c r="D12" s="107" t="s">
        <v>54</v>
      </c>
    </row>
    <row r="13" spans="2:4" x14ac:dyDescent="0.3">
      <c r="B13" s="106" t="s">
        <v>578</v>
      </c>
      <c r="C13" s="17" t="s">
        <v>501</v>
      </c>
      <c r="D13" s="107" t="s">
        <v>579</v>
      </c>
    </row>
    <row r="14" spans="2:4" x14ac:dyDescent="0.3">
      <c r="B14" s="106" t="s">
        <v>580</v>
      </c>
      <c r="C14" s="17" t="s">
        <v>501</v>
      </c>
      <c r="D14" s="107" t="s">
        <v>58</v>
      </c>
    </row>
    <row r="15" spans="2:4" x14ac:dyDescent="0.3">
      <c r="B15" s="106" t="s">
        <v>581</v>
      </c>
      <c r="C15" s="17" t="s">
        <v>501</v>
      </c>
      <c r="D15" s="114" t="s">
        <v>582</v>
      </c>
    </row>
    <row r="16" spans="2:4" x14ac:dyDescent="0.3">
      <c r="B16" s="106" t="s">
        <v>220</v>
      </c>
      <c r="C16" s="17" t="s">
        <v>583</v>
      </c>
      <c r="D16" s="107" t="s">
        <v>549</v>
      </c>
    </row>
    <row r="17" spans="2:4" x14ac:dyDescent="0.3">
      <c r="B17" s="106" t="s">
        <v>68</v>
      </c>
      <c r="C17" s="17" t="s">
        <v>583</v>
      </c>
      <c r="D17" s="107" t="s">
        <v>547</v>
      </c>
    </row>
    <row r="18" spans="2:4" ht="15" thickBot="1" x14ac:dyDescent="0.35">
      <c r="B18" s="108" t="s">
        <v>151</v>
      </c>
      <c r="C18" s="100" t="s">
        <v>583</v>
      </c>
      <c r="D18" s="109" t="s">
        <v>548</v>
      </c>
    </row>
    <row r="19" spans="2:4" x14ac:dyDescent="0.3">
      <c r="B19" s="110" t="s">
        <v>584</v>
      </c>
      <c r="C19" s="111" t="s">
        <v>585</v>
      </c>
      <c r="D19" s="112" t="s">
        <v>586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C625-3E7A-4EC1-A76C-F00B57E66DE1}">
  <dimension ref="A1:K42"/>
  <sheetViews>
    <sheetView showGridLines="0" topLeftCell="A19" workbookViewId="0">
      <selection activeCell="B56" sqref="B56"/>
    </sheetView>
  </sheetViews>
  <sheetFormatPr defaultRowHeight="14.4" x14ac:dyDescent="0.3"/>
  <cols>
    <col min="3" max="3" width="11.6640625" customWidth="1"/>
    <col min="4" max="4" width="11.6640625" bestFit="1" customWidth="1"/>
    <col min="5" max="6" width="9.5546875" bestFit="1" customWidth="1"/>
    <col min="7" max="7" width="17.44140625" customWidth="1"/>
    <col min="8" max="8" width="19.33203125" customWidth="1"/>
    <col min="10" max="10" width="10.5546875" bestFit="1" customWidth="1"/>
    <col min="11" max="11" width="9.5546875" bestFit="1" customWidth="1"/>
  </cols>
  <sheetData>
    <row r="1" spans="1:8" ht="15" thickBot="1" x14ac:dyDescent="0.35">
      <c r="D1" s="229" t="s">
        <v>39</v>
      </c>
      <c r="E1" s="229" t="s">
        <v>448</v>
      </c>
      <c r="F1" s="229" t="s">
        <v>449</v>
      </c>
      <c r="G1" s="229"/>
      <c r="H1" s="229"/>
    </row>
    <row r="2" spans="1:8" ht="28.5" customHeight="1" thickBot="1" x14ac:dyDescent="0.35">
      <c r="D2" s="72" t="s">
        <v>450</v>
      </c>
      <c r="E2" s="71" t="s">
        <v>451</v>
      </c>
      <c r="F2" s="72" t="s">
        <v>452</v>
      </c>
      <c r="G2" s="71" t="s">
        <v>453</v>
      </c>
      <c r="H2" s="72" t="s">
        <v>454</v>
      </c>
    </row>
    <row r="3" spans="1:8" ht="26.25" customHeight="1" x14ac:dyDescent="0.3">
      <c r="A3" s="235">
        <v>2023</v>
      </c>
      <c r="B3" s="60"/>
      <c r="C3" s="59" t="s">
        <v>455</v>
      </c>
      <c r="D3" s="73">
        <v>3900</v>
      </c>
      <c r="E3" s="64">
        <v>429</v>
      </c>
      <c r="F3" s="73">
        <v>135.4</v>
      </c>
      <c r="G3" s="64">
        <f>D3-E3-F3</f>
        <v>3335.6</v>
      </c>
      <c r="H3" s="73"/>
    </row>
    <row r="4" spans="1:8" ht="26.25" customHeight="1" x14ac:dyDescent="0.3">
      <c r="A4" s="236"/>
      <c r="B4" s="62" t="s">
        <v>456</v>
      </c>
      <c r="C4" t="s">
        <v>457</v>
      </c>
      <c r="D4" s="74">
        <v>3900</v>
      </c>
      <c r="E4" s="65">
        <v>429</v>
      </c>
      <c r="F4" s="74">
        <v>135.4</v>
      </c>
      <c r="G4" s="65">
        <f>D4-E4-F4</f>
        <v>3335.6</v>
      </c>
      <c r="H4" s="74"/>
    </row>
    <row r="5" spans="1:8" x14ac:dyDescent="0.3">
      <c r="A5" s="236"/>
      <c r="B5" s="62"/>
      <c r="C5" s="66" t="s">
        <v>458</v>
      </c>
      <c r="D5" s="75">
        <f>D3+D4</f>
        <v>7800</v>
      </c>
      <c r="E5" s="67">
        <f t="shared" ref="E5:G5" si="0">E3+E4</f>
        <v>858</v>
      </c>
      <c r="F5" s="75">
        <f t="shared" si="0"/>
        <v>270.8</v>
      </c>
      <c r="G5" s="67">
        <f t="shared" si="0"/>
        <v>6671.2</v>
      </c>
      <c r="H5" s="75">
        <f>D5</f>
        <v>7800</v>
      </c>
    </row>
    <row r="6" spans="1:8" x14ac:dyDescent="0.3">
      <c r="A6" s="236"/>
      <c r="B6" s="62"/>
      <c r="D6" s="74"/>
      <c r="E6" s="65"/>
      <c r="F6" s="74"/>
      <c r="G6" s="65"/>
      <c r="H6" s="74"/>
    </row>
    <row r="7" spans="1:8" x14ac:dyDescent="0.3">
      <c r="A7" s="236"/>
      <c r="B7" s="62"/>
      <c r="C7" t="s">
        <v>455</v>
      </c>
      <c r="D7" s="74">
        <v>3900</v>
      </c>
      <c r="E7" s="65">
        <v>429</v>
      </c>
      <c r="F7" s="74">
        <v>135.4</v>
      </c>
      <c r="G7" s="65">
        <f>D7-E7-F7</f>
        <v>3335.6</v>
      </c>
      <c r="H7" s="74"/>
    </row>
    <row r="8" spans="1:8" x14ac:dyDescent="0.3">
      <c r="A8" s="236"/>
      <c r="B8" s="62" t="s">
        <v>459</v>
      </c>
      <c r="C8" t="s">
        <v>457</v>
      </c>
      <c r="D8" s="74">
        <v>3900</v>
      </c>
      <c r="E8" s="65">
        <v>429</v>
      </c>
      <c r="F8" s="74">
        <v>135.4</v>
      </c>
      <c r="G8" s="65">
        <f>D8-E8-F8</f>
        <v>3335.6</v>
      </c>
      <c r="H8" s="74"/>
    </row>
    <row r="9" spans="1:8" x14ac:dyDescent="0.3">
      <c r="A9" s="236"/>
      <c r="B9" s="62"/>
      <c r="C9" s="66" t="s">
        <v>458</v>
      </c>
      <c r="D9" s="75">
        <f>D7+D8</f>
        <v>7800</v>
      </c>
      <c r="E9" s="67">
        <f t="shared" ref="E9" si="1">E7+E8</f>
        <v>858</v>
      </c>
      <c r="F9" s="75">
        <f t="shared" ref="F9" si="2">F7+F8</f>
        <v>270.8</v>
      </c>
      <c r="G9" s="67">
        <f t="shared" ref="G9" si="3">G7+G8</f>
        <v>6671.2</v>
      </c>
      <c r="H9" s="75">
        <f>H5+D9</f>
        <v>15600</v>
      </c>
    </row>
    <row r="10" spans="1:8" x14ac:dyDescent="0.3">
      <c r="A10" s="236"/>
      <c r="B10" s="62"/>
      <c r="D10" s="74"/>
      <c r="E10" s="65"/>
      <c r="F10" s="74"/>
      <c r="G10" s="65"/>
      <c r="H10" s="74"/>
    </row>
    <row r="11" spans="1:8" x14ac:dyDescent="0.3">
      <c r="A11" s="236"/>
      <c r="B11" s="62"/>
      <c r="C11" t="s">
        <v>455</v>
      </c>
      <c r="D11" s="74">
        <v>3900</v>
      </c>
      <c r="E11" s="65">
        <v>429</v>
      </c>
      <c r="F11" s="74">
        <v>135.4</v>
      </c>
      <c r="G11" s="65">
        <f>D11-E11-F11</f>
        <v>3335.6</v>
      </c>
      <c r="H11" s="74"/>
    </row>
    <row r="12" spans="1:8" x14ac:dyDescent="0.3">
      <c r="A12" s="236"/>
      <c r="B12" s="62" t="s">
        <v>460</v>
      </c>
      <c r="C12" t="s">
        <v>457</v>
      </c>
      <c r="D12" s="74">
        <v>3900</v>
      </c>
      <c r="E12" s="65">
        <v>429</v>
      </c>
      <c r="F12" s="74">
        <v>135.4</v>
      </c>
      <c r="G12" s="65">
        <f>D12-E12-F12</f>
        <v>3335.6</v>
      </c>
      <c r="H12" s="74"/>
    </row>
    <row r="13" spans="1:8" x14ac:dyDescent="0.3">
      <c r="A13" s="236"/>
      <c r="B13" s="62"/>
      <c r="C13" s="66" t="s">
        <v>458</v>
      </c>
      <c r="D13" s="75">
        <f>D11+D12</f>
        <v>7800</v>
      </c>
      <c r="E13" s="67">
        <f t="shared" ref="E13" si="4">E11+E12</f>
        <v>858</v>
      </c>
      <c r="F13" s="75">
        <f t="shared" ref="F13" si="5">F11+F12</f>
        <v>270.8</v>
      </c>
      <c r="G13" s="67">
        <f t="shared" ref="G13" si="6">G11+G12</f>
        <v>6671.2</v>
      </c>
      <c r="H13" s="75">
        <f>H9+D13</f>
        <v>23400</v>
      </c>
    </row>
    <row r="14" spans="1:8" x14ac:dyDescent="0.3">
      <c r="A14" s="236"/>
      <c r="B14" s="62"/>
      <c r="D14" s="74"/>
      <c r="E14" s="65"/>
      <c r="F14" s="74"/>
      <c r="G14" s="65"/>
      <c r="H14" s="74"/>
    </row>
    <row r="15" spans="1:8" x14ac:dyDescent="0.3">
      <c r="A15" s="236"/>
      <c r="B15" s="62"/>
      <c r="C15" t="s">
        <v>455</v>
      </c>
      <c r="D15" s="74">
        <v>3900</v>
      </c>
      <c r="E15" s="65">
        <v>429</v>
      </c>
      <c r="F15" s="74">
        <v>135.4</v>
      </c>
      <c r="G15" s="65">
        <f>D15-E15-F15</f>
        <v>3335.6</v>
      </c>
      <c r="H15" s="74"/>
    </row>
    <row r="16" spans="1:8" x14ac:dyDescent="0.3">
      <c r="A16" s="236"/>
      <c r="B16" s="62" t="s">
        <v>461</v>
      </c>
      <c r="C16" t="s">
        <v>457</v>
      </c>
      <c r="D16" s="74">
        <v>3900</v>
      </c>
      <c r="E16" s="65">
        <v>429</v>
      </c>
      <c r="F16" s="74">
        <v>135.4</v>
      </c>
      <c r="G16" s="65">
        <f>D16-E16-F16</f>
        <v>3335.6</v>
      </c>
      <c r="H16" s="74"/>
    </row>
    <row r="17" spans="1:11" x14ac:dyDescent="0.3">
      <c r="A17" s="236"/>
      <c r="B17" s="62"/>
      <c r="C17" s="66" t="s">
        <v>458</v>
      </c>
      <c r="D17" s="75">
        <f>D15+D16</f>
        <v>7800</v>
      </c>
      <c r="E17" s="67">
        <f t="shared" ref="E17" si="7">E15+E16</f>
        <v>858</v>
      </c>
      <c r="F17" s="75">
        <f t="shared" ref="F17" si="8">F15+F16</f>
        <v>270.8</v>
      </c>
      <c r="G17" s="67">
        <f t="shared" ref="G17" si="9">G15+G16</f>
        <v>6671.2</v>
      </c>
      <c r="H17" s="75">
        <f>H13+D17</f>
        <v>31200</v>
      </c>
    </row>
    <row r="18" spans="1:11" ht="15" thickBot="1" x14ac:dyDescent="0.35">
      <c r="A18" s="237"/>
      <c r="B18" s="68"/>
      <c r="C18" s="69" t="s">
        <v>462</v>
      </c>
      <c r="D18" s="76">
        <f>D5+D9+D13+D17</f>
        <v>31200</v>
      </c>
      <c r="E18" s="70">
        <f t="shared" ref="E18:G18" si="10">E5+E9+E13+E17</f>
        <v>3432</v>
      </c>
      <c r="F18" s="76">
        <f t="shared" si="10"/>
        <v>1083.2</v>
      </c>
      <c r="G18" s="70">
        <f t="shared" si="10"/>
        <v>26684.799999999999</v>
      </c>
      <c r="H18" s="76"/>
    </row>
    <row r="20" spans="1:11" x14ac:dyDescent="0.3">
      <c r="C20" t="s">
        <v>463</v>
      </c>
      <c r="D20" s="21">
        <f>D3+D7+D11+D15</f>
        <v>15600</v>
      </c>
    </row>
    <row r="21" spans="1:11" x14ac:dyDescent="0.3">
      <c r="C21" t="s">
        <v>457</v>
      </c>
      <c r="D21" s="21">
        <f>D4+D8+D12+D16</f>
        <v>15600</v>
      </c>
    </row>
    <row r="27" spans="1:11" ht="15" thickBot="1" x14ac:dyDescent="0.35">
      <c r="D27" s="229" t="s">
        <v>39</v>
      </c>
      <c r="E27" s="229" t="s">
        <v>448</v>
      </c>
      <c r="F27" s="229" t="s">
        <v>449</v>
      </c>
      <c r="G27" s="229"/>
      <c r="H27" s="229"/>
    </row>
    <row r="28" spans="1:11" ht="29.4" thickBot="1" x14ac:dyDescent="0.35">
      <c r="D28" s="72" t="s">
        <v>450</v>
      </c>
      <c r="E28" s="71" t="s">
        <v>451</v>
      </c>
      <c r="F28" s="72" t="s">
        <v>452</v>
      </c>
      <c r="G28" s="72" t="s">
        <v>453</v>
      </c>
      <c r="H28" s="72" t="s">
        <v>454</v>
      </c>
    </row>
    <row r="29" spans="1:11" x14ac:dyDescent="0.3">
      <c r="A29" s="235">
        <v>2024</v>
      </c>
      <c r="B29" s="60"/>
      <c r="C29" s="59"/>
      <c r="D29" s="73"/>
      <c r="E29" s="64"/>
      <c r="F29" s="73"/>
      <c r="G29" s="73"/>
      <c r="H29" s="87"/>
    </row>
    <row r="30" spans="1:11" x14ac:dyDescent="0.3">
      <c r="A30" s="236"/>
      <c r="B30" s="62" t="s">
        <v>464</v>
      </c>
      <c r="C30" t="s">
        <v>457</v>
      </c>
      <c r="D30" s="74">
        <v>7786.02</v>
      </c>
      <c r="E30" s="65">
        <v>856.46</v>
      </c>
      <c r="F30" s="89">
        <v>916.39</v>
      </c>
      <c r="G30" s="74">
        <f t="shared" ref="G30:G35" si="11">D30-E30-F30</f>
        <v>6013.17</v>
      </c>
      <c r="H30" s="88">
        <f>D30</f>
        <v>7786.02</v>
      </c>
      <c r="J30" s="21"/>
      <c r="K30" s="21"/>
    </row>
    <row r="31" spans="1:11" x14ac:dyDescent="0.3">
      <c r="A31" s="236"/>
      <c r="B31" s="62" t="s">
        <v>465</v>
      </c>
      <c r="C31" t="s">
        <v>457</v>
      </c>
      <c r="D31" s="74">
        <v>7786.02</v>
      </c>
      <c r="E31" s="65">
        <v>856.46</v>
      </c>
      <c r="F31" s="74">
        <v>905.35</v>
      </c>
      <c r="G31" s="74">
        <f t="shared" si="11"/>
        <v>6024.21</v>
      </c>
      <c r="H31" s="88">
        <f>H30+D31</f>
        <v>15572.04</v>
      </c>
      <c r="J31" s="21"/>
    </row>
    <row r="32" spans="1:11" x14ac:dyDescent="0.3">
      <c r="A32" s="236"/>
      <c r="B32" s="62" t="s">
        <v>466</v>
      </c>
      <c r="C32" t="s">
        <v>457</v>
      </c>
      <c r="D32" s="74">
        <v>7786.02</v>
      </c>
      <c r="E32" s="65">
        <v>856.46</v>
      </c>
      <c r="F32" s="74">
        <v>905.35</v>
      </c>
      <c r="G32" s="74">
        <f t="shared" si="11"/>
        <v>6024.21</v>
      </c>
      <c r="H32" s="88">
        <f t="shared" ref="H32:H41" si="12">H31+D32</f>
        <v>23358.06</v>
      </c>
    </row>
    <row r="33" spans="1:8" x14ac:dyDescent="0.3">
      <c r="A33" s="236"/>
      <c r="B33" s="62" t="s">
        <v>467</v>
      </c>
      <c r="C33" t="s">
        <v>457</v>
      </c>
      <c r="D33" s="74">
        <v>7786.02</v>
      </c>
      <c r="E33" s="65">
        <v>856.46</v>
      </c>
      <c r="F33" s="74">
        <v>905.35</v>
      </c>
      <c r="G33" s="74">
        <f t="shared" si="11"/>
        <v>6024.21</v>
      </c>
      <c r="H33" s="88">
        <f t="shared" si="12"/>
        <v>31144.080000000002</v>
      </c>
    </row>
    <row r="34" spans="1:8" x14ac:dyDescent="0.3">
      <c r="A34" s="236"/>
      <c r="B34" s="62" t="s">
        <v>468</v>
      </c>
      <c r="C34" t="s">
        <v>457</v>
      </c>
      <c r="D34" s="74">
        <v>7786.02</v>
      </c>
      <c r="E34" s="65">
        <v>856.46</v>
      </c>
      <c r="F34" s="74">
        <v>905.35</v>
      </c>
      <c r="G34" s="74">
        <f t="shared" si="11"/>
        <v>6024.21</v>
      </c>
      <c r="H34" s="88">
        <f t="shared" si="12"/>
        <v>38930.100000000006</v>
      </c>
    </row>
    <row r="35" spans="1:8" x14ac:dyDescent="0.3">
      <c r="A35" s="236"/>
      <c r="B35" s="62" t="s">
        <v>469</v>
      </c>
      <c r="C35" t="s">
        <v>457</v>
      </c>
      <c r="D35" s="74">
        <v>7786.02</v>
      </c>
      <c r="E35" s="65">
        <v>856.46</v>
      </c>
      <c r="F35" s="74">
        <v>905.35</v>
      </c>
      <c r="G35" s="74">
        <f t="shared" si="11"/>
        <v>6024.21</v>
      </c>
      <c r="H35" s="88">
        <f t="shared" si="12"/>
        <v>46716.12000000001</v>
      </c>
    </row>
    <row r="36" spans="1:8" x14ac:dyDescent="0.3">
      <c r="A36" s="236"/>
      <c r="B36" s="62" t="s">
        <v>470</v>
      </c>
      <c r="C36" t="s">
        <v>457</v>
      </c>
      <c r="D36" s="74">
        <v>7786.02</v>
      </c>
      <c r="E36" s="65">
        <v>856.46</v>
      </c>
      <c r="F36" s="74">
        <v>905.35</v>
      </c>
      <c r="G36" s="74">
        <f t="shared" ref="G36" si="13">D36-E36-F36</f>
        <v>6024.21</v>
      </c>
      <c r="H36" s="88">
        <f t="shared" si="12"/>
        <v>54502.140000000014</v>
      </c>
    </row>
    <row r="37" spans="1:8" x14ac:dyDescent="0.3">
      <c r="A37" s="236"/>
      <c r="B37" s="62" t="s">
        <v>471</v>
      </c>
      <c r="C37" t="s">
        <v>457</v>
      </c>
      <c r="D37" s="74">
        <v>7786.02</v>
      </c>
      <c r="E37" s="65">
        <v>856.46</v>
      </c>
      <c r="F37" s="74">
        <v>905.35</v>
      </c>
      <c r="G37" s="74">
        <f t="shared" ref="G37" si="14">D37-E37-F37</f>
        <v>6024.21</v>
      </c>
      <c r="H37" s="88">
        <f t="shared" si="12"/>
        <v>62288.160000000018</v>
      </c>
    </row>
    <row r="38" spans="1:8" x14ac:dyDescent="0.3">
      <c r="A38" s="236"/>
      <c r="B38" s="62" t="s">
        <v>456</v>
      </c>
      <c r="C38" t="s">
        <v>457</v>
      </c>
      <c r="D38" s="74">
        <v>7786.02</v>
      </c>
      <c r="E38" s="65">
        <v>856.46</v>
      </c>
      <c r="F38" s="74">
        <v>905.35</v>
      </c>
      <c r="G38" s="74">
        <f t="shared" ref="G38" si="15">D38-E38-F38</f>
        <v>6024.21</v>
      </c>
      <c r="H38" s="88">
        <f t="shared" si="12"/>
        <v>70074.180000000022</v>
      </c>
    </row>
    <row r="39" spans="1:8" x14ac:dyDescent="0.3">
      <c r="A39" s="236"/>
      <c r="B39" s="62" t="s">
        <v>459</v>
      </c>
      <c r="C39" t="s">
        <v>457</v>
      </c>
      <c r="D39" s="74">
        <v>7786.02</v>
      </c>
      <c r="E39" s="65">
        <v>856.46</v>
      </c>
      <c r="F39" s="74">
        <v>905.35</v>
      </c>
      <c r="G39" s="74">
        <f t="shared" ref="G39" si="16">D39-E39-F39</f>
        <v>6024.21</v>
      </c>
      <c r="H39" s="88">
        <f t="shared" si="12"/>
        <v>77860.200000000026</v>
      </c>
    </row>
    <row r="40" spans="1:8" x14ac:dyDescent="0.3">
      <c r="A40" s="236"/>
      <c r="B40" s="62" t="s">
        <v>460</v>
      </c>
      <c r="C40" t="s">
        <v>457</v>
      </c>
      <c r="D40" s="74">
        <v>7786.02</v>
      </c>
      <c r="E40" s="65">
        <v>856.46</v>
      </c>
      <c r="F40" s="74">
        <v>905.35</v>
      </c>
      <c r="G40" s="74">
        <f t="shared" ref="G40" si="17">D40-E40-F40</f>
        <v>6024.21</v>
      </c>
      <c r="H40" s="88">
        <f t="shared" si="12"/>
        <v>85646.22000000003</v>
      </c>
    </row>
    <row r="41" spans="1:8" x14ac:dyDescent="0.3">
      <c r="A41" s="236"/>
      <c r="B41" s="62" t="s">
        <v>461</v>
      </c>
      <c r="C41" t="s">
        <v>457</v>
      </c>
      <c r="D41" s="74"/>
      <c r="E41" s="65"/>
      <c r="F41" s="74"/>
      <c r="G41" s="74"/>
      <c r="H41" s="88">
        <f t="shared" si="12"/>
        <v>85646.22000000003</v>
      </c>
    </row>
    <row r="42" spans="1:8" ht="15" thickBot="1" x14ac:dyDescent="0.35">
      <c r="A42" s="237"/>
      <c r="B42" s="68"/>
      <c r="C42" s="69" t="s">
        <v>462</v>
      </c>
      <c r="D42" s="76">
        <f>SUM(D30:D41)</f>
        <v>85646.22000000003</v>
      </c>
      <c r="E42" s="76">
        <f t="shared" ref="E42:G42" si="18">SUM(E30:E41)</f>
        <v>9421.0600000000013</v>
      </c>
      <c r="F42" s="76">
        <f t="shared" si="18"/>
        <v>9969.8900000000012</v>
      </c>
      <c r="G42" s="76">
        <f t="shared" si="18"/>
        <v>66255.27</v>
      </c>
      <c r="H42" s="76"/>
    </row>
  </sheetData>
  <mergeCells count="2">
    <mergeCell ref="A3:A18"/>
    <mergeCell ref="A29:A42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D44C-8741-4591-8BED-9C759E549CD0}">
  <dimension ref="A2:K25"/>
  <sheetViews>
    <sheetView showGridLines="0" topLeftCell="A2" workbookViewId="0">
      <selection activeCell="J23" sqref="J23"/>
    </sheetView>
  </sheetViews>
  <sheetFormatPr defaultRowHeight="14.4" x14ac:dyDescent="0.3"/>
  <cols>
    <col min="1" max="1" width="4.109375" customWidth="1"/>
    <col min="3" max="3" width="11.88671875" customWidth="1"/>
    <col min="4" max="4" width="10.6640625" bestFit="1" customWidth="1"/>
    <col min="5" max="5" width="20.44140625" bestFit="1" customWidth="1"/>
    <col min="7" max="7" width="7" customWidth="1"/>
    <col min="9" max="9" width="11.33203125" customWidth="1"/>
    <col min="10" max="10" width="11.44140625" customWidth="1"/>
    <col min="11" max="11" width="20.44140625" bestFit="1" customWidth="1"/>
    <col min="16" max="16" width="10.6640625" bestFit="1" customWidth="1"/>
    <col min="18" max="18" width="9.5546875" bestFit="1" customWidth="1"/>
  </cols>
  <sheetData>
    <row r="2" spans="1:11" x14ac:dyDescent="0.3">
      <c r="A2" s="238" t="s">
        <v>472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3">
      <c r="C3" s="238" t="s">
        <v>31</v>
      </c>
      <c r="D3" s="238"/>
      <c r="E3" s="238"/>
      <c r="H3" t="s">
        <v>473</v>
      </c>
    </row>
    <row r="4" spans="1:11" ht="15" thickBot="1" x14ac:dyDescent="0.35"/>
    <row r="5" spans="1:11" ht="15" thickBot="1" x14ac:dyDescent="0.35">
      <c r="B5" s="79" t="s">
        <v>474</v>
      </c>
      <c r="C5" s="80" t="s">
        <v>475</v>
      </c>
      <c r="D5" s="80" t="s">
        <v>476</v>
      </c>
      <c r="E5" s="81" t="s">
        <v>477</v>
      </c>
      <c r="H5" s="79" t="s">
        <v>474</v>
      </c>
      <c r="I5" s="80" t="s">
        <v>475</v>
      </c>
      <c r="J5" s="80" t="s">
        <v>476</v>
      </c>
      <c r="K5" s="81" t="s">
        <v>477</v>
      </c>
    </row>
    <row r="6" spans="1:11" x14ac:dyDescent="0.3">
      <c r="A6" s="239">
        <v>2023</v>
      </c>
      <c r="B6" s="60" t="s">
        <v>478</v>
      </c>
      <c r="C6" s="64">
        <v>726.79</v>
      </c>
      <c r="D6" s="77">
        <v>45226</v>
      </c>
      <c r="E6" s="61" t="s">
        <v>20</v>
      </c>
      <c r="G6" s="239">
        <v>2023</v>
      </c>
      <c r="H6" s="60" t="s">
        <v>478</v>
      </c>
      <c r="I6" s="64">
        <v>1128.8</v>
      </c>
      <c r="J6" s="77">
        <v>45219</v>
      </c>
      <c r="K6" s="93" t="s">
        <v>479</v>
      </c>
    </row>
    <row r="7" spans="1:11" x14ac:dyDescent="0.3">
      <c r="A7" s="240"/>
      <c r="B7" s="62" t="s">
        <v>480</v>
      </c>
      <c r="C7" s="65">
        <v>1671.78</v>
      </c>
      <c r="D7" s="1">
        <v>45254</v>
      </c>
      <c r="E7" s="92" t="s">
        <v>479</v>
      </c>
      <c r="G7" s="240"/>
      <c r="H7" s="62" t="s">
        <v>480</v>
      </c>
      <c r="I7" s="65">
        <v>1128.8</v>
      </c>
      <c r="J7" s="1">
        <v>45250</v>
      </c>
      <c r="K7" s="92" t="s">
        <v>20</v>
      </c>
    </row>
    <row r="8" spans="1:11" x14ac:dyDescent="0.3">
      <c r="A8" s="240"/>
      <c r="B8" s="62" t="s">
        <v>481</v>
      </c>
      <c r="C8" s="65">
        <v>1991.63</v>
      </c>
      <c r="D8" s="1">
        <v>45280</v>
      </c>
      <c r="E8" s="78" t="s">
        <v>482</v>
      </c>
      <c r="G8" s="240"/>
      <c r="H8" s="62" t="s">
        <v>481</v>
      </c>
      <c r="I8" s="65">
        <v>1128.8</v>
      </c>
      <c r="J8" s="1">
        <v>45639</v>
      </c>
      <c r="K8" s="92" t="s">
        <v>479</v>
      </c>
    </row>
    <row r="9" spans="1:11" ht="15" thickBot="1" x14ac:dyDescent="0.35">
      <c r="A9" s="240"/>
      <c r="B9" s="62" t="s">
        <v>483</v>
      </c>
      <c r="C9" s="65">
        <v>2046.57</v>
      </c>
      <c r="D9" s="1">
        <v>45313</v>
      </c>
      <c r="E9" s="78" t="s">
        <v>20</v>
      </c>
      <c r="G9" s="240"/>
      <c r="H9" s="62" t="s">
        <v>483</v>
      </c>
      <c r="I9" s="65">
        <v>1128.8</v>
      </c>
      <c r="J9" s="1">
        <v>45310</v>
      </c>
      <c r="K9" s="78" t="s">
        <v>20</v>
      </c>
    </row>
    <row r="10" spans="1:11" ht="15" thickBot="1" x14ac:dyDescent="0.35">
      <c r="A10" s="241"/>
      <c r="B10" s="82" t="s">
        <v>462</v>
      </c>
      <c r="C10" s="83">
        <f>SUM(C6:C9)</f>
        <v>6436.7699999999995</v>
      </c>
      <c r="D10" s="84"/>
      <c r="E10" s="85"/>
      <c r="G10" s="241"/>
      <c r="H10" s="82" t="s">
        <v>462</v>
      </c>
      <c r="I10" s="83">
        <f>SUM(I6:I9)</f>
        <v>4515.2</v>
      </c>
      <c r="J10" s="84"/>
      <c r="K10" s="85"/>
    </row>
    <row r="11" spans="1:11" ht="15" thickBot="1" x14ac:dyDescent="0.35"/>
    <row r="12" spans="1:11" ht="15" thickBot="1" x14ac:dyDescent="0.35">
      <c r="B12" s="79" t="s">
        <v>474</v>
      </c>
      <c r="C12" s="80" t="s">
        <v>475</v>
      </c>
      <c r="D12" s="80" t="s">
        <v>476</v>
      </c>
      <c r="E12" s="81" t="s">
        <v>477</v>
      </c>
      <c r="H12" s="79" t="s">
        <v>474</v>
      </c>
      <c r="I12" s="80" t="s">
        <v>475</v>
      </c>
      <c r="J12" s="80" t="s">
        <v>476</v>
      </c>
      <c r="K12" s="81" t="s">
        <v>477</v>
      </c>
    </row>
    <row r="13" spans="1:11" x14ac:dyDescent="0.3">
      <c r="A13" s="239">
        <v>2024</v>
      </c>
      <c r="B13" s="60" t="s">
        <v>484</v>
      </c>
      <c r="C13" s="64">
        <v>1524</v>
      </c>
      <c r="D13" s="77">
        <v>45342</v>
      </c>
      <c r="E13" s="92" t="s">
        <v>20</v>
      </c>
      <c r="G13" s="239">
        <v>2024</v>
      </c>
      <c r="H13" s="60" t="s">
        <v>484</v>
      </c>
      <c r="I13" s="90">
        <v>1772.85</v>
      </c>
      <c r="J13" s="91">
        <v>45342</v>
      </c>
      <c r="K13" s="92" t="s">
        <v>20</v>
      </c>
    </row>
    <row r="14" spans="1:11" x14ac:dyDescent="0.3">
      <c r="A14" s="240"/>
      <c r="B14" s="62" t="s">
        <v>485</v>
      </c>
      <c r="C14" s="65">
        <v>1532.49</v>
      </c>
      <c r="D14" s="1">
        <v>45371</v>
      </c>
      <c r="E14" s="92" t="s">
        <v>20</v>
      </c>
      <c r="G14" s="240"/>
      <c r="H14" s="62" t="s">
        <v>485</v>
      </c>
      <c r="I14" s="65">
        <v>1761.81</v>
      </c>
      <c r="J14" s="1">
        <v>45371</v>
      </c>
      <c r="K14" s="92" t="s">
        <v>20</v>
      </c>
    </row>
    <row r="15" spans="1:11" x14ac:dyDescent="0.3">
      <c r="A15" s="240"/>
      <c r="B15" s="62" t="s">
        <v>486</v>
      </c>
      <c r="C15" s="65">
        <v>1537.97</v>
      </c>
      <c r="D15" s="1">
        <v>45404</v>
      </c>
      <c r="E15" s="92" t="s">
        <v>20</v>
      </c>
      <c r="G15" s="240"/>
      <c r="H15" s="62" t="s">
        <v>486</v>
      </c>
      <c r="I15" s="65">
        <v>1761.81</v>
      </c>
      <c r="J15" s="1">
        <v>45401</v>
      </c>
      <c r="K15" s="92" t="s">
        <v>20</v>
      </c>
    </row>
    <row r="16" spans="1:11" x14ac:dyDescent="0.3">
      <c r="A16" s="240"/>
      <c r="B16" s="62" t="s">
        <v>487</v>
      </c>
      <c r="C16" s="65">
        <v>1541.86</v>
      </c>
      <c r="D16" s="1">
        <v>45432</v>
      </c>
      <c r="E16" s="92" t="s">
        <v>20</v>
      </c>
      <c r="G16" s="240"/>
      <c r="H16" s="62" t="s">
        <v>487</v>
      </c>
      <c r="I16" s="65">
        <v>1761.81</v>
      </c>
      <c r="J16" s="1">
        <v>45432</v>
      </c>
      <c r="K16" s="92" t="s">
        <v>20</v>
      </c>
    </row>
    <row r="17" spans="1:11" x14ac:dyDescent="0.3">
      <c r="A17" s="240"/>
      <c r="B17" s="62" t="s">
        <v>488</v>
      </c>
      <c r="C17" s="65">
        <v>1338.75</v>
      </c>
      <c r="D17" s="1">
        <v>45461</v>
      </c>
      <c r="E17" s="92" t="s">
        <v>20</v>
      </c>
      <c r="G17" s="240"/>
      <c r="H17" s="62" t="s">
        <v>488</v>
      </c>
      <c r="I17" s="65">
        <v>1761.81</v>
      </c>
      <c r="J17" s="1">
        <v>45463</v>
      </c>
      <c r="K17" s="92" t="s">
        <v>20</v>
      </c>
    </row>
    <row r="18" spans="1:11" x14ac:dyDescent="0.3">
      <c r="A18" s="240"/>
      <c r="B18" s="62" t="s">
        <v>489</v>
      </c>
      <c r="C18" s="65">
        <v>1538.43</v>
      </c>
      <c r="D18" s="1">
        <v>45495</v>
      </c>
      <c r="E18" s="92" t="s">
        <v>20</v>
      </c>
      <c r="G18" s="240"/>
      <c r="H18" s="62" t="s">
        <v>489</v>
      </c>
      <c r="I18" s="65">
        <v>1761.81</v>
      </c>
      <c r="J18" s="1">
        <v>45492</v>
      </c>
      <c r="K18" s="92" t="s">
        <v>20</v>
      </c>
    </row>
    <row r="19" spans="1:11" x14ac:dyDescent="0.3">
      <c r="A19" s="240"/>
      <c r="B19" s="62" t="s">
        <v>490</v>
      </c>
      <c r="C19" s="65">
        <v>1541.09</v>
      </c>
      <c r="D19" s="1">
        <v>45524</v>
      </c>
      <c r="E19" s="92" t="s">
        <v>20</v>
      </c>
      <c r="G19" s="240"/>
      <c r="H19" s="62" t="s">
        <v>490</v>
      </c>
      <c r="I19" s="65">
        <v>1761.81</v>
      </c>
      <c r="J19" s="1">
        <v>45524</v>
      </c>
      <c r="K19" s="92" t="s">
        <v>20</v>
      </c>
    </row>
    <row r="20" spans="1:11" x14ac:dyDescent="0.3">
      <c r="A20" s="240"/>
      <c r="B20" s="62" t="s">
        <v>491</v>
      </c>
      <c r="C20" s="65">
        <v>1541.09</v>
      </c>
      <c r="D20" s="1">
        <v>45555</v>
      </c>
      <c r="E20" s="92" t="s">
        <v>20</v>
      </c>
      <c r="G20" s="240"/>
      <c r="H20" s="62" t="s">
        <v>491</v>
      </c>
      <c r="I20" s="65">
        <v>1761.81</v>
      </c>
      <c r="J20" s="1">
        <v>45555</v>
      </c>
      <c r="K20" s="92" t="s">
        <v>20</v>
      </c>
    </row>
    <row r="21" spans="1:11" x14ac:dyDescent="0.3">
      <c r="A21" s="240"/>
      <c r="B21" s="62" t="s">
        <v>478</v>
      </c>
      <c r="C21" s="65">
        <v>1541.09</v>
      </c>
      <c r="D21" s="1">
        <v>45585</v>
      </c>
      <c r="E21" s="92" t="s">
        <v>20</v>
      </c>
      <c r="G21" s="240"/>
      <c r="H21" s="62" t="s">
        <v>478</v>
      </c>
      <c r="I21" s="65">
        <v>1761.81</v>
      </c>
      <c r="J21" s="1">
        <v>45585</v>
      </c>
      <c r="K21" s="92" t="s">
        <v>20</v>
      </c>
    </row>
    <row r="22" spans="1:11" x14ac:dyDescent="0.3">
      <c r="A22" s="240"/>
      <c r="B22" s="62" t="s">
        <v>480</v>
      </c>
      <c r="C22" s="65">
        <v>1541.09</v>
      </c>
      <c r="D22" s="1">
        <v>45614</v>
      </c>
      <c r="E22" s="92" t="s">
        <v>20</v>
      </c>
      <c r="G22" s="240"/>
      <c r="H22" s="62" t="s">
        <v>480</v>
      </c>
      <c r="I22" s="65">
        <v>1761.81</v>
      </c>
      <c r="J22" s="1">
        <v>45614</v>
      </c>
      <c r="K22" s="92" t="s">
        <v>20</v>
      </c>
    </row>
    <row r="23" spans="1:11" x14ac:dyDescent="0.3">
      <c r="A23" s="240"/>
      <c r="B23" s="62" t="s">
        <v>481</v>
      </c>
      <c r="C23" s="65"/>
      <c r="E23" s="78"/>
      <c r="G23" s="240"/>
      <c r="H23" s="62" t="s">
        <v>481</v>
      </c>
      <c r="I23" s="65"/>
      <c r="K23" s="78"/>
    </row>
    <row r="24" spans="1:11" ht="15" thickBot="1" x14ac:dyDescent="0.35">
      <c r="A24" s="240"/>
      <c r="B24" s="62" t="s">
        <v>483</v>
      </c>
      <c r="C24" s="65"/>
      <c r="E24" s="78"/>
      <c r="G24" s="240"/>
      <c r="H24" s="62" t="s">
        <v>483</v>
      </c>
      <c r="I24" s="65"/>
      <c r="K24" s="78"/>
    </row>
    <row r="25" spans="1:11" ht="15" thickBot="1" x14ac:dyDescent="0.35">
      <c r="A25" s="241"/>
      <c r="B25" s="82" t="s">
        <v>462</v>
      </c>
      <c r="C25" s="83">
        <f>SUM(C13:C24)</f>
        <v>15177.86</v>
      </c>
      <c r="D25" s="84"/>
      <c r="E25" s="85"/>
      <c r="G25" s="241"/>
      <c r="H25" s="82" t="s">
        <v>462</v>
      </c>
      <c r="I25" s="83">
        <f>SUM(I13:I24)</f>
        <v>17629.139999999996</v>
      </c>
      <c r="J25" s="84"/>
      <c r="K25" s="85"/>
    </row>
  </sheetData>
  <mergeCells count="6">
    <mergeCell ref="A2:K2"/>
    <mergeCell ref="A6:A10"/>
    <mergeCell ref="A13:A25"/>
    <mergeCell ref="C3:E3"/>
    <mergeCell ref="G6:G10"/>
    <mergeCell ref="G13:G25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266D-5DE1-4F0D-AA3C-753FFDA4ED95}">
  <sheetPr>
    <tabColor theme="4"/>
    <pageSetUpPr fitToPage="1"/>
  </sheetPr>
  <dimension ref="A1:J33"/>
  <sheetViews>
    <sheetView topLeftCell="A2" workbookViewId="0">
      <selection activeCell="C13" sqref="B13:C14"/>
    </sheetView>
  </sheetViews>
  <sheetFormatPr defaultRowHeight="14.4" outlineLevelRow="1" x14ac:dyDescent="0.3"/>
  <cols>
    <col min="1" max="1" width="7.88671875" customWidth="1"/>
    <col min="2" max="2" width="47.44140625" customWidth="1"/>
    <col min="3" max="3" width="27.6640625" customWidth="1"/>
    <col min="4" max="4" width="12" customWidth="1"/>
    <col min="5" max="5" width="16.33203125" customWidth="1"/>
    <col min="6" max="6" width="10.5546875" bestFit="1" customWidth="1"/>
    <col min="7" max="7" width="20.33203125" bestFit="1" customWidth="1"/>
    <col min="8" max="9" width="0" hidden="1" customWidth="1"/>
    <col min="10" max="10" width="22.5546875" hidden="1" customWidth="1"/>
  </cols>
  <sheetData>
    <row r="1" spans="1:10" ht="21" x14ac:dyDescent="0.4">
      <c r="B1" s="3" t="s">
        <v>492</v>
      </c>
    </row>
    <row r="2" spans="1:10" x14ac:dyDescent="0.3">
      <c r="A2" s="4" t="s">
        <v>493</v>
      </c>
      <c r="B2" s="4" t="s">
        <v>494</v>
      </c>
      <c r="C2" s="4" t="s">
        <v>495</v>
      </c>
      <c r="D2" s="4" t="s">
        <v>496</v>
      </c>
      <c r="E2" s="4" t="s">
        <v>497</v>
      </c>
      <c r="F2" s="4" t="s">
        <v>475</v>
      </c>
      <c r="G2" s="4" t="s">
        <v>498</v>
      </c>
      <c r="H2" s="4" t="s">
        <v>499</v>
      </c>
      <c r="I2" s="4" t="s">
        <v>12</v>
      </c>
      <c r="J2" s="4" t="s">
        <v>13</v>
      </c>
    </row>
    <row r="3" spans="1:10" outlineLevel="1" x14ac:dyDescent="0.3">
      <c r="A3" t="s">
        <v>500</v>
      </c>
      <c r="B3" t="s">
        <v>40</v>
      </c>
      <c r="D3" s="1">
        <v>45194</v>
      </c>
      <c r="E3" s="5">
        <v>45170</v>
      </c>
      <c r="F3" s="2">
        <v>10000</v>
      </c>
      <c r="G3" t="s">
        <v>41</v>
      </c>
    </row>
    <row r="4" spans="1:10" outlineLevel="1" x14ac:dyDescent="0.3">
      <c r="A4" t="s">
        <v>501</v>
      </c>
      <c r="B4" t="s">
        <v>34</v>
      </c>
      <c r="C4" t="s">
        <v>502</v>
      </c>
      <c r="D4" s="1">
        <v>45194</v>
      </c>
      <c r="E4" s="5">
        <v>45170</v>
      </c>
      <c r="F4" s="2">
        <v>-256.31</v>
      </c>
      <c r="G4" t="s">
        <v>29</v>
      </c>
    </row>
    <row r="5" spans="1:10" outlineLevel="1" x14ac:dyDescent="0.3">
      <c r="A5" t="s">
        <v>501</v>
      </c>
      <c r="B5" t="s">
        <v>36</v>
      </c>
      <c r="C5" t="s">
        <v>37</v>
      </c>
      <c r="D5" s="1">
        <v>45205</v>
      </c>
      <c r="E5" s="5">
        <v>45170</v>
      </c>
      <c r="F5" s="2">
        <v>-810</v>
      </c>
      <c r="G5" t="s">
        <v>29</v>
      </c>
    </row>
    <row r="6" spans="1:10" outlineLevel="1" x14ac:dyDescent="0.3">
      <c r="A6" t="s">
        <v>501</v>
      </c>
      <c r="B6" t="s">
        <v>503</v>
      </c>
      <c r="C6" t="s">
        <v>47</v>
      </c>
      <c r="D6" s="1">
        <v>45205</v>
      </c>
      <c r="E6" s="5">
        <v>45200</v>
      </c>
      <c r="F6" s="2">
        <f>-1077.47/4</f>
        <v>-269.36750000000001</v>
      </c>
      <c r="G6" t="s">
        <v>45</v>
      </c>
    </row>
    <row r="7" spans="1:10" outlineLevel="1" x14ac:dyDescent="0.3">
      <c r="A7" t="s">
        <v>501</v>
      </c>
      <c r="B7" t="s">
        <v>504</v>
      </c>
      <c r="C7" t="s">
        <v>47</v>
      </c>
      <c r="D7" s="1">
        <v>45209</v>
      </c>
      <c r="E7" s="5">
        <v>45200</v>
      </c>
      <c r="F7" s="2">
        <f>(-23.3)</f>
        <v>-23.3</v>
      </c>
      <c r="G7" t="s">
        <v>45</v>
      </c>
    </row>
    <row r="8" spans="1:10" outlineLevel="1" x14ac:dyDescent="0.3">
      <c r="A8" t="s">
        <v>501</v>
      </c>
      <c r="B8" t="s">
        <v>505</v>
      </c>
      <c r="C8" t="s">
        <v>47</v>
      </c>
      <c r="D8" s="1">
        <v>45209</v>
      </c>
      <c r="E8" s="5">
        <v>45200</v>
      </c>
      <c r="F8" s="2">
        <f>(-23.3)</f>
        <v>-23.3</v>
      </c>
      <c r="G8" t="s">
        <v>45</v>
      </c>
    </row>
    <row r="9" spans="1:10" outlineLevel="1" x14ac:dyDescent="0.3">
      <c r="A9" t="s">
        <v>501</v>
      </c>
      <c r="B9" t="s">
        <v>506</v>
      </c>
      <c r="C9" t="s">
        <v>47</v>
      </c>
      <c r="D9" s="1">
        <v>45209</v>
      </c>
      <c r="E9" s="5">
        <v>45200</v>
      </c>
      <c r="F9" s="2">
        <f>(-23.3)</f>
        <v>-23.3</v>
      </c>
      <c r="G9" t="s">
        <v>45</v>
      </c>
    </row>
    <row r="10" spans="1:10" outlineLevel="1" x14ac:dyDescent="0.3">
      <c r="A10" t="s">
        <v>501</v>
      </c>
      <c r="B10" t="s">
        <v>51</v>
      </c>
      <c r="C10" t="s">
        <v>507</v>
      </c>
      <c r="D10" s="1">
        <v>45210</v>
      </c>
      <c r="E10" s="5">
        <v>45200</v>
      </c>
      <c r="F10" s="2">
        <v>-203</v>
      </c>
      <c r="G10" t="s">
        <v>45</v>
      </c>
    </row>
    <row r="11" spans="1:10" outlineLevel="1" x14ac:dyDescent="0.3">
      <c r="A11" t="s">
        <v>501</v>
      </c>
      <c r="B11" t="s">
        <v>508</v>
      </c>
      <c r="C11" s="17" t="s">
        <v>49</v>
      </c>
      <c r="D11" s="1">
        <v>45214</v>
      </c>
      <c r="E11" s="5">
        <v>45200</v>
      </c>
      <c r="F11" s="2">
        <v>-150</v>
      </c>
      <c r="G11" t="s">
        <v>45</v>
      </c>
    </row>
    <row r="12" spans="1:10" outlineLevel="1" x14ac:dyDescent="0.3">
      <c r="A12" t="s">
        <v>501</v>
      </c>
      <c r="B12" t="s">
        <v>26</v>
      </c>
      <c r="C12" t="s">
        <v>509</v>
      </c>
      <c r="D12" s="1">
        <v>45219</v>
      </c>
      <c r="E12" s="5">
        <v>45170</v>
      </c>
      <c r="F12" s="2">
        <f>-135.4-135.4-429-429</f>
        <v>-1128.8</v>
      </c>
      <c r="G12" t="s">
        <v>29</v>
      </c>
    </row>
    <row r="13" spans="1:10" outlineLevel="1" x14ac:dyDescent="0.3">
      <c r="A13" t="s">
        <v>501</v>
      </c>
      <c r="B13" t="s">
        <v>510</v>
      </c>
      <c r="C13" t="s">
        <v>511</v>
      </c>
      <c r="D13" s="1">
        <v>45231</v>
      </c>
      <c r="E13" s="5">
        <v>45231</v>
      </c>
      <c r="F13" s="2">
        <v>-150</v>
      </c>
      <c r="G13" t="s">
        <v>45</v>
      </c>
    </row>
    <row r="14" spans="1:10" outlineLevel="1" x14ac:dyDescent="0.3">
      <c r="A14" t="s">
        <v>501</v>
      </c>
      <c r="B14" t="s">
        <v>512</v>
      </c>
      <c r="C14" t="s">
        <v>47</v>
      </c>
      <c r="D14" s="1">
        <v>45236</v>
      </c>
      <c r="E14" s="5">
        <v>45200</v>
      </c>
      <c r="F14" s="40">
        <f>-1077.47/4</f>
        <v>-269.36750000000001</v>
      </c>
      <c r="G14" t="s">
        <v>45</v>
      </c>
    </row>
    <row r="15" spans="1:10" outlineLevel="1" x14ac:dyDescent="0.3">
      <c r="A15" t="s">
        <v>501</v>
      </c>
      <c r="B15" t="s">
        <v>513</v>
      </c>
      <c r="C15" t="s">
        <v>514</v>
      </c>
      <c r="D15" s="1">
        <v>45236</v>
      </c>
      <c r="E15" s="5">
        <v>45200</v>
      </c>
      <c r="F15" s="40">
        <f>-1504.2/3</f>
        <v>-501.40000000000003</v>
      </c>
      <c r="G15" t="s">
        <v>45</v>
      </c>
    </row>
    <row r="16" spans="1:10" outlineLevel="1" x14ac:dyDescent="0.3">
      <c r="A16" t="s">
        <v>501</v>
      </c>
      <c r="B16" t="s">
        <v>66</v>
      </c>
      <c r="C16" t="s">
        <v>515</v>
      </c>
      <c r="D16" s="1">
        <v>45247</v>
      </c>
      <c r="E16" s="5">
        <v>45200</v>
      </c>
      <c r="F16" s="2">
        <v>-147.15</v>
      </c>
      <c r="G16" t="s">
        <v>29</v>
      </c>
    </row>
    <row r="17" spans="1:10" outlineLevel="1" x14ac:dyDescent="0.3">
      <c r="A17" t="s">
        <v>501</v>
      </c>
      <c r="B17" t="s">
        <v>516</v>
      </c>
      <c r="C17" t="s">
        <v>517</v>
      </c>
      <c r="D17" s="1">
        <v>45254</v>
      </c>
      <c r="E17" s="5">
        <v>45200</v>
      </c>
      <c r="F17" s="2">
        <v>-1671.78</v>
      </c>
      <c r="G17" t="s">
        <v>45</v>
      </c>
    </row>
    <row r="18" spans="1:10" outlineLevel="1" x14ac:dyDescent="0.3">
      <c r="A18" t="s">
        <v>501</v>
      </c>
      <c r="B18" t="s">
        <v>54</v>
      </c>
      <c r="C18" t="s">
        <v>93</v>
      </c>
      <c r="D18" s="1">
        <v>45257</v>
      </c>
      <c r="E18" s="5">
        <v>45231</v>
      </c>
      <c r="F18" s="2">
        <v>-2452.25</v>
      </c>
      <c r="G18" t="s">
        <v>29</v>
      </c>
    </row>
    <row r="19" spans="1:10" outlineLevel="1" x14ac:dyDescent="0.3">
      <c r="A19" t="s">
        <v>501</v>
      </c>
      <c r="B19" t="s">
        <v>518</v>
      </c>
      <c r="C19" t="s">
        <v>47</v>
      </c>
      <c r="D19" s="1">
        <v>45266</v>
      </c>
      <c r="E19" s="5">
        <v>45200</v>
      </c>
      <c r="F19" s="40">
        <f>-1077.47/4</f>
        <v>-269.36750000000001</v>
      </c>
      <c r="G19" t="s">
        <v>45</v>
      </c>
    </row>
    <row r="20" spans="1:10" outlineLevel="1" x14ac:dyDescent="0.3">
      <c r="A20" t="s">
        <v>501</v>
      </c>
      <c r="B20" t="s">
        <v>519</v>
      </c>
      <c r="C20" t="s">
        <v>514</v>
      </c>
      <c r="D20" s="1">
        <v>45266</v>
      </c>
      <c r="E20" s="5">
        <v>45200</v>
      </c>
      <c r="F20" s="40">
        <f>-1504.2/3</f>
        <v>-501.40000000000003</v>
      </c>
      <c r="G20" t="s">
        <v>45</v>
      </c>
    </row>
    <row r="21" spans="1:10" outlineLevel="1" x14ac:dyDescent="0.3">
      <c r="A21" t="s">
        <v>501</v>
      </c>
      <c r="B21" t="s">
        <v>516</v>
      </c>
      <c r="C21" t="s">
        <v>520</v>
      </c>
      <c r="D21" s="1">
        <v>45273</v>
      </c>
      <c r="E21" s="5">
        <v>45261</v>
      </c>
      <c r="F21" s="2">
        <v>-1128.8</v>
      </c>
      <c r="G21" t="s">
        <v>29</v>
      </c>
      <c r="H21" s="21"/>
    </row>
    <row r="22" spans="1:10" outlineLevel="1" x14ac:dyDescent="0.3">
      <c r="A22" s="4"/>
      <c r="B22" s="6" t="s">
        <v>521</v>
      </c>
      <c r="C22" s="4"/>
      <c r="D22" s="4"/>
      <c r="E22" s="7" t="s">
        <v>522</v>
      </c>
      <c r="F22" s="8">
        <f>SUM(F3:F21)</f>
        <v>21.107500000002801</v>
      </c>
      <c r="G22" s="4"/>
    </row>
    <row r="23" spans="1:10" outlineLevel="1" x14ac:dyDescent="0.3">
      <c r="A23" s="123" t="s">
        <v>501</v>
      </c>
      <c r="B23" s="153" t="s">
        <v>51</v>
      </c>
      <c r="C23" s="153" t="s">
        <v>523</v>
      </c>
      <c r="D23" s="154">
        <v>45451</v>
      </c>
      <c r="E23" s="155">
        <v>45444</v>
      </c>
      <c r="F23" s="156">
        <v>-278.23</v>
      </c>
      <c r="G23" t="s">
        <v>524</v>
      </c>
      <c r="H23" s="157">
        <v>2024</v>
      </c>
      <c r="I23" s="153" t="s">
        <v>330</v>
      </c>
    </row>
    <row r="24" spans="1:10" outlineLevel="1" x14ac:dyDescent="0.3">
      <c r="A24" s="140" t="s">
        <v>501</v>
      </c>
      <c r="B24" s="139" t="s">
        <v>125</v>
      </c>
      <c r="C24" s="139" t="s">
        <v>37</v>
      </c>
      <c r="D24" s="150">
        <v>45450</v>
      </c>
      <c r="E24" s="151">
        <v>45444</v>
      </c>
      <c r="F24" s="152">
        <v>-1345</v>
      </c>
      <c r="G24" s="139" t="s">
        <v>524</v>
      </c>
      <c r="H24" s="159">
        <v>2024</v>
      </c>
      <c r="I24" s="139" t="s">
        <v>330</v>
      </c>
      <c r="J24" s="149"/>
    </row>
    <row r="25" spans="1:10" outlineLevel="1" x14ac:dyDescent="0.3">
      <c r="A25" t="s">
        <v>501</v>
      </c>
      <c r="B25" t="s">
        <v>69</v>
      </c>
      <c r="C25" s="123" t="s">
        <v>19</v>
      </c>
      <c r="D25" s="1">
        <v>45446</v>
      </c>
      <c r="E25" s="155">
        <v>45444</v>
      </c>
      <c r="F25" s="158">
        <v>2000</v>
      </c>
      <c r="G25" t="s">
        <v>525</v>
      </c>
    </row>
    <row r="26" spans="1:10" x14ac:dyDescent="0.3">
      <c r="A26" s="118"/>
      <c r="B26" s="119" t="s">
        <v>521</v>
      </c>
      <c r="C26" s="120"/>
      <c r="D26" s="120"/>
      <c r="E26" s="121" t="s">
        <v>526</v>
      </c>
      <c r="F26" s="122">
        <f>SUM(F22:F25)</f>
        <v>397.87750000000278</v>
      </c>
      <c r="G26" s="120"/>
    </row>
    <row r="27" spans="1:10" x14ac:dyDescent="0.3">
      <c r="A27" s="17" t="s">
        <v>501</v>
      </c>
      <c r="B27" s="17" t="s">
        <v>69</v>
      </c>
      <c r="C27" s="30" t="s">
        <v>19</v>
      </c>
      <c r="D27" s="26">
        <v>45554</v>
      </c>
      <c r="E27" s="38">
        <v>45536</v>
      </c>
      <c r="F27" s="46">
        <v>500</v>
      </c>
      <c r="G27" s="11"/>
      <c r="H27" s="200"/>
      <c r="I27" s="200"/>
      <c r="J27" s="200"/>
    </row>
    <row r="28" spans="1:10" x14ac:dyDescent="0.3">
      <c r="A28" s="10" t="s">
        <v>501</v>
      </c>
      <c r="B28" s="39" t="s">
        <v>51</v>
      </c>
      <c r="C28" s="30" t="s">
        <v>369</v>
      </c>
      <c r="D28" s="26">
        <v>45554</v>
      </c>
      <c r="E28" s="38">
        <v>45536</v>
      </c>
      <c r="F28" s="46">
        <v>-232.52</v>
      </c>
      <c r="G28" s="11" t="s">
        <v>45</v>
      </c>
      <c r="H28" s="200"/>
      <c r="I28" s="200"/>
      <c r="J28" s="200"/>
    </row>
    <row r="29" spans="1:10" x14ac:dyDescent="0.3">
      <c r="A29" s="10" t="s">
        <v>501</v>
      </c>
      <c r="B29" s="11" t="s">
        <v>527</v>
      </c>
      <c r="C29" s="11" t="s">
        <v>418</v>
      </c>
      <c r="D29" s="12">
        <v>45555</v>
      </c>
      <c r="E29" s="13">
        <v>45536</v>
      </c>
      <c r="F29" s="47">
        <v>-191.74</v>
      </c>
      <c r="G29" s="11" t="s">
        <v>45</v>
      </c>
      <c r="H29" s="139"/>
      <c r="I29" s="139"/>
      <c r="J29" s="149"/>
    </row>
    <row r="30" spans="1:10" x14ac:dyDescent="0.3">
      <c r="A30" s="118"/>
      <c r="B30" s="119" t="s">
        <v>521</v>
      </c>
      <c r="C30" s="120"/>
      <c r="D30" s="120"/>
      <c r="E30" s="121" t="s">
        <v>528</v>
      </c>
      <c r="F30" s="122">
        <f>SUM(F26:F29)</f>
        <v>473.61750000000279</v>
      </c>
      <c r="G30" s="120"/>
    </row>
    <row r="31" spans="1:10" hidden="1" x14ac:dyDescent="0.3">
      <c r="A31" s="170" t="s">
        <v>501</v>
      </c>
      <c r="B31" s="171"/>
      <c r="C31" s="171"/>
      <c r="D31" s="172"/>
      <c r="E31" s="173"/>
      <c r="F31" s="174"/>
      <c r="G31" s="171"/>
    </row>
    <row r="32" spans="1:10" hidden="1" x14ac:dyDescent="0.3">
      <c r="A32" s="170" t="s">
        <v>501</v>
      </c>
      <c r="B32" s="171"/>
      <c r="C32" s="171"/>
      <c r="D32" s="172"/>
      <c r="E32" s="173"/>
      <c r="F32" s="174"/>
      <c r="G32" s="171"/>
    </row>
    <row r="33" spans="1:7" hidden="1" x14ac:dyDescent="0.3">
      <c r="A33" s="118"/>
      <c r="B33" s="119" t="s">
        <v>521</v>
      </c>
      <c r="C33" s="120"/>
      <c r="D33" s="120"/>
      <c r="E33" s="121" t="s">
        <v>529</v>
      </c>
      <c r="F33" s="122">
        <f>F31+F32</f>
        <v>0</v>
      </c>
      <c r="G33" s="120"/>
    </row>
  </sheetData>
  <phoneticPr fontId="6" type="noConversion"/>
  <pageMargins left="0.511811024" right="0.511811024" top="0.78740157499999996" bottom="0.78740157499999996" header="0.31496062000000002" footer="0.31496062000000002"/>
  <pageSetup paperSize="9" scale="9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95F9-FC67-4DD4-945F-5E9EC0B2E5F2}">
  <sheetPr>
    <tabColor theme="4"/>
  </sheetPr>
  <dimension ref="A1:Q17"/>
  <sheetViews>
    <sheetView workbookViewId="0">
      <selection activeCell="F18" sqref="F18"/>
    </sheetView>
  </sheetViews>
  <sheetFormatPr defaultRowHeight="14.4" x14ac:dyDescent="0.3"/>
  <cols>
    <col min="4" max="4" width="11.5546875" customWidth="1"/>
    <col min="5" max="5" width="50.109375" customWidth="1"/>
    <col min="6" max="6" width="10.5546875" customWidth="1"/>
    <col min="7" max="7" width="14.88671875" customWidth="1"/>
    <col min="13" max="17" width="10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56</v>
      </c>
      <c r="B2" t="s">
        <v>501</v>
      </c>
      <c r="C2" t="s">
        <v>530</v>
      </c>
      <c r="D2" t="s">
        <v>530</v>
      </c>
      <c r="E2" t="s">
        <v>83</v>
      </c>
      <c r="F2" s="1">
        <v>45513</v>
      </c>
      <c r="G2" s="1">
        <v>45505</v>
      </c>
      <c r="H2" s="227">
        <v>-145.32</v>
      </c>
      <c r="I2">
        <v>8</v>
      </c>
      <c r="J2">
        <v>2024</v>
      </c>
      <c r="K2" t="s">
        <v>20</v>
      </c>
    </row>
    <row r="3" spans="1:17" x14ac:dyDescent="0.3">
      <c r="A3" t="s">
        <v>56</v>
      </c>
      <c r="B3" t="s">
        <v>501</v>
      </c>
      <c r="C3" t="s">
        <v>530</v>
      </c>
      <c r="D3" t="s">
        <v>530</v>
      </c>
      <c r="E3" t="s">
        <v>87</v>
      </c>
      <c r="F3" s="1">
        <v>45516</v>
      </c>
      <c r="G3" s="1">
        <v>45505</v>
      </c>
      <c r="H3" s="227">
        <v>-136.01</v>
      </c>
      <c r="I3">
        <v>8</v>
      </c>
      <c r="J3">
        <v>2024</v>
      </c>
      <c r="K3" t="s">
        <v>20</v>
      </c>
    </row>
    <row r="4" spans="1:17" x14ac:dyDescent="0.3">
      <c r="A4" t="s">
        <v>56</v>
      </c>
      <c r="B4" t="s">
        <v>501</v>
      </c>
      <c r="C4" t="s">
        <v>530</v>
      </c>
      <c r="D4" t="s">
        <v>530</v>
      </c>
      <c r="E4" t="s">
        <v>57</v>
      </c>
      <c r="F4" s="1">
        <v>45527</v>
      </c>
      <c r="G4" s="1">
        <v>45505</v>
      </c>
      <c r="H4" s="227">
        <v>-123.17</v>
      </c>
      <c r="I4">
        <v>8</v>
      </c>
      <c r="J4">
        <v>2024</v>
      </c>
      <c r="K4" t="s">
        <v>20</v>
      </c>
    </row>
    <row r="5" spans="1:17" x14ac:dyDescent="0.3">
      <c r="A5" t="s">
        <v>56</v>
      </c>
      <c r="B5" t="s">
        <v>501</v>
      </c>
      <c r="C5" t="s">
        <v>530</v>
      </c>
      <c r="D5" t="s">
        <v>530</v>
      </c>
      <c r="E5" t="s">
        <v>57</v>
      </c>
      <c r="F5" s="1">
        <v>45516</v>
      </c>
      <c r="G5" s="1">
        <v>45505</v>
      </c>
      <c r="H5" s="227">
        <v>-115.6</v>
      </c>
      <c r="I5">
        <v>8</v>
      </c>
      <c r="J5">
        <v>2024</v>
      </c>
      <c r="K5" t="s">
        <v>20</v>
      </c>
    </row>
    <row r="6" spans="1:17" x14ac:dyDescent="0.3">
      <c r="A6" t="s">
        <v>56</v>
      </c>
      <c r="B6" t="s">
        <v>501</v>
      </c>
      <c r="C6" t="s">
        <v>530</v>
      </c>
      <c r="D6" t="s">
        <v>530</v>
      </c>
      <c r="E6" t="s">
        <v>57</v>
      </c>
      <c r="F6" s="1">
        <v>45506</v>
      </c>
      <c r="G6" s="1">
        <v>45505</v>
      </c>
      <c r="H6" s="227">
        <v>-93.6</v>
      </c>
      <c r="I6">
        <v>8</v>
      </c>
      <c r="J6">
        <v>2024</v>
      </c>
      <c r="K6" t="s">
        <v>20</v>
      </c>
    </row>
    <row r="7" spans="1:17" x14ac:dyDescent="0.3">
      <c r="A7" t="s">
        <v>56</v>
      </c>
      <c r="B7" t="s">
        <v>501</v>
      </c>
      <c r="C7" t="s">
        <v>530</v>
      </c>
      <c r="D7" t="s">
        <v>530</v>
      </c>
      <c r="E7" t="s">
        <v>136</v>
      </c>
      <c r="F7" s="1">
        <v>45513</v>
      </c>
      <c r="G7" s="1">
        <v>45505</v>
      </c>
      <c r="H7" s="227">
        <v>-16.899999999999999</v>
      </c>
      <c r="I7">
        <v>8</v>
      </c>
      <c r="J7">
        <v>2024</v>
      </c>
      <c r="K7" t="s">
        <v>20</v>
      </c>
    </row>
    <row r="8" spans="1:17" x14ac:dyDescent="0.3">
      <c r="A8" t="s">
        <v>56</v>
      </c>
      <c r="B8" t="s">
        <v>501</v>
      </c>
      <c r="C8" t="s">
        <v>530</v>
      </c>
      <c r="D8" t="s">
        <v>530</v>
      </c>
      <c r="E8" t="s">
        <v>363</v>
      </c>
      <c r="F8" s="1">
        <v>45510</v>
      </c>
      <c r="G8" s="1">
        <v>45505</v>
      </c>
      <c r="H8">
        <v>-25.6</v>
      </c>
      <c r="I8">
        <v>8</v>
      </c>
      <c r="J8">
        <v>2024</v>
      </c>
      <c r="K8" t="s">
        <v>20</v>
      </c>
    </row>
    <row r="9" spans="1:17" x14ac:dyDescent="0.3">
      <c r="A9" t="s">
        <v>56</v>
      </c>
      <c r="B9" t="s">
        <v>501</v>
      </c>
      <c r="C9" t="s">
        <v>530</v>
      </c>
      <c r="D9" t="s">
        <v>530</v>
      </c>
      <c r="E9" t="s">
        <v>364</v>
      </c>
      <c r="F9" s="1">
        <v>45511</v>
      </c>
      <c r="G9" s="1">
        <v>45505</v>
      </c>
      <c r="H9">
        <v>-31.36</v>
      </c>
      <c r="I9">
        <v>8</v>
      </c>
      <c r="J9">
        <v>2024</v>
      </c>
      <c r="K9" t="s">
        <v>20</v>
      </c>
    </row>
    <row r="10" spans="1:17" x14ac:dyDescent="0.3">
      <c r="A10" t="s">
        <v>56</v>
      </c>
      <c r="B10" t="s">
        <v>501</v>
      </c>
      <c r="C10" t="s">
        <v>530</v>
      </c>
      <c r="D10" t="s">
        <v>530</v>
      </c>
      <c r="E10" t="s">
        <v>365</v>
      </c>
      <c r="F10" s="1">
        <v>45512</v>
      </c>
      <c r="G10" s="1">
        <v>45505</v>
      </c>
      <c r="H10">
        <v>-34.5</v>
      </c>
      <c r="I10">
        <v>8</v>
      </c>
      <c r="J10">
        <v>2024</v>
      </c>
      <c r="K10" t="s">
        <v>20</v>
      </c>
    </row>
    <row r="11" spans="1:17" x14ac:dyDescent="0.3">
      <c r="A11" t="s">
        <v>56</v>
      </c>
      <c r="B11" t="s">
        <v>501</v>
      </c>
      <c r="C11" t="s">
        <v>530</v>
      </c>
      <c r="D11" t="s">
        <v>530</v>
      </c>
      <c r="E11" t="s">
        <v>366</v>
      </c>
      <c r="F11" s="1">
        <v>45516</v>
      </c>
      <c r="G11" s="1">
        <v>45505</v>
      </c>
      <c r="H11">
        <v>-20.3</v>
      </c>
      <c r="I11">
        <v>8</v>
      </c>
      <c r="J11">
        <v>2024</v>
      </c>
      <c r="K11" t="s">
        <v>20</v>
      </c>
    </row>
    <row r="12" spans="1:17" x14ac:dyDescent="0.3">
      <c r="A12" t="s">
        <v>56</v>
      </c>
      <c r="B12" t="s">
        <v>501</v>
      </c>
      <c r="C12" t="s">
        <v>530</v>
      </c>
      <c r="D12" t="s">
        <v>530</v>
      </c>
      <c r="E12" t="s">
        <v>531</v>
      </c>
      <c r="F12" s="1">
        <v>45524</v>
      </c>
      <c r="G12" s="1">
        <v>45505</v>
      </c>
      <c r="H12">
        <v>-22</v>
      </c>
      <c r="I12">
        <v>8</v>
      </c>
      <c r="J12">
        <v>2024</v>
      </c>
      <c r="K12" t="s">
        <v>20</v>
      </c>
    </row>
    <row r="13" spans="1:17" x14ac:dyDescent="0.3">
      <c r="A13" t="s">
        <v>56</v>
      </c>
      <c r="B13" t="s">
        <v>501</v>
      </c>
      <c r="C13" t="s">
        <v>530</v>
      </c>
      <c r="D13" t="s">
        <v>530</v>
      </c>
      <c r="E13" t="s">
        <v>531</v>
      </c>
      <c r="F13" s="1">
        <v>45523</v>
      </c>
      <c r="G13" s="1">
        <v>45505</v>
      </c>
      <c r="H13">
        <v>-24</v>
      </c>
      <c r="I13">
        <v>8</v>
      </c>
      <c r="J13">
        <v>2024</v>
      </c>
      <c r="K13" t="s">
        <v>20</v>
      </c>
    </row>
    <row r="14" spans="1:17" x14ac:dyDescent="0.3">
      <c r="A14" t="s">
        <v>56</v>
      </c>
      <c r="B14" t="s">
        <v>501</v>
      </c>
      <c r="C14" t="s">
        <v>530</v>
      </c>
      <c r="D14" t="s">
        <v>530</v>
      </c>
      <c r="E14" t="s">
        <v>531</v>
      </c>
      <c r="F14" s="1">
        <v>45517</v>
      </c>
      <c r="G14" s="1">
        <v>45505</v>
      </c>
      <c r="H14">
        <v>-22</v>
      </c>
      <c r="I14">
        <v>8</v>
      </c>
      <c r="J14">
        <v>2024</v>
      </c>
      <c r="K14" t="s">
        <v>20</v>
      </c>
    </row>
    <row r="15" spans="1:17" x14ac:dyDescent="0.3">
      <c r="A15" t="s">
        <v>56</v>
      </c>
      <c r="B15" t="s">
        <v>501</v>
      </c>
      <c r="C15" t="s">
        <v>530</v>
      </c>
      <c r="D15" t="s">
        <v>530</v>
      </c>
      <c r="E15" t="s">
        <v>371</v>
      </c>
      <c r="F15" s="1">
        <v>45526</v>
      </c>
      <c r="G15" s="1">
        <v>45505</v>
      </c>
      <c r="H15">
        <v>-34.49</v>
      </c>
      <c r="I15">
        <v>8</v>
      </c>
      <c r="J15">
        <v>2024</v>
      </c>
      <c r="K15" t="s">
        <v>20</v>
      </c>
    </row>
    <row r="16" spans="1:17" x14ac:dyDescent="0.3">
      <c r="A16" t="s">
        <v>56</v>
      </c>
      <c r="B16" t="s">
        <v>501</v>
      </c>
      <c r="C16" t="s">
        <v>530</v>
      </c>
      <c r="D16" t="s">
        <v>530</v>
      </c>
      <c r="E16" t="s">
        <v>372</v>
      </c>
      <c r="F16" s="1">
        <v>45528</v>
      </c>
      <c r="G16" s="1">
        <v>45505</v>
      </c>
      <c r="H16">
        <v>-31</v>
      </c>
      <c r="I16">
        <v>8</v>
      </c>
      <c r="J16">
        <v>2024</v>
      </c>
      <c r="K16" t="s">
        <v>20</v>
      </c>
    </row>
    <row r="17" spans="1:11" x14ac:dyDescent="0.3">
      <c r="A17" t="s">
        <v>56</v>
      </c>
      <c r="B17" t="s">
        <v>501</v>
      </c>
      <c r="C17" t="s">
        <v>530</v>
      </c>
      <c r="D17" t="s">
        <v>530</v>
      </c>
      <c r="E17" t="s">
        <v>373</v>
      </c>
      <c r="F17" s="1">
        <v>45529</v>
      </c>
      <c r="G17" s="1">
        <v>45505</v>
      </c>
      <c r="H17">
        <v>-13.5</v>
      </c>
      <c r="I17">
        <v>8</v>
      </c>
      <c r="J17">
        <v>2024</v>
      </c>
      <c r="K17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304D-8643-4CEC-A622-14A2BD29052C}">
  <sheetPr>
    <tabColor theme="4"/>
  </sheetPr>
  <dimension ref="A1:Q2"/>
  <sheetViews>
    <sheetView workbookViewId="0">
      <selection activeCell="J2" sqref="J2"/>
    </sheetView>
  </sheetViews>
  <sheetFormatPr defaultRowHeight="14.4" x14ac:dyDescent="0.3"/>
  <cols>
    <col min="4" max="4" width="11.5546875" customWidth="1"/>
    <col min="5" max="5" width="13.33203125" customWidth="1"/>
    <col min="6" max="6" width="10.5546875" customWidth="1"/>
    <col min="7" max="7" width="14.88671875" customWidth="1"/>
    <col min="13" max="17" width="10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501</v>
      </c>
      <c r="C2" t="s">
        <v>532</v>
      </c>
      <c r="D2" t="s">
        <v>21</v>
      </c>
      <c r="E2" t="s">
        <v>22</v>
      </c>
      <c r="F2" s="1">
        <v>45296</v>
      </c>
      <c r="G2" s="1">
        <v>45261</v>
      </c>
      <c r="H2">
        <v>-3335.6</v>
      </c>
      <c r="I2">
        <v>1</v>
      </c>
      <c r="J2">
        <v>2024</v>
      </c>
      <c r="K2" t="s">
        <v>20</v>
      </c>
      <c r="L2" t="s">
        <v>124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8B3F-01D3-474C-9724-E2F6FA598FEB}">
  <sheetPr>
    <tabColor theme="4"/>
  </sheetPr>
  <dimension ref="A1:Q5"/>
  <sheetViews>
    <sheetView workbookViewId="0">
      <selection activeCell="D4" sqref="D4"/>
    </sheetView>
  </sheetViews>
  <sheetFormatPr defaultRowHeight="14.4" x14ac:dyDescent="0.3"/>
  <cols>
    <col min="1" max="2" width="9" bestFit="1" customWidth="1"/>
    <col min="3" max="3" width="19.6640625" bestFit="1" customWidth="1"/>
    <col min="4" max="4" width="21.5546875" bestFit="1" customWidth="1"/>
    <col min="5" max="5" width="33.21875" bestFit="1" customWidth="1"/>
    <col min="6" max="6" width="10.5546875" bestFit="1" customWidth="1"/>
    <col min="7" max="7" width="14.5546875" bestFit="1" customWidth="1"/>
    <col min="8" max="10" width="9" bestFit="1" customWidth="1"/>
    <col min="11" max="11" width="10.6640625" bestFit="1" customWidth="1"/>
    <col min="12" max="13" width="11.109375" bestFit="1" customWidth="1"/>
    <col min="14" max="17" width="10.109375" bestFit="1" customWidth="1"/>
  </cols>
  <sheetData>
    <row r="1" spans="1:17" x14ac:dyDescent="0.3">
      <c r="A1" s="231" t="s">
        <v>587</v>
      </c>
    </row>
    <row r="3" spans="1:1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</row>
    <row r="4" spans="1:17" x14ac:dyDescent="0.3">
      <c r="A4" t="s">
        <v>61</v>
      </c>
      <c r="B4" t="s">
        <v>501</v>
      </c>
      <c r="C4" t="s">
        <v>545</v>
      </c>
      <c r="D4" t="s">
        <v>62</v>
      </c>
      <c r="E4" t="s">
        <v>282</v>
      </c>
      <c r="F4" s="1">
        <v>45435</v>
      </c>
      <c r="G4" s="1">
        <v>45413</v>
      </c>
      <c r="H4">
        <v>-8829.41</v>
      </c>
      <c r="I4">
        <v>5</v>
      </c>
      <c r="J4">
        <v>2024</v>
      </c>
      <c r="K4" t="s">
        <v>20</v>
      </c>
      <c r="L4" t="s">
        <v>283</v>
      </c>
      <c r="M4" t="s">
        <v>280</v>
      </c>
    </row>
    <row r="5" spans="1:17" x14ac:dyDescent="0.3">
      <c r="A5" t="s">
        <v>61</v>
      </c>
      <c r="B5" t="s">
        <v>501</v>
      </c>
      <c r="C5" t="s">
        <v>545</v>
      </c>
      <c r="D5" t="s">
        <v>62</v>
      </c>
      <c r="E5" t="s">
        <v>278</v>
      </c>
      <c r="F5" s="1">
        <v>45432</v>
      </c>
      <c r="G5" s="1">
        <v>45413</v>
      </c>
      <c r="H5">
        <v>-2599</v>
      </c>
      <c r="I5">
        <v>5</v>
      </c>
      <c r="J5">
        <v>2024</v>
      </c>
      <c r="K5" t="s">
        <v>20</v>
      </c>
      <c r="L5" t="s">
        <v>279</v>
      </c>
      <c r="M5" t="s">
        <v>280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4C8E-167B-4494-B326-EC0297FFB2B9}">
  <sheetPr>
    <tabColor theme="4"/>
  </sheetPr>
  <dimension ref="A1:V125"/>
  <sheetViews>
    <sheetView tabSelected="1" zoomScale="85" zoomScaleNormal="85" workbookViewId="0">
      <selection activeCell="A13" sqref="A13"/>
    </sheetView>
  </sheetViews>
  <sheetFormatPr defaultRowHeight="14.4" outlineLevelRow="1" outlineLevelCol="2" x14ac:dyDescent="0.3"/>
  <cols>
    <col min="1" max="1" width="55" bestFit="1" customWidth="1"/>
    <col min="2" max="2" width="19.5546875" hidden="1" customWidth="1" outlineLevel="1"/>
    <col min="3" max="5" width="10.5546875" hidden="1" customWidth="1" outlineLevel="1"/>
    <col min="6" max="6" width="10.5546875" style="2" hidden="1" customWidth="1" outlineLevel="1"/>
    <col min="7" max="7" width="10.44140625" bestFit="1" customWidth="1" collapsed="1"/>
    <col min="8" max="17" width="10.44140625" bestFit="1" customWidth="1"/>
    <col min="18" max="18" width="10.44140625" bestFit="1" customWidth="1" outlineLevel="2"/>
    <col min="19" max="19" width="11.44140625" bestFit="1" customWidth="1" outlineLevel="2"/>
    <col min="20" max="20" width="11.77734375" bestFit="1" customWidth="1" outlineLevel="2"/>
    <col min="21" max="21" width="11.33203125" bestFit="1" customWidth="1" outlineLevel="2"/>
    <col min="22" max="22" width="11.44140625" bestFit="1" customWidth="1"/>
    <col min="23" max="23" width="9.88671875" bestFit="1" customWidth="1"/>
    <col min="24" max="24" width="9.5546875" bestFit="1" customWidth="1"/>
    <col min="25" max="25" width="9.88671875" bestFit="1" customWidth="1"/>
    <col min="26" max="26" width="11.5546875" bestFit="1" customWidth="1"/>
  </cols>
  <sheetData>
    <row r="1" spans="1:22" x14ac:dyDescent="0.3">
      <c r="A1" s="242" t="s">
        <v>533</v>
      </c>
      <c r="B1" s="242"/>
      <c r="C1" s="242"/>
      <c r="D1" s="242"/>
      <c r="E1" s="242"/>
      <c r="F1" s="242"/>
    </row>
    <row r="3" spans="1:22" x14ac:dyDescent="0.3">
      <c r="A3" s="18" t="s">
        <v>534</v>
      </c>
      <c r="B3" s="18" t="s">
        <v>535</v>
      </c>
      <c r="F3"/>
    </row>
    <row r="4" spans="1:22" ht="15" thickBot="1" x14ac:dyDescent="0.35">
      <c r="B4">
        <v>2023</v>
      </c>
      <c r="F4" s="94" t="s">
        <v>536</v>
      </c>
      <c r="G4">
        <v>2024</v>
      </c>
      <c r="S4" t="s">
        <v>537</v>
      </c>
      <c r="T4" t="s">
        <v>538</v>
      </c>
      <c r="U4" t="s">
        <v>539</v>
      </c>
      <c r="V4" t="s">
        <v>540</v>
      </c>
    </row>
    <row r="5" spans="1:22" x14ac:dyDescent="0.3">
      <c r="A5" s="18" t="s">
        <v>541</v>
      </c>
      <c r="B5" s="97" t="s">
        <v>478</v>
      </c>
      <c r="C5" s="97" t="s">
        <v>480</v>
      </c>
      <c r="D5" s="97" t="s">
        <v>481</v>
      </c>
      <c r="E5" s="97" t="s">
        <v>483</v>
      </c>
      <c r="F5" s="94"/>
      <c r="G5" s="175" t="s">
        <v>484</v>
      </c>
      <c r="H5" s="175" t="s">
        <v>485</v>
      </c>
      <c r="I5" s="175" t="s">
        <v>486</v>
      </c>
      <c r="J5" s="175" t="s">
        <v>487</v>
      </c>
      <c r="K5" s="176" t="s">
        <v>488</v>
      </c>
      <c r="L5" s="176" t="s">
        <v>489</v>
      </c>
      <c r="M5" s="176" t="s">
        <v>490</v>
      </c>
      <c r="N5" s="176" t="s">
        <v>491</v>
      </c>
      <c r="O5" s="175" t="s">
        <v>478</v>
      </c>
      <c r="P5" s="175" t="s">
        <v>480</v>
      </c>
      <c r="Q5" s="177" t="s">
        <v>481</v>
      </c>
      <c r="R5" s="177" t="s">
        <v>483</v>
      </c>
      <c r="T5" s="58" t="s">
        <v>542</v>
      </c>
    </row>
    <row r="6" spans="1:22" x14ac:dyDescent="0.3">
      <c r="A6" s="19" t="s">
        <v>23</v>
      </c>
      <c r="B6" s="21">
        <v>11916.66</v>
      </c>
      <c r="C6" s="21">
        <v>27500</v>
      </c>
      <c r="D6" s="21">
        <v>27500</v>
      </c>
      <c r="E6" s="21">
        <v>7868.06</v>
      </c>
      <c r="F6" s="95">
        <v>74784.72</v>
      </c>
      <c r="G6" s="21">
        <v>27500</v>
      </c>
      <c r="H6" s="21">
        <v>27500</v>
      </c>
      <c r="I6" s="21">
        <v>27500</v>
      </c>
      <c r="J6" s="21">
        <v>27500</v>
      </c>
      <c r="K6" s="21">
        <v>51333</v>
      </c>
      <c r="L6" s="21">
        <v>27500</v>
      </c>
      <c r="M6" s="21">
        <v>27500</v>
      </c>
      <c r="N6" s="21">
        <v>27500</v>
      </c>
      <c r="O6" s="21">
        <v>27500</v>
      </c>
      <c r="P6" s="21">
        <v>27500</v>
      </c>
      <c r="Q6" s="21"/>
      <c r="R6" s="21">
        <v>27500</v>
      </c>
      <c r="S6" s="21">
        <v>326333</v>
      </c>
      <c r="T6" s="21"/>
      <c r="U6" s="21"/>
      <c r="V6" s="21">
        <v>401117.72</v>
      </c>
    </row>
    <row r="7" spans="1:22" x14ac:dyDescent="0.3">
      <c r="A7" s="20" t="s">
        <v>543</v>
      </c>
      <c r="B7" s="21">
        <v>11916.66</v>
      </c>
      <c r="C7" s="21">
        <v>27500</v>
      </c>
      <c r="D7" s="21">
        <v>27500</v>
      </c>
      <c r="E7" s="21">
        <v>7868.06</v>
      </c>
      <c r="F7" s="95">
        <v>74784.72</v>
      </c>
      <c r="G7" s="21">
        <v>27500</v>
      </c>
      <c r="H7" s="21">
        <v>27500</v>
      </c>
      <c r="I7" s="21">
        <v>27500</v>
      </c>
      <c r="J7" s="21">
        <v>27500</v>
      </c>
      <c r="K7" s="45">
        <v>51333</v>
      </c>
      <c r="L7" s="45">
        <v>27500</v>
      </c>
      <c r="M7" s="45">
        <v>27500</v>
      </c>
      <c r="N7" s="226">
        <v>27500</v>
      </c>
      <c r="O7" s="45">
        <v>27500</v>
      </c>
      <c r="P7" s="45">
        <v>27500</v>
      </c>
      <c r="Q7" s="21"/>
      <c r="R7" s="21">
        <v>27500</v>
      </c>
      <c r="S7" s="21">
        <v>326333</v>
      </c>
      <c r="T7" s="21"/>
      <c r="U7" s="21"/>
      <c r="V7" s="21">
        <v>401117.72</v>
      </c>
    </row>
    <row r="8" spans="1:22" x14ac:dyDescent="0.3">
      <c r="A8" s="19" t="s">
        <v>38</v>
      </c>
      <c r="B8" s="21">
        <v>10000</v>
      </c>
      <c r="C8" s="21"/>
      <c r="D8" s="21"/>
      <c r="E8" s="21"/>
      <c r="F8" s="95">
        <v>10000</v>
      </c>
      <c r="G8" s="21"/>
      <c r="H8" s="21"/>
      <c r="I8" s="21"/>
      <c r="J8" s="21"/>
      <c r="K8" s="45"/>
      <c r="L8" s="45"/>
      <c r="M8" s="45"/>
      <c r="N8" s="21"/>
      <c r="O8" s="45"/>
      <c r="P8" s="45"/>
      <c r="Q8" s="21"/>
      <c r="R8" s="21"/>
      <c r="S8" s="21"/>
      <c r="T8" s="21"/>
      <c r="U8" s="21"/>
      <c r="V8" s="21">
        <v>10000</v>
      </c>
    </row>
    <row r="9" spans="1:22" x14ac:dyDescent="0.3">
      <c r="A9" s="20" t="s">
        <v>40</v>
      </c>
      <c r="B9" s="21">
        <v>10000</v>
      </c>
      <c r="C9" s="21"/>
      <c r="D9" s="21"/>
      <c r="E9" s="21"/>
      <c r="F9" s="95">
        <v>10000</v>
      </c>
      <c r="G9" s="21"/>
      <c r="H9" s="21"/>
      <c r="I9" s="21"/>
      <c r="J9" s="21"/>
      <c r="K9" s="45"/>
      <c r="L9" s="45"/>
      <c r="M9" s="45"/>
      <c r="N9" s="21"/>
      <c r="O9" s="45"/>
      <c r="P9" s="45"/>
      <c r="Q9" s="21"/>
      <c r="R9" s="21"/>
      <c r="S9" s="21"/>
      <c r="T9" s="21"/>
      <c r="U9" s="21"/>
      <c r="V9" s="21">
        <v>10000</v>
      </c>
    </row>
    <row r="10" spans="1:22" x14ac:dyDescent="0.3">
      <c r="A10" s="19" t="s">
        <v>17</v>
      </c>
      <c r="B10" s="21">
        <v>-7800</v>
      </c>
      <c r="C10" s="21">
        <v>-7800</v>
      </c>
      <c r="D10" s="21">
        <v>-7800</v>
      </c>
      <c r="E10" s="21"/>
      <c r="F10" s="95">
        <v>-23400</v>
      </c>
      <c r="G10" s="21">
        <v>-7786.02</v>
      </c>
      <c r="H10" s="21">
        <v>-7774.98</v>
      </c>
      <c r="I10" s="21">
        <v>-7786.02</v>
      </c>
      <c r="J10" s="21">
        <v>-7786.02</v>
      </c>
      <c r="K10" s="45">
        <v>-7786.02</v>
      </c>
      <c r="L10" s="45">
        <v>-7786.02</v>
      </c>
      <c r="M10" s="45">
        <v>-7786.02</v>
      </c>
      <c r="N10" s="226">
        <v>-7786.02</v>
      </c>
      <c r="O10" s="45">
        <v>-7786.02</v>
      </c>
      <c r="P10" s="45">
        <v>-7786.02</v>
      </c>
      <c r="Q10" s="21"/>
      <c r="R10" s="21">
        <v>-7800</v>
      </c>
      <c r="S10" s="21">
        <v>-85649.159999999989</v>
      </c>
      <c r="T10" s="21"/>
      <c r="U10" s="21"/>
      <c r="V10" s="21">
        <v>-109049.16</v>
      </c>
    </row>
    <row r="11" spans="1:22" x14ac:dyDescent="0.3">
      <c r="A11" s="20" t="s">
        <v>532</v>
      </c>
      <c r="B11" s="21">
        <v>-7800</v>
      </c>
      <c r="C11" s="21">
        <v>-7800</v>
      </c>
      <c r="D11" s="21">
        <v>-7800</v>
      </c>
      <c r="E11" s="21"/>
      <c r="F11" s="95">
        <v>-23400</v>
      </c>
      <c r="G11" s="21">
        <v>-7786.02</v>
      </c>
      <c r="H11" s="21">
        <v>-7774.98</v>
      </c>
      <c r="I11" s="21">
        <v>-7786.02</v>
      </c>
      <c r="J11" s="45">
        <v>-7786.02</v>
      </c>
      <c r="K11" s="45">
        <v>-7786.02</v>
      </c>
      <c r="L11" s="45">
        <v>-7786.02</v>
      </c>
      <c r="M11" s="45">
        <v>-7786.02</v>
      </c>
      <c r="N11" s="21">
        <v>-7786.02</v>
      </c>
      <c r="O11" s="45">
        <v>-7786.02</v>
      </c>
      <c r="P11" s="45">
        <v>-7786.02</v>
      </c>
      <c r="Q11" s="21"/>
      <c r="R11" s="21">
        <v>-7800</v>
      </c>
      <c r="S11" s="21">
        <v>-85649.159999999989</v>
      </c>
      <c r="T11" s="21"/>
      <c r="U11" s="21"/>
      <c r="V11" s="21">
        <v>-109049.16</v>
      </c>
    </row>
    <row r="12" spans="1:22" x14ac:dyDescent="0.3">
      <c r="A12" s="43" t="s">
        <v>26</v>
      </c>
      <c r="B12" s="21">
        <v>-1128.8</v>
      </c>
      <c r="C12" s="21">
        <v>-1128.8</v>
      </c>
      <c r="D12" s="21">
        <v>-1128.8</v>
      </c>
      <c r="E12" s="21"/>
      <c r="F12" s="95">
        <v>-3386.3999999999996</v>
      </c>
      <c r="G12" s="21">
        <v>-1772.85</v>
      </c>
      <c r="H12" s="21">
        <v>-1761.81</v>
      </c>
      <c r="I12" s="21">
        <v>-1761.81</v>
      </c>
      <c r="J12" s="21">
        <v>-1761.81</v>
      </c>
      <c r="K12" s="21">
        <v>-1761.81</v>
      </c>
      <c r="L12" s="21">
        <v>-1761.81</v>
      </c>
      <c r="M12" s="21">
        <v>-1761.81</v>
      </c>
      <c r="N12" s="21">
        <v>-1761.81</v>
      </c>
      <c r="O12" s="45">
        <v>-1761.81</v>
      </c>
      <c r="P12" s="45">
        <v>-1761.81</v>
      </c>
      <c r="Q12" s="21"/>
      <c r="R12" s="21">
        <v>-1128.8</v>
      </c>
      <c r="S12" s="21">
        <v>-18757.939999999995</v>
      </c>
      <c r="T12" s="21"/>
      <c r="U12" s="21"/>
      <c r="V12" s="21">
        <v>-22144.34</v>
      </c>
    </row>
    <row r="13" spans="1:22" x14ac:dyDescent="0.3">
      <c r="A13" s="98" t="s">
        <v>27</v>
      </c>
      <c r="B13" s="21">
        <v>-1128.8</v>
      </c>
      <c r="C13" s="21">
        <v>-1128.8</v>
      </c>
      <c r="D13" s="21">
        <v>-1128.8</v>
      </c>
      <c r="E13" s="21"/>
      <c r="F13" s="21">
        <v>-3386.3999999999996</v>
      </c>
      <c r="G13" s="21">
        <v>-1772.85</v>
      </c>
      <c r="H13" s="21">
        <v>-1761.81</v>
      </c>
      <c r="I13" s="21">
        <v>-1761.81</v>
      </c>
      <c r="J13" s="21">
        <v>-1761.81</v>
      </c>
      <c r="K13" s="21">
        <v>-1761.81</v>
      </c>
      <c r="L13" s="21">
        <v>-1761.81</v>
      </c>
      <c r="M13" s="21">
        <v>-1761.81</v>
      </c>
      <c r="N13" s="21">
        <v>-1761.81</v>
      </c>
      <c r="O13" s="45">
        <v>-1761.81</v>
      </c>
      <c r="P13" s="45">
        <v>-1761.81</v>
      </c>
      <c r="Q13" s="21"/>
      <c r="R13" s="21">
        <v>-1128.8</v>
      </c>
      <c r="S13" s="21">
        <v>-18757.939999999995</v>
      </c>
      <c r="T13" s="21"/>
      <c r="U13" s="21"/>
      <c r="V13" s="21">
        <v>-22144.34</v>
      </c>
    </row>
    <row r="14" spans="1:22" x14ac:dyDescent="0.3">
      <c r="A14" s="43" t="s">
        <v>21</v>
      </c>
      <c r="B14" s="21">
        <v>-3335.6</v>
      </c>
      <c r="C14" s="21">
        <v>-3335.6</v>
      </c>
      <c r="D14" s="21">
        <v>-3335.6</v>
      </c>
      <c r="E14" s="21"/>
      <c r="F14" s="95">
        <v>-10006.799999999999</v>
      </c>
      <c r="G14" s="21"/>
      <c r="H14" s="21"/>
      <c r="I14" s="21"/>
      <c r="J14" s="21"/>
      <c r="K14" s="21"/>
      <c r="L14" s="21"/>
      <c r="M14" s="21"/>
      <c r="N14" s="21"/>
      <c r="O14" s="45"/>
      <c r="P14" s="45"/>
      <c r="Q14" s="21"/>
      <c r="R14" s="21">
        <v>-3335.6</v>
      </c>
      <c r="S14" s="21">
        <v>-3335.6</v>
      </c>
      <c r="T14" s="21"/>
      <c r="U14" s="21"/>
      <c r="V14" s="21">
        <v>-13342.4</v>
      </c>
    </row>
    <row r="15" spans="1:22" x14ac:dyDescent="0.3">
      <c r="A15" s="98" t="s">
        <v>22</v>
      </c>
      <c r="B15" s="21">
        <v>-3335.6</v>
      </c>
      <c r="C15" s="21">
        <v>-3335.6</v>
      </c>
      <c r="D15" s="21">
        <v>-3335.6</v>
      </c>
      <c r="E15" s="21"/>
      <c r="F15" s="21">
        <v>-10006.799999999999</v>
      </c>
      <c r="G15" s="21"/>
      <c r="H15" s="21"/>
      <c r="I15" s="21"/>
      <c r="J15" s="21"/>
      <c r="K15" s="21"/>
      <c r="L15" s="21"/>
      <c r="M15" s="21"/>
      <c r="N15" s="21"/>
      <c r="O15" s="45"/>
      <c r="P15" s="45"/>
      <c r="Q15" s="21"/>
      <c r="R15" s="21">
        <v>-3335.6</v>
      </c>
      <c r="S15" s="21">
        <v>-3335.6</v>
      </c>
      <c r="T15" s="21"/>
      <c r="U15" s="21"/>
      <c r="V15" s="21">
        <v>-13342.4</v>
      </c>
    </row>
    <row r="16" spans="1:22" x14ac:dyDescent="0.3">
      <c r="A16" s="43" t="s">
        <v>18</v>
      </c>
      <c r="B16" s="21">
        <v>-3335.6</v>
      </c>
      <c r="C16" s="21">
        <v>-3335.6</v>
      </c>
      <c r="D16" s="21">
        <v>-3335.6</v>
      </c>
      <c r="E16" s="21"/>
      <c r="F16" s="95">
        <v>-10006.799999999999</v>
      </c>
      <c r="G16" s="21">
        <v>-6013.17</v>
      </c>
      <c r="H16" s="21">
        <v>-6013.17</v>
      </c>
      <c r="I16" s="21">
        <v>-6024.21</v>
      </c>
      <c r="J16" s="21">
        <v>-6024.21</v>
      </c>
      <c r="K16" s="21">
        <v>-6024.21</v>
      </c>
      <c r="L16" s="21">
        <v>-6024.21</v>
      </c>
      <c r="M16" s="21">
        <v>-6024.21</v>
      </c>
      <c r="N16" s="21">
        <v>-6024.21</v>
      </c>
      <c r="O16" s="45">
        <v>-6024.21</v>
      </c>
      <c r="P16" s="45">
        <v>-6024.21</v>
      </c>
      <c r="Q16" s="21"/>
      <c r="R16" s="21">
        <v>-3335.6</v>
      </c>
      <c r="S16" s="21">
        <v>-63555.619999999995</v>
      </c>
      <c r="T16" s="21"/>
      <c r="U16" s="21"/>
      <c r="V16" s="21">
        <v>-73562.42</v>
      </c>
    </row>
    <row r="17" spans="1:22" x14ac:dyDescent="0.3">
      <c r="A17" s="19" t="s">
        <v>35</v>
      </c>
      <c r="B17" s="21">
        <v>-810</v>
      </c>
      <c r="C17" s="21">
        <v>-983</v>
      </c>
      <c r="D17" s="45">
        <v>-1271</v>
      </c>
      <c r="E17" s="21"/>
      <c r="F17" s="95">
        <v>-3064</v>
      </c>
      <c r="G17" s="21">
        <v>-945</v>
      </c>
      <c r="H17" s="21">
        <v>-945</v>
      </c>
      <c r="I17" s="21">
        <v>-945</v>
      </c>
      <c r="J17" s="45">
        <v>-945</v>
      </c>
      <c r="K17" s="45">
        <v>-945</v>
      </c>
      <c r="L17" s="45">
        <v>-1345</v>
      </c>
      <c r="M17" s="45">
        <v>-945</v>
      </c>
      <c r="N17" s="226">
        <v>-945</v>
      </c>
      <c r="O17" s="45">
        <v>-945</v>
      </c>
      <c r="P17" s="45">
        <v>-945</v>
      </c>
      <c r="Q17" s="45"/>
      <c r="R17" s="21">
        <v>-883</v>
      </c>
      <c r="S17" s="21">
        <v>-10733</v>
      </c>
      <c r="T17" s="21"/>
      <c r="U17" s="21"/>
      <c r="V17" s="21">
        <v>-13797</v>
      </c>
    </row>
    <row r="18" spans="1:22" x14ac:dyDescent="0.3">
      <c r="A18" s="20" t="s">
        <v>544</v>
      </c>
      <c r="B18" s="21">
        <v>-810</v>
      </c>
      <c r="C18" s="21">
        <v>-983</v>
      </c>
      <c r="D18" s="45">
        <v>-1271</v>
      </c>
      <c r="E18" s="63"/>
      <c r="F18" s="95">
        <v>-3064</v>
      </c>
      <c r="G18" s="21">
        <v>-945</v>
      </c>
      <c r="H18" s="21">
        <v>-945</v>
      </c>
      <c r="I18" s="21">
        <v>-945</v>
      </c>
      <c r="J18" s="45">
        <v>-945</v>
      </c>
      <c r="K18" s="45">
        <v>-945</v>
      </c>
      <c r="L18" s="45">
        <v>-1345</v>
      </c>
      <c r="M18" s="45">
        <v>-945</v>
      </c>
      <c r="N18" s="21">
        <v>-945</v>
      </c>
      <c r="O18" s="45">
        <v>-945</v>
      </c>
      <c r="P18" s="45">
        <v>-945</v>
      </c>
      <c r="Q18" s="45"/>
      <c r="R18" s="21">
        <v>-883</v>
      </c>
      <c r="S18" s="21">
        <v>-10733</v>
      </c>
      <c r="T18" s="21"/>
      <c r="U18" s="21"/>
      <c r="V18" s="21">
        <v>-13797</v>
      </c>
    </row>
    <row r="19" spans="1:22" x14ac:dyDescent="0.3">
      <c r="A19" s="19" t="s">
        <v>61</v>
      </c>
      <c r="B19" s="21"/>
      <c r="C19" s="21">
        <v>-100</v>
      </c>
      <c r="D19" s="21"/>
      <c r="E19" s="21"/>
      <c r="F19" s="95">
        <v>-100</v>
      </c>
      <c r="G19" s="21">
        <v>-468.46</v>
      </c>
      <c r="H19" s="21"/>
      <c r="I19" s="21">
        <v>-410.8</v>
      </c>
      <c r="J19" s="45"/>
      <c r="K19" s="45">
        <v>-11888.71</v>
      </c>
      <c r="L19" s="45">
        <v>-315.88</v>
      </c>
      <c r="M19" s="45">
        <v>-120</v>
      </c>
      <c r="N19" s="21"/>
      <c r="O19" s="45">
        <v>-285.8</v>
      </c>
      <c r="P19" s="45"/>
      <c r="Q19" s="21"/>
      <c r="R19" s="21"/>
      <c r="S19" s="21">
        <v>-13489.65</v>
      </c>
      <c r="T19" s="21"/>
      <c r="U19" s="21"/>
      <c r="V19" s="21">
        <v>-13589.65</v>
      </c>
    </row>
    <row r="20" spans="1:22" x14ac:dyDescent="0.3">
      <c r="A20" s="20" t="s">
        <v>545</v>
      </c>
      <c r="B20" s="21"/>
      <c r="C20" s="21">
        <v>-100</v>
      </c>
      <c r="D20" s="21"/>
      <c r="E20" s="21"/>
      <c r="F20" s="95">
        <v>-100</v>
      </c>
      <c r="G20" s="21">
        <v>-468.46</v>
      </c>
      <c r="H20" s="21"/>
      <c r="I20" s="21">
        <v>-410.8</v>
      </c>
      <c r="J20" s="45"/>
      <c r="K20" s="45">
        <v>-11888.71</v>
      </c>
      <c r="L20" s="45">
        <v>-315.88</v>
      </c>
      <c r="M20" s="45">
        <v>-120</v>
      </c>
      <c r="N20" s="21"/>
      <c r="O20" s="45">
        <v>-285.8</v>
      </c>
      <c r="P20" s="45"/>
      <c r="Q20" s="21"/>
      <c r="R20" s="21"/>
      <c r="S20" s="21">
        <v>-13489.65</v>
      </c>
      <c r="T20" s="21"/>
      <c r="U20" s="21"/>
      <c r="V20" s="21">
        <v>-13589.65</v>
      </c>
    </row>
    <row r="21" spans="1:22" x14ac:dyDescent="0.3">
      <c r="A21" s="43" t="s">
        <v>139</v>
      </c>
      <c r="B21" s="21"/>
      <c r="C21" s="21"/>
      <c r="D21" s="21"/>
      <c r="E21" s="21"/>
      <c r="F21" s="230"/>
      <c r="G21" s="21">
        <v>-468.46</v>
      </c>
      <c r="H21" s="21"/>
      <c r="I21" s="21">
        <v>-410.8</v>
      </c>
      <c r="J21" s="21"/>
      <c r="K21" s="45">
        <v>-460.3</v>
      </c>
      <c r="L21" s="45">
        <v>-309.8</v>
      </c>
      <c r="M21" s="45"/>
      <c r="N21" s="21"/>
      <c r="O21" s="21">
        <v>-255.8</v>
      </c>
      <c r="P21" s="21"/>
      <c r="Q21" s="21"/>
      <c r="R21" s="21"/>
      <c r="S21" s="21">
        <v>-1905.1599999999999</v>
      </c>
      <c r="T21" s="21"/>
      <c r="U21" s="21"/>
      <c r="V21" s="21">
        <v>-1905.1599999999999</v>
      </c>
    </row>
    <row r="22" spans="1:22" x14ac:dyDescent="0.3">
      <c r="A22" s="43" t="s">
        <v>62</v>
      </c>
      <c r="B22" s="21"/>
      <c r="C22" s="21">
        <v>-100</v>
      </c>
      <c r="D22" s="21"/>
      <c r="E22" s="21"/>
      <c r="F22" s="21">
        <v>-100</v>
      </c>
      <c r="G22" s="21"/>
      <c r="H22" s="21"/>
      <c r="I22" s="21"/>
      <c r="J22" s="21"/>
      <c r="K22" s="45">
        <v>-11428.41</v>
      </c>
      <c r="L22" s="45">
        <v>-6.0799999999999841</v>
      </c>
      <c r="M22" s="45"/>
      <c r="N22" s="21"/>
      <c r="O22" s="21">
        <v>-30</v>
      </c>
      <c r="P22" s="21"/>
      <c r="Q22" s="21"/>
      <c r="R22" s="21"/>
      <c r="S22" s="21">
        <v>-11464.49</v>
      </c>
      <c r="T22" s="21"/>
      <c r="U22" s="21"/>
      <c r="V22" s="21">
        <v>-11564.49</v>
      </c>
    </row>
    <row r="23" spans="1:22" x14ac:dyDescent="0.3">
      <c r="A23" s="43" t="s">
        <v>335</v>
      </c>
      <c r="B23" s="21"/>
      <c r="C23" s="21"/>
      <c r="D23" s="21"/>
      <c r="E23" s="21"/>
      <c r="F23" s="21"/>
      <c r="G23" s="21"/>
      <c r="H23" s="21"/>
      <c r="I23" s="21"/>
      <c r="J23" s="21"/>
      <c r="K23" s="45"/>
      <c r="L23" s="45"/>
      <c r="M23" s="45">
        <v>-120</v>
      </c>
      <c r="N23" s="21"/>
      <c r="O23" s="21"/>
      <c r="P23" s="21"/>
      <c r="Q23" s="21"/>
      <c r="R23" s="21"/>
      <c r="S23" s="21">
        <v>-120</v>
      </c>
      <c r="T23" s="21"/>
      <c r="U23" s="21"/>
      <c r="V23" s="21">
        <v>-120</v>
      </c>
    </row>
    <row r="24" spans="1:22" x14ac:dyDescent="0.3">
      <c r="A24" s="19" t="s">
        <v>30</v>
      </c>
      <c r="B24" s="21">
        <v>-983.09999999999991</v>
      </c>
      <c r="C24" s="21">
        <v>-1818.93</v>
      </c>
      <c r="D24" s="21">
        <v>-1991.63</v>
      </c>
      <c r="E24" s="21"/>
      <c r="F24" s="95">
        <v>-4793.66</v>
      </c>
      <c r="G24" s="21">
        <v>-2162</v>
      </c>
      <c r="H24" s="21">
        <v>-2252.9899999999998</v>
      </c>
      <c r="I24" s="21">
        <v>-2258.4700000000003</v>
      </c>
      <c r="J24" s="45">
        <v>-2265.1099999999997</v>
      </c>
      <c r="K24" s="45">
        <v>-2845.66</v>
      </c>
      <c r="L24" s="45">
        <v>-2264.4300000000003</v>
      </c>
      <c r="M24" s="45">
        <v>-2267.09</v>
      </c>
      <c r="N24" s="225">
        <v>-2269.2600000000002</v>
      </c>
      <c r="O24" s="45">
        <v>-2271.06</v>
      </c>
      <c r="P24" s="45">
        <v>-2296.67</v>
      </c>
      <c r="Q24" s="21"/>
      <c r="R24" s="21">
        <v>-2684.5699999999997</v>
      </c>
      <c r="S24" s="21">
        <v>-25837.31</v>
      </c>
      <c r="T24" s="21"/>
      <c r="U24" s="21"/>
      <c r="V24" s="21">
        <v>-30630.969999999998</v>
      </c>
    </row>
    <row r="25" spans="1:22" x14ac:dyDescent="0.3">
      <c r="A25" s="20" t="s">
        <v>572</v>
      </c>
      <c r="B25" s="21">
        <v>-983.09999999999991</v>
      </c>
      <c r="C25" s="21">
        <v>-1818.93</v>
      </c>
      <c r="D25" s="21">
        <v>-1991.63</v>
      </c>
      <c r="E25" s="21"/>
      <c r="F25" s="95">
        <v>-4793.66</v>
      </c>
      <c r="G25" s="21">
        <v>-2162</v>
      </c>
      <c r="H25" s="21">
        <v>-2252.9899999999998</v>
      </c>
      <c r="I25" s="21">
        <v>-2258.4700000000003</v>
      </c>
      <c r="J25" s="45">
        <v>-2265.1099999999997</v>
      </c>
      <c r="K25" s="45">
        <v>-2845.66</v>
      </c>
      <c r="L25" s="45">
        <v>-2264.4300000000003</v>
      </c>
      <c r="M25" s="45">
        <v>-2267.09</v>
      </c>
      <c r="N25" s="45">
        <v>-2269.2600000000002</v>
      </c>
      <c r="O25" s="45">
        <v>-2271.06</v>
      </c>
      <c r="P25" s="45">
        <v>-2296.67</v>
      </c>
      <c r="Q25" s="21"/>
      <c r="R25" s="21">
        <v>-2684.5699999999997</v>
      </c>
      <c r="S25" s="21">
        <v>-25837.31</v>
      </c>
      <c r="T25" s="21"/>
      <c r="U25" s="21"/>
      <c r="V25" s="21">
        <v>-30630.969999999998</v>
      </c>
    </row>
    <row r="26" spans="1:22" x14ac:dyDescent="0.3">
      <c r="A26" s="234" t="s">
        <v>128</v>
      </c>
      <c r="B26" s="21"/>
      <c r="C26" s="21"/>
      <c r="D26" s="21"/>
      <c r="E26" s="21"/>
      <c r="F26" s="232"/>
      <c r="G26" s="233">
        <v>-638</v>
      </c>
      <c r="H26" s="233">
        <v>-720.5</v>
      </c>
      <c r="I26" s="233">
        <v>-720.5</v>
      </c>
      <c r="J26" s="233">
        <v>-723.25</v>
      </c>
      <c r="K26" s="21">
        <v>-1352.81</v>
      </c>
      <c r="L26" s="21">
        <v>-726</v>
      </c>
      <c r="M26" s="21">
        <v>-726</v>
      </c>
      <c r="N26" s="21">
        <v>-726</v>
      </c>
      <c r="O26" s="21">
        <v>-726</v>
      </c>
      <c r="P26" s="21">
        <v>-726</v>
      </c>
      <c r="Q26" s="21"/>
      <c r="R26" s="21">
        <v>-638</v>
      </c>
      <c r="S26" s="21">
        <v>-8423.06</v>
      </c>
      <c r="T26" s="21"/>
      <c r="U26" s="21"/>
      <c r="V26" s="21">
        <v>-8423.06</v>
      </c>
    </row>
    <row r="27" spans="1:22" x14ac:dyDescent="0.3">
      <c r="A27" s="43" t="s">
        <v>33</v>
      </c>
      <c r="B27" s="21">
        <v>-256.31</v>
      </c>
      <c r="C27" s="21">
        <v>-147.15</v>
      </c>
      <c r="D27" s="21"/>
      <c r="E27" s="21"/>
      <c r="F27" s="230">
        <v>-403.46000000000004</v>
      </c>
      <c r="G27" s="21"/>
      <c r="H27" s="21"/>
      <c r="I27" s="21"/>
      <c r="J27" s="21"/>
      <c r="K27" s="21">
        <v>-154.1</v>
      </c>
      <c r="L27" s="21"/>
      <c r="M27" s="21"/>
      <c r="N27" s="21"/>
      <c r="O27" s="21"/>
      <c r="P27" s="21"/>
      <c r="Q27" s="21"/>
      <c r="R27" s="21"/>
      <c r="S27" s="21">
        <v>-154.1</v>
      </c>
      <c r="T27" s="21"/>
      <c r="U27" s="21"/>
      <c r="V27" s="21">
        <v>-557.56000000000006</v>
      </c>
    </row>
    <row r="28" spans="1:22" x14ac:dyDescent="0.3">
      <c r="A28" s="98" t="s">
        <v>34</v>
      </c>
      <c r="B28" s="21">
        <v>-256.31</v>
      </c>
      <c r="C28" s="21"/>
      <c r="D28" s="21"/>
      <c r="E28" s="21"/>
      <c r="F28" s="21">
        <v>-256.31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>
        <v>-256.31</v>
      </c>
    </row>
    <row r="29" spans="1:22" x14ac:dyDescent="0.3">
      <c r="A29" s="98" t="s">
        <v>66</v>
      </c>
      <c r="B29" s="21"/>
      <c r="C29" s="21">
        <v>-147.15</v>
      </c>
      <c r="D29" s="21"/>
      <c r="E29" s="21"/>
      <c r="F29" s="21">
        <v>-147.15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>
        <v>-147.15</v>
      </c>
    </row>
    <row r="30" spans="1:22" x14ac:dyDescent="0.3">
      <c r="A30" s="98" t="s">
        <v>265</v>
      </c>
      <c r="B30" s="21"/>
      <c r="C30" s="21"/>
      <c r="D30" s="21"/>
      <c r="E30" s="21"/>
      <c r="F30" s="21"/>
      <c r="G30" s="21"/>
      <c r="H30" s="21"/>
      <c r="I30" s="21"/>
      <c r="J30" s="21"/>
      <c r="K30" s="21">
        <v>-154.1</v>
      </c>
      <c r="L30" s="21"/>
      <c r="M30" s="21"/>
      <c r="N30" s="21"/>
      <c r="O30" s="21"/>
      <c r="P30" s="21"/>
      <c r="Q30" s="21"/>
      <c r="R30" s="21"/>
      <c r="S30" s="21">
        <v>-154.1</v>
      </c>
      <c r="T30" s="21"/>
      <c r="U30" s="21"/>
      <c r="V30" s="21">
        <v>-154.1</v>
      </c>
    </row>
    <row r="31" spans="1:22" x14ac:dyDescent="0.3">
      <c r="A31" s="43" t="s">
        <v>31</v>
      </c>
      <c r="B31" s="21">
        <v>-726.79</v>
      </c>
      <c r="C31" s="21">
        <v>-1671.78</v>
      </c>
      <c r="D31" s="21">
        <v>-1991.63</v>
      </c>
      <c r="E31" s="21"/>
      <c r="F31" s="21">
        <v>-4390.2</v>
      </c>
      <c r="G31" s="21">
        <v>-1524</v>
      </c>
      <c r="H31" s="21">
        <v>-1532.49</v>
      </c>
      <c r="I31" s="21">
        <v>-1537.97</v>
      </c>
      <c r="J31" s="21">
        <v>-1541.86</v>
      </c>
      <c r="K31" s="21">
        <v>-1338.75</v>
      </c>
      <c r="L31" s="21">
        <v>-1538.43</v>
      </c>
      <c r="M31" s="21">
        <v>-1541.09</v>
      </c>
      <c r="N31" s="21">
        <v>-1543.26</v>
      </c>
      <c r="O31" s="21">
        <v>-1545.06</v>
      </c>
      <c r="P31" s="21">
        <v>-1570.67</v>
      </c>
      <c r="Q31" s="21"/>
      <c r="R31" s="21">
        <v>-2046.57</v>
      </c>
      <c r="S31" s="21">
        <v>-17260.150000000001</v>
      </c>
      <c r="T31" s="21"/>
      <c r="U31" s="21"/>
      <c r="V31" s="21">
        <v>-21650.35</v>
      </c>
    </row>
    <row r="32" spans="1:22" x14ac:dyDescent="0.3">
      <c r="A32" s="98" t="s">
        <v>32</v>
      </c>
      <c r="B32" s="21">
        <v>-726.79</v>
      </c>
      <c r="C32" s="21">
        <v>-1671.78</v>
      </c>
      <c r="D32" s="21">
        <v>-1991.63</v>
      </c>
      <c r="E32" s="21"/>
      <c r="F32" s="21">
        <v>-4390.2</v>
      </c>
      <c r="G32" s="21">
        <v>-1524</v>
      </c>
      <c r="H32" s="21">
        <v>-1532.49</v>
      </c>
      <c r="I32" s="21">
        <v>-1537.97</v>
      </c>
      <c r="J32" s="21">
        <v>-1541.86</v>
      </c>
      <c r="K32" s="21">
        <v>-1338.75</v>
      </c>
      <c r="L32" s="21">
        <v>-1538.43</v>
      </c>
      <c r="M32" s="21">
        <v>-1541.09</v>
      </c>
      <c r="N32" s="21">
        <v>-1543.26</v>
      </c>
      <c r="O32" s="21">
        <v>-1545.06</v>
      </c>
      <c r="P32" s="21">
        <v>-1570.67</v>
      </c>
      <c r="Q32" s="21"/>
      <c r="R32" s="21">
        <v>-2046.57</v>
      </c>
      <c r="S32" s="21">
        <v>-17260.150000000001</v>
      </c>
      <c r="T32" s="21"/>
      <c r="U32" s="21"/>
      <c r="V32" s="21">
        <v>-21650.35</v>
      </c>
    </row>
    <row r="33" spans="1:22" x14ac:dyDescent="0.3">
      <c r="A33" s="19" t="s">
        <v>42</v>
      </c>
      <c r="B33" s="21"/>
      <c r="C33" s="21">
        <v>-2030.8025</v>
      </c>
      <c r="D33" s="21">
        <v>-150</v>
      </c>
      <c r="E33" s="21"/>
      <c r="F33" s="95">
        <v>-2180.8024999999998</v>
      </c>
      <c r="G33" s="21"/>
      <c r="H33" s="21"/>
      <c r="I33" s="21"/>
      <c r="J33" s="45"/>
      <c r="K33" s="45"/>
      <c r="L33" s="45"/>
      <c r="M33" s="45"/>
      <c r="N33" s="21"/>
      <c r="O33" s="45">
        <v>-191.74</v>
      </c>
      <c r="P33" s="45"/>
      <c r="Q33" s="21"/>
      <c r="R33" s="21"/>
      <c r="S33" s="21">
        <v>-191.74</v>
      </c>
      <c r="T33" s="21"/>
      <c r="U33" s="21"/>
      <c r="V33" s="21">
        <v>-2372.5424999999996</v>
      </c>
    </row>
    <row r="34" spans="1:22" x14ac:dyDescent="0.3">
      <c r="A34" s="20" t="s">
        <v>527</v>
      </c>
      <c r="B34" s="21"/>
      <c r="C34" s="21">
        <v>-2030.8025</v>
      </c>
      <c r="D34" s="21">
        <v>-150</v>
      </c>
      <c r="E34" s="21"/>
      <c r="F34" s="95">
        <v>-2180.8024999999998</v>
      </c>
      <c r="G34" s="21"/>
      <c r="H34" s="21"/>
      <c r="I34" s="21"/>
      <c r="J34" s="45"/>
      <c r="K34" s="45"/>
      <c r="L34" s="45"/>
      <c r="M34" s="45"/>
      <c r="N34" s="21"/>
      <c r="O34" s="45">
        <v>-191.74</v>
      </c>
      <c r="P34" s="45"/>
      <c r="Q34" s="21"/>
      <c r="R34" s="21"/>
      <c r="S34" s="21">
        <v>-191.74</v>
      </c>
      <c r="T34" s="21"/>
      <c r="U34" s="21"/>
      <c r="V34" s="21">
        <v>-2372.5424999999996</v>
      </c>
    </row>
    <row r="35" spans="1:22" x14ac:dyDescent="0.3">
      <c r="A35" s="19" t="s">
        <v>50</v>
      </c>
      <c r="B35" s="21"/>
      <c r="C35" s="21">
        <v>-236</v>
      </c>
      <c r="D35" s="21">
        <v>-1087.69</v>
      </c>
      <c r="E35" s="21">
        <v>-4348.24</v>
      </c>
      <c r="F35" s="95">
        <v>-5671.93</v>
      </c>
      <c r="G35" s="21">
        <v>-3459.59</v>
      </c>
      <c r="H35" s="21">
        <v>-5804.6399999999994</v>
      </c>
      <c r="I35" s="21">
        <v>-3756.87</v>
      </c>
      <c r="J35" s="45">
        <v>-1862.71</v>
      </c>
      <c r="K35" s="45">
        <v>-2573.86</v>
      </c>
      <c r="L35" s="45">
        <v>-2490.35</v>
      </c>
      <c r="M35" s="45">
        <v>-2211.0099999999998</v>
      </c>
      <c r="N35" s="21">
        <v>-2970.02</v>
      </c>
      <c r="O35" s="45">
        <v>-2834.29</v>
      </c>
      <c r="P35" s="45">
        <v>-2273.31</v>
      </c>
      <c r="Q35" s="21"/>
      <c r="R35" s="21"/>
      <c r="S35" s="21">
        <v>-30236.649999999998</v>
      </c>
      <c r="T35" s="21"/>
      <c r="U35" s="21"/>
      <c r="V35" s="21">
        <v>-35908.58</v>
      </c>
    </row>
    <row r="36" spans="1:22" x14ac:dyDescent="0.3">
      <c r="A36" s="20" t="s">
        <v>546</v>
      </c>
      <c r="B36" s="21"/>
      <c r="C36" s="21">
        <v>-236</v>
      </c>
      <c r="D36" s="21">
        <v>-1087.69</v>
      </c>
      <c r="E36" s="21">
        <v>-4348.24</v>
      </c>
      <c r="F36" s="95">
        <v>-5671.93</v>
      </c>
      <c r="G36" s="21">
        <v>-3459.59</v>
      </c>
      <c r="H36" s="21">
        <v>-5804.6399999999994</v>
      </c>
      <c r="I36" s="21">
        <v>-3756.87</v>
      </c>
      <c r="J36" s="45">
        <v>-1862.71</v>
      </c>
      <c r="K36" s="45">
        <v>-2573.86</v>
      </c>
      <c r="L36" s="45">
        <v>-2490.35</v>
      </c>
      <c r="M36" s="45">
        <v>-2211.0099999999998</v>
      </c>
      <c r="N36" s="21">
        <v>-2970.02</v>
      </c>
      <c r="O36" s="45">
        <v>-2834.29</v>
      </c>
      <c r="P36" s="45">
        <v>-2273.31</v>
      </c>
      <c r="Q36" s="21"/>
      <c r="R36" s="21"/>
      <c r="S36" s="21">
        <v>-30236.649999999998</v>
      </c>
      <c r="T36" s="21"/>
      <c r="U36" s="21"/>
      <c r="V36" s="21">
        <v>-35908.58</v>
      </c>
    </row>
    <row r="37" spans="1:22" x14ac:dyDescent="0.3">
      <c r="A37" s="43" t="s">
        <v>58</v>
      </c>
      <c r="B37" s="21"/>
      <c r="C37" s="21">
        <v>-33</v>
      </c>
      <c r="D37" s="21">
        <v>-86</v>
      </c>
      <c r="E37" s="21"/>
      <c r="F37" s="96">
        <v>-119</v>
      </c>
      <c r="G37" s="21"/>
      <c r="H37" s="21">
        <v>-17.5</v>
      </c>
      <c r="I37" s="21">
        <v>-88</v>
      </c>
      <c r="J37" s="45">
        <v>-187</v>
      </c>
      <c r="K37" s="45">
        <v>-144</v>
      </c>
      <c r="L37" s="45">
        <v>-230</v>
      </c>
      <c r="M37" s="45">
        <v>-50</v>
      </c>
      <c r="N37" s="21"/>
      <c r="O37" s="45">
        <v>-38.799999999999997</v>
      </c>
      <c r="P37" s="45"/>
      <c r="Q37" s="21"/>
      <c r="R37" s="21"/>
      <c r="S37" s="21">
        <v>-755.3</v>
      </c>
      <c r="T37" s="21"/>
      <c r="U37" s="21"/>
      <c r="V37" s="21">
        <v>-874.3</v>
      </c>
    </row>
    <row r="38" spans="1:22" x14ac:dyDescent="0.3">
      <c r="A38" s="43" t="s">
        <v>51</v>
      </c>
      <c r="B38" s="21"/>
      <c r="C38" s="21">
        <v>-203</v>
      </c>
      <c r="D38" s="21">
        <v>-896.69</v>
      </c>
      <c r="E38" s="21">
        <v>-939.64999999999986</v>
      </c>
      <c r="F38" s="96">
        <v>-2039.34</v>
      </c>
      <c r="G38" s="21">
        <v>-1147.99</v>
      </c>
      <c r="H38" s="21">
        <v>-815.54</v>
      </c>
      <c r="I38" s="21">
        <v>-1397.9099999999999</v>
      </c>
      <c r="J38" s="45">
        <v>-1595.71</v>
      </c>
      <c r="K38" s="45">
        <v>-2279.86</v>
      </c>
      <c r="L38" s="45">
        <v>-1820.35</v>
      </c>
      <c r="M38" s="45">
        <v>-2081.0099999999998</v>
      </c>
      <c r="N38" s="224">
        <v>-1826.22</v>
      </c>
      <c r="O38" s="45">
        <v>-2115.4899999999998</v>
      </c>
      <c r="P38" s="45">
        <v>-1209.49</v>
      </c>
      <c r="Q38" s="21"/>
      <c r="R38" s="21"/>
      <c r="S38" s="21">
        <v>-16289.57</v>
      </c>
      <c r="T38" s="21"/>
      <c r="U38" s="21"/>
      <c r="V38" s="21">
        <v>-18328.91</v>
      </c>
    </row>
    <row r="39" spans="1:22" x14ac:dyDescent="0.3">
      <c r="A39" s="43" t="s">
        <v>89</v>
      </c>
      <c r="B39" s="21"/>
      <c r="C39" s="21"/>
      <c r="D39" s="21">
        <v>-105</v>
      </c>
      <c r="E39" s="21">
        <v>-300</v>
      </c>
      <c r="F39" s="96">
        <v>-405</v>
      </c>
      <c r="G39" s="21">
        <v>-80</v>
      </c>
      <c r="H39" s="21">
        <v>-80</v>
      </c>
      <c r="I39" s="21"/>
      <c r="J39" s="45">
        <v>-80</v>
      </c>
      <c r="K39" s="45">
        <v>-150</v>
      </c>
      <c r="L39" s="45">
        <v>-440</v>
      </c>
      <c r="M39" s="45">
        <v>-80</v>
      </c>
      <c r="N39" s="224">
        <v>-80</v>
      </c>
      <c r="O39" s="45">
        <v>-150</v>
      </c>
      <c r="P39" s="45"/>
      <c r="Q39" s="21"/>
      <c r="R39" s="21"/>
      <c r="S39" s="21">
        <v>-1140</v>
      </c>
      <c r="T39" s="21"/>
      <c r="U39" s="21"/>
      <c r="V39" s="21">
        <v>-1545</v>
      </c>
    </row>
    <row r="40" spans="1:22" x14ac:dyDescent="0.3">
      <c r="A40" s="43" t="s">
        <v>105</v>
      </c>
      <c r="B40" s="21"/>
      <c r="C40" s="21"/>
      <c r="D40" s="21"/>
      <c r="E40" s="21">
        <v>-3108.59</v>
      </c>
      <c r="F40" s="96">
        <v>-3108.59</v>
      </c>
      <c r="G40" s="21"/>
      <c r="H40" s="21"/>
      <c r="I40" s="21"/>
      <c r="J40" s="45"/>
      <c r="K40" s="45"/>
      <c r="L40" s="45"/>
      <c r="M40" s="45"/>
      <c r="N40" s="21"/>
      <c r="O40" s="45"/>
      <c r="P40" s="45"/>
      <c r="Q40" s="21"/>
      <c r="R40" s="21"/>
      <c r="S40" s="21"/>
      <c r="T40" s="21"/>
      <c r="U40" s="21"/>
      <c r="V40" s="21">
        <v>-3108.59</v>
      </c>
    </row>
    <row r="41" spans="1:22" x14ac:dyDescent="0.3">
      <c r="A41" s="43" t="s">
        <v>144</v>
      </c>
      <c r="B41" s="21"/>
      <c r="C41" s="21"/>
      <c r="D41" s="21"/>
      <c r="E41" s="21"/>
      <c r="F41" s="96"/>
      <c r="G41" s="21">
        <v>-2231.6</v>
      </c>
      <c r="H41" s="21">
        <v>-2231.6</v>
      </c>
      <c r="I41" s="21">
        <v>-2270.96</v>
      </c>
      <c r="J41" s="45"/>
      <c r="K41" s="45"/>
      <c r="L41" s="45"/>
      <c r="M41" s="45"/>
      <c r="N41" s="21"/>
      <c r="O41" s="45"/>
      <c r="P41" s="45"/>
      <c r="Q41" s="21"/>
      <c r="R41" s="21"/>
      <c r="S41" s="21">
        <v>-6734.16</v>
      </c>
      <c r="T41" s="21"/>
      <c r="U41" s="21"/>
      <c r="V41" s="21">
        <v>-6734.16</v>
      </c>
    </row>
    <row r="42" spans="1:22" x14ac:dyDescent="0.3">
      <c r="A42" s="43" t="s">
        <v>158</v>
      </c>
      <c r="B42" s="21"/>
      <c r="C42" s="21"/>
      <c r="D42" s="21"/>
      <c r="E42" s="21"/>
      <c r="F42" s="96"/>
      <c r="G42" s="21"/>
      <c r="H42" s="21">
        <v>-2660</v>
      </c>
      <c r="I42" s="21"/>
      <c r="J42" s="45"/>
      <c r="K42" s="45"/>
      <c r="L42" s="45"/>
      <c r="M42" s="45"/>
      <c r="N42" s="21"/>
      <c r="O42" s="45"/>
      <c r="P42" s="45"/>
      <c r="Q42" s="21"/>
      <c r="R42" s="21"/>
      <c r="S42" s="21">
        <v>-2660</v>
      </c>
      <c r="T42" s="21"/>
      <c r="U42" s="21"/>
      <c r="V42" s="21">
        <v>-2660</v>
      </c>
    </row>
    <row r="43" spans="1:22" x14ac:dyDescent="0.3">
      <c r="A43" s="43" t="s">
        <v>374</v>
      </c>
      <c r="B43" s="21"/>
      <c r="C43" s="21"/>
      <c r="D43" s="21"/>
      <c r="E43" s="21"/>
      <c r="F43" s="95"/>
      <c r="G43" s="21"/>
      <c r="H43" s="21"/>
      <c r="I43" s="21"/>
      <c r="J43" s="21"/>
      <c r="K43" s="45"/>
      <c r="L43" s="45"/>
      <c r="M43" s="45"/>
      <c r="N43" s="226">
        <v>-1063.8</v>
      </c>
      <c r="O43" s="45"/>
      <c r="P43" s="45">
        <v>-1063.82</v>
      </c>
      <c r="Q43" s="21"/>
      <c r="R43" s="21"/>
      <c r="S43" s="21">
        <v>-2127.62</v>
      </c>
      <c r="T43" s="21"/>
      <c r="U43" s="21"/>
      <c r="V43" s="21">
        <v>-2127.62</v>
      </c>
    </row>
    <row r="44" spans="1:22" x14ac:dyDescent="0.3">
      <c r="A44" s="43" t="s">
        <v>382</v>
      </c>
      <c r="B44" s="21"/>
      <c r="C44" s="21"/>
      <c r="D44" s="21"/>
      <c r="E44" s="21"/>
      <c r="F44" s="95"/>
      <c r="G44" s="21"/>
      <c r="H44" s="21"/>
      <c r="I44" s="21"/>
      <c r="J44" s="21"/>
      <c r="K44" s="45"/>
      <c r="L44" s="45"/>
      <c r="M44" s="45"/>
      <c r="N44" s="21"/>
      <c r="O44" s="45">
        <v>-530</v>
      </c>
      <c r="P44" s="45"/>
      <c r="Q44" s="21"/>
      <c r="R44" s="21"/>
      <c r="S44" s="21">
        <v>-530</v>
      </c>
      <c r="T44" s="21"/>
      <c r="U44" s="21"/>
      <c r="V44" s="21">
        <v>-530</v>
      </c>
    </row>
    <row r="45" spans="1:22" x14ac:dyDescent="0.3">
      <c r="A45" s="19" t="s">
        <v>56</v>
      </c>
      <c r="B45" s="21"/>
      <c r="C45" s="21">
        <v>-159.35999999999999</v>
      </c>
      <c r="D45" s="21">
        <v>-585.72</v>
      </c>
      <c r="E45" s="21">
        <v>-1450.9699999999998</v>
      </c>
      <c r="F45" s="96">
        <v>-2196.0499999999997</v>
      </c>
      <c r="G45" s="21">
        <v>-1077.72</v>
      </c>
      <c r="H45" s="21">
        <v>-668.42000000000007</v>
      </c>
      <c r="I45" s="21">
        <v>-1414.8600000000001</v>
      </c>
      <c r="J45" s="45">
        <v>-497.86</v>
      </c>
      <c r="K45" s="45">
        <v>-1186.5</v>
      </c>
      <c r="L45" s="45">
        <v>-534.27</v>
      </c>
      <c r="M45" s="45">
        <v>-769.18999999999994</v>
      </c>
      <c r="N45" s="224">
        <v>-889.34999999999991</v>
      </c>
      <c r="O45" s="45">
        <v>-639.31999999999994</v>
      </c>
      <c r="P45" s="45">
        <v>-474.27</v>
      </c>
      <c r="Q45" s="21"/>
      <c r="R45" s="21"/>
      <c r="S45" s="21">
        <v>-8151.76</v>
      </c>
      <c r="T45" s="21"/>
      <c r="U45" s="21"/>
      <c r="V45" s="21">
        <v>-10347.81</v>
      </c>
    </row>
    <row r="46" spans="1:22" x14ac:dyDescent="0.3">
      <c r="A46" s="20" t="s">
        <v>530</v>
      </c>
      <c r="B46" s="21"/>
      <c r="C46" s="21">
        <v>-159.35999999999999</v>
      </c>
      <c r="D46" s="21">
        <v>-585.72</v>
      </c>
      <c r="E46" s="21">
        <v>-1450.9699999999998</v>
      </c>
      <c r="F46" s="96">
        <v>-2196.0499999999997</v>
      </c>
      <c r="G46" s="21">
        <v>-1077.72</v>
      </c>
      <c r="H46" s="21">
        <v>-668.42000000000007</v>
      </c>
      <c r="I46" s="21">
        <v>-1414.8600000000001</v>
      </c>
      <c r="J46" s="45">
        <v>-497.86</v>
      </c>
      <c r="K46" s="21">
        <v>-1186.5</v>
      </c>
      <c r="L46" s="21">
        <v>-534.27</v>
      </c>
      <c r="M46" s="21">
        <v>-769.18999999999994</v>
      </c>
      <c r="N46" s="21">
        <v>-889.34999999999991</v>
      </c>
      <c r="O46" s="21">
        <v>-639.31999999999994</v>
      </c>
      <c r="P46" s="21">
        <v>-474.27</v>
      </c>
      <c r="Q46" s="21"/>
      <c r="R46" s="21"/>
      <c r="S46" s="21">
        <v>-8151.76</v>
      </c>
      <c r="T46" s="21"/>
      <c r="U46" s="21"/>
      <c r="V46" s="21">
        <v>-10347.81</v>
      </c>
    </row>
    <row r="47" spans="1:22" x14ac:dyDescent="0.3">
      <c r="A47" s="43" t="s">
        <v>530</v>
      </c>
      <c r="B47" s="21"/>
      <c r="C47" s="21">
        <v>-159.35999999999999</v>
      </c>
      <c r="D47" s="21">
        <v>-585.72</v>
      </c>
      <c r="E47" s="21">
        <v>-1450.9699999999998</v>
      </c>
      <c r="F47" s="95">
        <v>-2196.0499999999997</v>
      </c>
      <c r="G47" s="21">
        <v>-1077.72</v>
      </c>
      <c r="H47" s="21">
        <v>-668.42000000000007</v>
      </c>
      <c r="I47" s="21">
        <v>-1414.8600000000001</v>
      </c>
      <c r="J47" s="21">
        <v>-497.86</v>
      </c>
      <c r="K47" s="21">
        <v>-1186.5</v>
      </c>
      <c r="L47" s="21">
        <v>-534.27</v>
      </c>
      <c r="M47" s="21">
        <v>-769.18999999999994</v>
      </c>
      <c r="N47" s="21">
        <v>-889.34999999999991</v>
      </c>
      <c r="O47" s="21">
        <v>-639.31999999999994</v>
      </c>
      <c r="P47" s="21">
        <v>-474.27</v>
      </c>
      <c r="Q47" s="21"/>
      <c r="R47" s="21"/>
      <c r="S47" s="21">
        <v>-8151.76</v>
      </c>
      <c r="T47" s="21"/>
      <c r="U47" s="21"/>
      <c r="V47" s="21">
        <v>-10347.81</v>
      </c>
    </row>
    <row r="48" spans="1:22" x14ac:dyDescent="0.3">
      <c r="A48" s="19" t="s">
        <v>53</v>
      </c>
      <c r="B48" s="21"/>
      <c r="C48" s="21">
        <v>-2452.25</v>
      </c>
      <c r="D48" s="21">
        <v>-2452.25</v>
      </c>
      <c r="E48" s="21">
        <v>-2452.25</v>
      </c>
      <c r="F48" s="95">
        <v>-7356.75</v>
      </c>
      <c r="G48" s="21">
        <v>-2518.4499999999998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>
        <v>-2518.4499999999998</v>
      </c>
      <c r="T48" s="21"/>
      <c r="U48" s="21"/>
      <c r="V48" s="21">
        <v>-9875.2000000000007</v>
      </c>
    </row>
    <row r="49" spans="1:22" x14ac:dyDescent="0.3">
      <c r="A49" s="20" t="s">
        <v>54</v>
      </c>
      <c r="B49" s="21"/>
      <c r="C49" s="21">
        <v>-2452.25</v>
      </c>
      <c r="D49" s="21">
        <v>-2452.25</v>
      </c>
      <c r="E49" s="21">
        <v>-2452.25</v>
      </c>
      <c r="F49" s="95">
        <v>-7356.75</v>
      </c>
      <c r="G49" s="21">
        <v>-2518.4499999999998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>
        <v>-2518.4499999999998</v>
      </c>
      <c r="T49" s="21"/>
      <c r="U49" s="21"/>
      <c r="V49" s="21">
        <v>-9875.2000000000007</v>
      </c>
    </row>
    <row r="50" spans="1:22" x14ac:dyDescent="0.3">
      <c r="A50" s="19" t="s">
        <v>68</v>
      </c>
      <c r="B50" s="21"/>
      <c r="C50" s="21"/>
      <c r="D50" s="21">
        <v>-17800</v>
      </c>
      <c r="E50" s="21">
        <v>-17000</v>
      </c>
      <c r="F50" s="95">
        <v>-34800</v>
      </c>
      <c r="G50" s="21">
        <v>-10000</v>
      </c>
      <c r="H50" s="21">
        <v>-10000</v>
      </c>
      <c r="I50" s="21">
        <v>-11000</v>
      </c>
      <c r="J50" s="21">
        <v>-3000</v>
      </c>
      <c r="K50" s="21">
        <v>-27000</v>
      </c>
      <c r="L50" s="21">
        <v>-12000</v>
      </c>
      <c r="M50" s="21">
        <v>-15000</v>
      </c>
      <c r="N50" s="21">
        <v>-15000</v>
      </c>
      <c r="O50" s="21">
        <v>-15000</v>
      </c>
      <c r="P50" s="21">
        <v>-15000</v>
      </c>
      <c r="Q50" s="21">
        <v>-15000</v>
      </c>
      <c r="R50" s="21"/>
      <c r="S50" s="21">
        <v>-148000</v>
      </c>
      <c r="T50" s="21"/>
      <c r="U50" s="21"/>
      <c r="V50" s="21">
        <v>-182800</v>
      </c>
    </row>
    <row r="51" spans="1:22" x14ac:dyDescent="0.3">
      <c r="A51" s="115" t="s">
        <v>547</v>
      </c>
      <c r="B51" s="116"/>
      <c r="C51" s="116"/>
      <c r="D51" s="116">
        <v>-17800</v>
      </c>
      <c r="E51" s="116">
        <v>-17000</v>
      </c>
      <c r="F51" s="95">
        <v>-34800</v>
      </c>
      <c r="G51" s="116">
        <v>-10000</v>
      </c>
      <c r="H51" s="116">
        <v>-10000</v>
      </c>
      <c r="I51" s="116">
        <v>-11000</v>
      </c>
      <c r="J51" s="116">
        <v>-3000</v>
      </c>
      <c r="K51" s="116">
        <v>-27000</v>
      </c>
      <c r="L51" s="116">
        <v>-12000</v>
      </c>
      <c r="M51" s="116">
        <v>-15000</v>
      </c>
      <c r="N51" s="116">
        <v>-15000</v>
      </c>
      <c r="O51" s="116">
        <v>-15000</v>
      </c>
      <c r="P51" s="116">
        <v>-15000</v>
      </c>
      <c r="Q51" s="116">
        <v>-15000</v>
      </c>
      <c r="R51" s="116"/>
      <c r="S51" s="116">
        <v>-148000</v>
      </c>
      <c r="T51" s="116"/>
      <c r="U51" s="116"/>
      <c r="V51" s="116">
        <v>-182800</v>
      </c>
    </row>
    <row r="52" spans="1:22" x14ac:dyDescent="0.3">
      <c r="A52" s="43" t="s">
        <v>69</v>
      </c>
      <c r="B52" s="21"/>
      <c r="C52" s="21"/>
      <c r="D52" s="21">
        <v>-17800</v>
      </c>
      <c r="E52" s="21">
        <v>-17000</v>
      </c>
      <c r="F52" s="95">
        <v>-34800</v>
      </c>
      <c r="G52" s="21">
        <v>-10000</v>
      </c>
      <c r="H52" s="21">
        <v>-10000</v>
      </c>
      <c r="I52" s="21">
        <v>-11000</v>
      </c>
      <c r="J52" s="21">
        <v>-3000</v>
      </c>
      <c r="K52" s="21">
        <v>-27000</v>
      </c>
      <c r="L52" s="21">
        <v>-12000</v>
      </c>
      <c r="M52" s="21">
        <v>-15000</v>
      </c>
      <c r="N52" s="21">
        <v>-15000</v>
      </c>
      <c r="O52" s="21">
        <v>-15000</v>
      </c>
      <c r="P52" s="21">
        <v>-15000</v>
      </c>
      <c r="Q52" s="21">
        <v>-15000</v>
      </c>
      <c r="R52" s="21"/>
      <c r="S52" s="21">
        <v>-148000</v>
      </c>
      <c r="T52" s="21"/>
      <c r="U52" s="21"/>
      <c r="V52" s="21">
        <v>-182800</v>
      </c>
    </row>
    <row r="53" spans="1:22" x14ac:dyDescent="0.3">
      <c r="A53" s="19" t="s">
        <v>538</v>
      </c>
      <c r="B53" s="21"/>
      <c r="C53" s="21"/>
      <c r="D53" s="21"/>
      <c r="E53" s="21"/>
      <c r="F53" s="95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x14ac:dyDescent="0.3">
      <c r="A54" s="19" t="s">
        <v>151</v>
      </c>
      <c r="B54" s="21"/>
      <c r="C54" s="21"/>
      <c r="D54" s="21"/>
      <c r="E54" s="21"/>
      <c r="F54" s="95"/>
      <c r="G54" s="21">
        <v>500</v>
      </c>
      <c r="H54" s="21"/>
      <c r="I54" s="21"/>
      <c r="J54" s="21"/>
      <c r="K54" s="21"/>
      <c r="L54" s="21">
        <v>2000</v>
      </c>
      <c r="M54" s="21"/>
      <c r="N54" s="21">
        <v>1000</v>
      </c>
      <c r="O54" s="21">
        <v>3000</v>
      </c>
      <c r="P54" s="21">
        <v>2000</v>
      </c>
      <c r="Q54" s="21"/>
      <c r="R54" s="21"/>
      <c r="S54" s="21">
        <v>8500</v>
      </c>
      <c r="T54" s="21"/>
      <c r="U54" s="21"/>
      <c r="V54" s="21">
        <v>8500</v>
      </c>
    </row>
    <row r="55" spans="1:22" x14ac:dyDescent="0.3">
      <c r="A55" s="115" t="s">
        <v>548</v>
      </c>
      <c r="B55" s="116"/>
      <c r="C55" s="116"/>
      <c r="D55" s="116"/>
      <c r="E55" s="116"/>
      <c r="F55" s="95"/>
      <c r="G55" s="116">
        <v>500</v>
      </c>
      <c r="H55" s="116"/>
      <c r="I55" s="116"/>
      <c r="J55" s="116"/>
      <c r="K55" s="116"/>
      <c r="L55" s="116">
        <v>2000</v>
      </c>
      <c r="M55" s="116"/>
      <c r="N55" s="116">
        <v>1000</v>
      </c>
      <c r="O55" s="116">
        <v>3000</v>
      </c>
      <c r="P55" s="116">
        <v>2000</v>
      </c>
      <c r="Q55" s="116"/>
      <c r="R55" s="116"/>
      <c r="S55" s="116">
        <v>8500</v>
      </c>
      <c r="T55" s="116"/>
      <c r="U55" s="116"/>
      <c r="V55" s="116">
        <v>8500</v>
      </c>
    </row>
    <row r="56" spans="1:22" x14ac:dyDescent="0.3">
      <c r="A56" s="43" t="s">
        <v>69</v>
      </c>
      <c r="B56" s="21"/>
      <c r="C56" s="21"/>
      <c r="D56" s="21"/>
      <c r="E56" s="21"/>
      <c r="F56" s="95"/>
      <c r="G56" s="21">
        <v>500</v>
      </c>
      <c r="H56" s="21"/>
      <c r="I56" s="21"/>
      <c r="J56" s="21"/>
      <c r="K56" s="21"/>
      <c r="L56" s="21">
        <v>2000</v>
      </c>
      <c r="M56" s="21"/>
      <c r="N56" s="21">
        <v>1000</v>
      </c>
      <c r="O56" s="21">
        <v>3000</v>
      </c>
      <c r="P56" s="21">
        <v>2000</v>
      </c>
      <c r="Q56" s="21"/>
      <c r="R56" s="21"/>
      <c r="S56" s="21">
        <v>8500</v>
      </c>
      <c r="T56" s="21"/>
      <c r="U56" s="21"/>
      <c r="V56" s="21">
        <v>8500</v>
      </c>
    </row>
    <row r="57" spans="1:22" x14ac:dyDescent="0.3">
      <c r="A57" s="19" t="s">
        <v>220</v>
      </c>
      <c r="B57" s="21"/>
      <c r="C57" s="21"/>
      <c r="D57" s="21"/>
      <c r="E57" s="21"/>
      <c r="F57" s="95"/>
      <c r="G57" s="21"/>
      <c r="H57" s="21"/>
      <c r="I57" s="21">
        <v>-7353.95</v>
      </c>
      <c r="J57" s="21"/>
      <c r="K57" s="21"/>
      <c r="L57" s="21"/>
      <c r="M57" s="21"/>
      <c r="N57" s="21"/>
      <c r="O57" s="21"/>
      <c r="P57" s="21"/>
      <c r="Q57" s="21"/>
      <c r="R57" s="21"/>
      <c r="S57" s="21">
        <v>-7353.95</v>
      </c>
      <c r="T57" s="21"/>
      <c r="U57" s="21"/>
      <c r="V57" s="21">
        <v>-7353.95</v>
      </c>
    </row>
    <row r="58" spans="1:22" x14ac:dyDescent="0.3">
      <c r="A58" s="137" t="s">
        <v>549</v>
      </c>
      <c r="B58" s="116"/>
      <c r="C58" s="116"/>
      <c r="D58" s="116"/>
      <c r="E58" s="116"/>
      <c r="F58" s="95"/>
      <c r="G58" s="138"/>
      <c r="H58" s="138"/>
      <c r="I58" s="138">
        <v>-7353.95</v>
      </c>
      <c r="J58" s="138"/>
      <c r="K58" s="138"/>
      <c r="L58" s="138"/>
      <c r="M58" s="138"/>
      <c r="N58" s="138"/>
      <c r="O58" s="138"/>
      <c r="P58" s="138"/>
      <c r="Q58" s="138"/>
      <c r="R58" s="116"/>
      <c r="S58" s="138">
        <v>-7353.95</v>
      </c>
      <c r="T58" s="116"/>
      <c r="U58" s="138"/>
      <c r="V58" s="138">
        <v>-7353.95</v>
      </c>
    </row>
    <row r="59" spans="1:22" hidden="1" outlineLevel="1" x14ac:dyDescent="0.3">
      <c r="A59" s="43" t="s">
        <v>221</v>
      </c>
      <c r="B59" s="21"/>
      <c r="C59" s="21"/>
      <c r="D59" s="21"/>
      <c r="E59" s="21"/>
      <c r="F59" s="95"/>
      <c r="G59" s="21"/>
      <c r="H59" s="21"/>
      <c r="I59" s="21">
        <v>-7353.95</v>
      </c>
      <c r="J59" s="21"/>
      <c r="K59" s="21"/>
      <c r="L59" s="21"/>
      <c r="M59" s="21"/>
      <c r="N59" s="21"/>
      <c r="O59" s="21"/>
      <c r="P59" s="21"/>
      <c r="Q59" s="21"/>
      <c r="R59" s="21"/>
      <c r="S59" s="21">
        <v>-7353.95</v>
      </c>
      <c r="T59" s="21"/>
      <c r="U59" s="21"/>
      <c r="V59" s="21">
        <v>-7353.95</v>
      </c>
    </row>
    <row r="60" spans="1:22" hidden="1" outlineLevel="1" x14ac:dyDescent="0.3">
      <c r="A60" s="98" t="s">
        <v>19</v>
      </c>
      <c r="B60" s="21"/>
      <c r="C60" s="21"/>
      <c r="D60" s="21"/>
      <c r="E60" s="21"/>
      <c r="F60" s="95"/>
      <c r="G60" s="21"/>
      <c r="H60" s="21"/>
      <c r="I60" s="21">
        <v>-7353.95</v>
      </c>
      <c r="J60" s="21"/>
      <c r="K60" s="21"/>
      <c r="L60" s="21"/>
      <c r="M60" s="21"/>
      <c r="N60" s="21"/>
      <c r="O60" s="21"/>
      <c r="P60" s="21"/>
      <c r="Q60" s="21"/>
      <c r="R60" s="21"/>
      <c r="S60" s="21">
        <v>-7353.95</v>
      </c>
      <c r="T60" s="21"/>
      <c r="U60" s="21"/>
      <c r="V60" s="21">
        <v>-7353.95</v>
      </c>
    </row>
    <row r="61" spans="1:22" hidden="1" outlineLevel="1" x14ac:dyDescent="0.3">
      <c r="A61" s="19" t="s">
        <v>540</v>
      </c>
      <c r="B61" s="21">
        <v>12323.560000000001</v>
      </c>
      <c r="C61" s="21">
        <v>11919.657500000003</v>
      </c>
      <c r="D61" s="21">
        <v>-5638.2899999999972</v>
      </c>
      <c r="E61" s="21">
        <v>-17383.399999999998</v>
      </c>
      <c r="F61" s="21">
        <v>1221.5275000000111</v>
      </c>
      <c r="G61" s="21">
        <v>-417.23999999999432</v>
      </c>
      <c r="H61" s="21">
        <v>53.969999999993888</v>
      </c>
      <c r="I61" s="21">
        <v>-7425.97</v>
      </c>
      <c r="J61" s="21">
        <v>11143.3</v>
      </c>
      <c r="K61" s="21">
        <v>-2892.75</v>
      </c>
      <c r="L61" s="21">
        <v>2764.0499999999975</v>
      </c>
      <c r="M61" s="21">
        <v>-1598.3100000000013</v>
      </c>
      <c r="N61" s="21">
        <v>-1359.6499999999978</v>
      </c>
      <c r="O61" s="21">
        <v>546.77000000000226</v>
      </c>
      <c r="P61" s="21">
        <v>724.72999999999774</v>
      </c>
      <c r="Q61" s="21">
        <v>-15000</v>
      </c>
      <c r="R61" s="21">
        <v>16132.430000000004</v>
      </c>
      <c r="S61" s="21">
        <v>2671.3300000000281</v>
      </c>
      <c r="T61" s="21"/>
      <c r="U61" s="21"/>
      <c r="V61" s="21">
        <v>3892.8574999999664</v>
      </c>
    </row>
    <row r="62" spans="1:22" hidden="1" outlineLevel="1" x14ac:dyDescent="0.3">
      <c r="F62"/>
    </row>
    <row r="63" spans="1:22" hidden="1" outlineLevel="1" x14ac:dyDescent="0.3">
      <c r="F63"/>
    </row>
    <row r="64" spans="1:22" hidden="1" outlineLevel="1" x14ac:dyDescent="0.3">
      <c r="F64"/>
    </row>
    <row r="65" spans="6:6" hidden="1" outlineLevel="1" x14ac:dyDescent="0.3">
      <c r="F65"/>
    </row>
    <row r="66" spans="6:6" hidden="1" outlineLevel="1" x14ac:dyDescent="0.3">
      <c r="F66"/>
    </row>
    <row r="67" spans="6:6" hidden="1" outlineLevel="1" x14ac:dyDescent="0.3">
      <c r="F67"/>
    </row>
    <row r="68" spans="6:6" hidden="1" outlineLevel="1" x14ac:dyDescent="0.3">
      <c r="F68"/>
    </row>
    <row r="69" spans="6:6" hidden="1" outlineLevel="1" x14ac:dyDescent="0.3">
      <c r="F69"/>
    </row>
    <row r="70" spans="6:6" hidden="1" outlineLevel="1" x14ac:dyDescent="0.3">
      <c r="F70"/>
    </row>
    <row r="71" spans="6:6" hidden="1" outlineLevel="1" x14ac:dyDescent="0.3">
      <c r="F71"/>
    </row>
    <row r="72" spans="6:6" hidden="1" collapsed="1" x14ac:dyDescent="0.3">
      <c r="F72"/>
    </row>
    <row r="73" spans="6:6" hidden="1" x14ac:dyDescent="0.3">
      <c r="F73"/>
    </row>
    <row r="74" spans="6:6" hidden="1" x14ac:dyDescent="0.3">
      <c r="F74"/>
    </row>
    <row r="75" spans="6:6" hidden="1" x14ac:dyDescent="0.3">
      <c r="F75"/>
    </row>
    <row r="76" spans="6:6" hidden="1" x14ac:dyDescent="0.3">
      <c r="F76"/>
    </row>
    <row r="77" spans="6:6" hidden="1" x14ac:dyDescent="0.3">
      <c r="F77"/>
    </row>
    <row r="78" spans="6:6" hidden="1" x14ac:dyDescent="0.3">
      <c r="F78"/>
    </row>
    <row r="79" spans="6:6" hidden="1" x14ac:dyDescent="0.3">
      <c r="F79"/>
    </row>
    <row r="80" spans="6:6" hidden="1" x14ac:dyDescent="0.3">
      <c r="F80"/>
    </row>
    <row r="81" spans="6:6" hidden="1" x14ac:dyDescent="0.3">
      <c r="F81"/>
    </row>
    <row r="82" spans="6:6" hidden="1" x14ac:dyDescent="0.3">
      <c r="F82"/>
    </row>
    <row r="83" spans="6:6" hidden="1" x14ac:dyDescent="0.3">
      <c r="F83"/>
    </row>
    <row r="84" spans="6:6" hidden="1" x14ac:dyDescent="0.3">
      <c r="F84"/>
    </row>
    <row r="85" spans="6:6" hidden="1" x14ac:dyDescent="0.3">
      <c r="F85"/>
    </row>
    <row r="86" spans="6:6" hidden="1" x14ac:dyDescent="0.3">
      <c r="F86"/>
    </row>
    <row r="87" spans="6:6" hidden="1" x14ac:dyDescent="0.3">
      <c r="F87"/>
    </row>
    <row r="88" spans="6:6" hidden="1" x14ac:dyDescent="0.3">
      <c r="F88"/>
    </row>
    <row r="89" spans="6:6" hidden="1" x14ac:dyDescent="0.3">
      <c r="F89"/>
    </row>
    <row r="90" spans="6:6" x14ac:dyDescent="0.3">
      <c r="F90"/>
    </row>
    <row r="91" spans="6:6" x14ac:dyDescent="0.3">
      <c r="F91"/>
    </row>
    <row r="92" spans="6:6" ht="15" thickBot="1" x14ac:dyDescent="0.35">
      <c r="F92"/>
    </row>
    <row r="93" spans="6:6" ht="15" thickBot="1" x14ac:dyDescent="0.35">
      <c r="F93"/>
    </row>
    <row r="94" spans="6:6" ht="15" thickBot="1" x14ac:dyDescent="0.35">
      <c r="F94"/>
    </row>
    <row r="95" spans="6:6" ht="15" thickBot="1" x14ac:dyDescent="0.35">
      <c r="F95"/>
    </row>
    <row r="96" spans="6:6" ht="15" thickBot="1" x14ac:dyDescent="0.35">
      <c r="F96"/>
    </row>
    <row r="97" spans="6:6" x14ac:dyDescent="0.3">
      <c r="F97"/>
    </row>
    <row r="98" spans="6:6" x14ac:dyDescent="0.3">
      <c r="F98"/>
    </row>
    <row r="99" spans="6:6" x14ac:dyDescent="0.3">
      <c r="F99"/>
    </row>
    <row r="100" spans="6:6" x14ac:dyDescent="0.3">
      <c r="F100"/>
    </row>
    <row r="101" spans="6:6" x14ac:dyDescent="0.3">
      <c r="F101"/>
    </row>
    <row r="102" spans="6:6" x14ac:dyDescent="0.3">
      <c r="F102"/>
    </row>
    <row r="103" spans="6:6" x14ac:dyDescent="0.3">
      <c r="F103"/>
    </row>
    <row r="104" spans="6:6" x14ac:dyDescent="0.3">
      <c r="F104"/>
    </row>
    <row r="105" spans="6:6" x14ac:dyDescent="0.3">
      <c r="F105"/>
    </row>
    <row r="106" spans="6:6" x14ac:dyDescent="0.3">
      <c r="F106"/>
    </row>
    <row r="107" spans="6:6" x14ac:dyDescent="0.3">
      <c r="F107"/>
    </row>
    <row r="108" spans="6:6" x14ac:dyDescent="0.3">
      <c r="F108"/>
    </row>
    <row r="109" spans="6:6" x14ac:dyDescent="0.3">
      <c r="F109"/>
    </row>
    <row r="110" spans="6:6" x14ac:dyDescent="0.3">
      <c r="F110"/>
    </row>
    <row r="111" spans="6:6" x14ac:dyDescent="0.3">
      <c r="F111"/>
    </row>
    <row r="112" spans="6:6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  <row r="118" spans="6:6" x14ac:dyDescent="0.3">
      <c r="F118"/>
    </row>
    <row r="119" spans="6:6" x14ac:dyDescent="0.3">
      <c r="F119"/>
    </row>
    <row r="120" spans="6:6" x14ac:dyDescent="0.3">
      <c r="F120"/>
    </row>
    <row r="121" spans="6:6" x14ac:dyDescent="0.3">
      <c r="F121"/>
    </row>
    <row r="122" spans="6:6" x14ac:dyDescent="0.3">
      <c r="F122"/>
    </row>
    <row r="123" spans="6:6" x14ac:dyDescent="0.3">
      <c r="F123"/>
    </row>
    <row r="124" spans="6:6" x14ac:dyDescent="0.3">
      <c r="F124"/>
    </row>
    <row r="125" spans="6:6" x14ac:dyDescent="0.3">
      <c r="F125"/>
    </row>
  </sheetData>
  <mergeCells count="1">
    <mergeCell ref="A1:F1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D220-6453-4D78-B775-680FF64FE445}">
  <dimension ref="A1:N32"/>
  <sheetViews>
    <sheetView workbookViewId="0">
      <selection activeCell="D12" sqref="D12"/>
    </sheetView>
  </sheetViews>
  <sheetFormatPr defaultRowHeight="14.4" x14ac:dyDescent="0.3"/>
  <cols>
    <col min="2" max="2" width="18.88671875" customWidth="1"/>
  </cols>
  <sheetData>
    <row r="1" spans="1:14" x14ac:dyDescent="0.3">
      <c r="B1" t="s">
        <v>550</v>
      </c>
    </row>
    <row r="2" spans="1:14" x14ac:dyDescent="0.3">
      <c r="B2" t="s">
        <v>9</v>
      </c>
    </row>
    <row r="3" spans="1:14" x14ac:dyDescent="0.3">
      <c r="B3">
        <v>2024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C4" t="s">
        <v>484</v>
      </c>
      <c r="D4" t="s">
        <v>485</v>
      </c>
      <c r="E4" t="s">
        <v>486</v>
      </c>
      <c r="F4" t="s">
        <v>487</v>
      </c>
      <c r="G4" t="s">
        <v>488</v>
      </c>
      <c r="H4" t="s">
        <v>489</v>
      </c>
      <c r="I4" t="s">
        <v>490</v>
      </c>
      <c r="J4" t="s">
        <v>491</v>
      </c>
      <c r="K4" t="s">
        <v>478</v>
      </c>
      <c r="L4" t="s">
        <v>480</v>
      </c>
      <c r="M4" t="s">
        <v>481</v>
      </c>
      <c r="N4" t="s">
        <v>483</v>
      </c>
    </row>
    <row r="5" spans="1:14" x14ac:dyDescent="0.3">
      <c r="B5" t="s">
        <v>551</v>
      </c>
    </row>
    <row r="7" spans="1:14" x14ac:dyDescent="0.3">
      <c r="B7" t="s">
        <v>552</v>
      </c>
      <c r="C7">
        <f>SUM(C8:C9)</f>
        <v>27500</v>
      </c>
      <c r="D7">
        <f t="shared" ref="D7:J7" si="0">SUM(D8:D9)</f>
        <v>27500</v>
      </c>
      <c r="E7">
        <f t="shared" si="0"/>
        <v>27500</v>
      </c>
      <c r="F7">
        <f t="shared" si="0"/>
        <v>27500</v>
      </c>
      <c r="G7">
        <f t="shared" si="0"/>
        <v>51333</v>
      </c>
      <c r="H7">
        <f t="shared" si="0"/>
        <v>27500</v>
      </c>
      <c r="I7">
        <f t="shared" si="0"/>
        <v>27500</v>
      </c>
      <c r="J7">
        <f t="shared" si="0"/>
        <v>27500</v>
      </c>
    </row>
    <row r="8" spans="1:14" x14ac:dyDescent="0.3">
      <c r="A8" t="s">
        <v>23</v>
      </c>
      <c r="B8" t="s">
        <v>553</v>
      </c>
      <c r="C8">
        <f>GETPIVOTDATA("Valor",'REL COMPETENCIA'!$A$3,"Classe","1.1","Conta","Receita","Ano",2024,"Meses (Competência)",1)</f>
        <v>27500</v>
      </c>
      <c r="D8">
        <f>GETPIVOTDATA("Valor",'REL COMPETENCIA'!$A$3,"Classe","1.1","Conta","Receita","Ano",2024,"Meses (Competência)",2)</f>
        <v>27500</v>
      </c>
      <c r="E8">
        <f>GETPIVOTDATA("Valor",'REL COMPETENCIA'!$A$3,"Classe","1.1","Conta","Receita","Ano",2024,"Meses (Competência)",3)</f>
        <v>27500</v>
      </c>
      <c r="F8">
        <f>GETPIVOTDATA("Valor",'REL COMPETENCIA'!$A$3,"Classe","1.1","Conta","Receita","Ano",2024,"Meses (Competência)",4)</f>
        <v>27500</v>
      </c>
      <c r="G8">
        <f>GETPIVOTDATA("Valor",'REL COMPETENCIA'!$A$3,"Classe","1.1","Conta","Receita","Ano",2024,"Meses (Competência)",5)</f>
        <v>51333</v>
      </c>
      <c r="H8">
        <f>GETPIVOTDATA("Valor",'REL COMPETENCIA'!$A$3,"Classe","1.1","Conta","Receita","Ano",2024,"Meses (Competência)",6)</f>
        <v>27500</v>
      </c>
      <c r="I8">
        <f>GETPIVOTDATA("Valor",'REL COMPETENCIA'!$A$3,"Classe","1.1","Conta","Receita","Ano",2024,"Meses (Competência)",7)</f>
        <v>27500</v>
      </c>
      <c r="J8">
        <f>GETPIVOTDATA("Valor",'REL COMPETENCIA'!$A$3,"Classe","1.1","Conta","Receita","Ano",2024,"Meses (Competência)",8)</f>
        <v>27500</v>
      </c>
    </row>
    <row r="9" spans="1:14" x14ac:dyDescent="0.3">
      <c r="A9" t="s">
        <v>38</v>
      </c>
      <c r="B9" t="s">
        <v>554</v>
      </c>
    </row>
    <row r="11" spans="1:14" x14ac:dyDescent="0.3">
      <c r="A11" t="s">
        <v>555</v>
      </c>
      <c r="B11" t="s">
        <v>556</v>
      </c>
      <c r="C11">
        <f>GETPIVOTDATA("Valor",'REL COMPETENCIA'!$A$3,"Classe","2.05","Conta","Despesas Tributarias","Ano",2024,"Meses (Competência)",1)</f>
        <v>-2162</v>
      </c>
    </row>
    <row r="12" spans="1:14" x14ac:dyDescent="0.3">
      <c r="B12" t="s">
        <v>557</v>
      </c>
      <c r="C12">
        <f>GETPIVOTDATA("Valor",'REL COMPETENCIA'!$A$3,"Classe","2.05","Conta","Despesas Tributarias","Descrição","ISS retido","Ano",2024,"Meses (Competência)",1)</f>
        <v>-638</v>
      </c>
    </row>
    <row r="13" spans="1:14" x14ac:dyDescent="0.3">
      <c r="B13" t="s">
        <v>558</v>
      </c>
      <c r="C13">
        <f>GETPIVOTDATA("Valor",'REL COMPETENCIA'!$A$3,"Classe","2.05","Conta","Despesas Tributarias","Descrição","SIMPLES NACIONAL","Ano",2024,"Meses (Competência)",1)</f>
        <v>-1524</v>
      </c>
    </row>
    <row r="14" spans="1:14" x14ac:dyDescent="0.3">
      <c r="B14" t="s">
        <v>559</v>
      </c>
      <c r="C14">
        <f>GETPIVOTDATA("Valor",'REL COMPETENCIA'!$A$3,"Classe","2.05","Conta","Despesas Tributarias","Descrição","Outras taxas e impostos","Ano",2024,"Meses (Competência)",1)</f>
        <v>0</v>
      </c>
    </row>
    <row r="16" spans="1:14" x14ac:dyDescent="0.3">
      <c r="B16" t="s">
        <v>560</v>
      </c>
    </row>
    <row r="26" spans="2:2" x14ac:dyDescent="0.3">
      <c r="B26" t="s">
        <v>561</v>
      </c>
    </row>
    <row r="30" spans="2:2" x14ac:dyDescent="0.3">
      <c r="B30" t="s">
        <v>562</v>
      </c>
    </row>
    <row r="32" spans="2:2" x14ac:dyDescent="0.3">
      <c r="B32" t="s">
        <v>563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LISTÃO</vt:lpstr>
      <vt:lpstr>Retirada Prolabore</vt:lpstr>
      <vt:lpstr>Despesas Simples Nacional</vt:lpstr>
      <vt:lpstr>caixa</vt:lpstr>
      <vt:lpstr>Planilha1</vt:lpstr>
      <vt:lpstr>Planilha2</vt:lpstr>
      <vt:lpstr>Detalhes1</vt:lpstr>
      <vt:lpstr>REL COMPETENCIA</vt:lpstr>
      <vt:lpstr>REL FX CAIXA</vt:lpstr>
      <vt:lpstr>REL CAIXA</vt:lpstr>
      <vt:lpstr>Dados Bancários Inter</vt:lpstr>
      <vt:lpstr>Resumo Grafico</vt:lpstr>
      <vt:lpstr>Classe</vt:lpstr>
      <vt:lpstr>caixa!Area_de_impressao</vt:lpstr>
      <vt:lpstr>LISTÃO!Area_de_impressao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Braga</dc:creator>
  <cp:keywords/>
  <dc:description/>
  <cp:lastModifiedBy>Joao Henrique Braga</cp:lastModifiedBy>
  <cp:revision/>
  <dcterms:created xsi:type="dcterms:W3CDTF">2023-09-25T19:07:00Z</dcterms:created>
  <dcterms:modified xsi:type="dcterms:W3CDTF">2024-12-14T02:49:00Z</dcterms:modified>
  <cp:category/>
  <cp:contentStatus/>
</cp:coreProperties>
</file>