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oão\Desktop\Isep\RCOMP\rcomp-20-21-dd-g5\doc\sprint1\1190743\"/>
    </mc:Choice>
  </mc:AlternateContent>
  <xr:revisionPtr revIDLastSave="0" documentId="13_ncr:1_{42F0DF1D-C5D4-4275-992D-737BAD13030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R8" i="1"/>
  <c r="R7" i="1"/>
  <c r="R6" i="1"/>
  <c r="R5" i="1"/>
  <c r="R3" i="1"/>
  <c r="R4" i="1"/>
  <c r="Q9" i="1"/>
  <c r="Q8" i="1"/>
  <c r="Q6" i="1"/>
  <c r="Q5" i="1"/>
  <c r="Q4" i="1"/>
  <c r="Q3" i="1"/>
  <c r="N7" i="1"/>
  <c r="N6" i="1"/>
  <c r="O7" i="1"/>
  <c r="O6" i="1"/>
  <c r="P12" i="1"/>
  <c r="O12" i="1" s="1"/>
  <c r="N12" i="1" s="1"/>
  <c r="P10" i="1"/>
  <c r="O10" i="1" s="1"/>
  <c r="N10" i="1" s="1"/>
  <c r="P9" i="1"/>
  <c r="O9" i="1" s="1"/>
  <c r="N9" i="1" s="1"/>
  <c r="P8" i="1"/>
  <c r="O8" i="1" s="1"/>
  <c r="N8" i="1" s="1"/>
  <c r="P7" i="1"/>
  <c r="P6" i="1"/>
  <c r="O4" i="1"/>
  <c r="N4" i="1" s="1"/>
  <c r="P5" i="1"/>
  <c r="O5" i="1" s="1"/>
  <c r="N5" i="1" s="1"/>
  <c r="P4" i="1"/>
  <c r="P3" i="1"/>
  <c r="O3" i="1" s="1"/>
  <c r="N3" i="1" s="1"/>
  <c r="M12" i="1"/>
  <c r="L10" i="1"/>
  <c r="M10" i="1" s="1"/>
  <c r="L12" i="1"/>
  <c r="H9" i="1"/>
  <c r="L11" i="1"/>
  <c r="M11" i="1" s="1"/>
  <c r="L9" i="1"/>
  <c r="M9" i="1" s="1"/>
  <c r="M7" i="1"/>
  <c r="M6" i="1"/>
  <c r="L8" i="1"/>
  <c r="M8" i="1" s="1"/>
  <c r="L7" i="1"/>
  <c r="L6" i="1"/>
  <c r="M3" i="1"/>
  <c r="L5" i="1"/>
  <c r="M5" i="1" s="1"/>
  <c r="L4" i="1"/>
  <c r="M4" i="1" s="1"/>
  <c r="L3" i="1"/>
  <c r="K14" i="1"/>
  <c r="K13" i="1"/>
  <c r="K12" i="1"/>
  <c r="J5" i="1"/>
  <c r="K9" i="1"/>
  <c r="J9" i="1" s="1"/>
  <c r="K8" i="1"/>
  <c r="J8" i="1" s="1"/>
  <c r="K7" i="1"/>
  <c r="J7" i="1" s="1"/>
  <c r="K6" i="1"/>
  <c r="J6" i="1" s="1"/>
  <c r="K5" i="1"/>
  <c r="K4" i="1"/>
  <c r="K11" i="1" s="1"/>
  <c r="J11" i="1" s="1"/>
  <c r="K3" i="1"/>
  <c r="K10" i="1" s="1"/>
  <c r="J10" i="1" s="1"/>
  <c r="I5" i="1"/>
  <c r="I4" i="1"/>
  <c r="I3" i="1"/>
  <c r="G20" i="1"/>
  <c r="G19" i="1"/>
  <c r="G18" i="1"/>
  <c r="G17" i="1"/>
  <c r="G16" i="1"/>
  <c r="G15" i="1"/>
  <c r="G14" i="1"/>
  <c r="G13" i="1"/>
  <c r="J3" i="1" l="1"/>
  <c r="J4" i="1"/>
  <c r="Q7" i="1"/>
  <c r="Q10" i="1"/>
  <c r="P11" i="1"/>
  <c r="O11" i="1" s="1"/>
  <c r="N11" i="1" s="1"/>
  <c r="H8" i="1"/>
  <c r="H12" i="1" s="1"/>
  <c r="H7" i="1"/>
  <c r="H11" i="1" s="1"/>
  <c r="H6" i="1"/>
  <c r="H10" i="1" s="1"/>
  <c r="H5" i="1"/>
  <c r="H4" i="1"/>
  <c r="H3" i="1"/>
  <c r="G7" i="1"/>
  <c r="G12" i="1" s="1"/>
  <c r="G6" i="1"/>
  <c r="G11" i="1" s="1"/>
  <c r="G5" i="1"/>
  <c r="G10" i="1" s="1"/>
  <c r="G4" i="1"/>
  <c r="G9" i="1" s="1"/>
  <c r="G3" i="1"/>
  <c r="G8" i="1" s="1"/>
  <c r="C6" i="1"/>
  <c r="C4" i="1"/>
  <c r="C5" i="1"/>
  <c r="C3" i="1"/>
  <c r="E6" i="1"/>
  <c r="E5" i="1"/>
  <c r="E4" i="1"/>
  <c r="E3" i="1"/>
  <c r="D6" i="1"/>
  <c r="D4" i="1"/>
  <c r="D5" i="1"/>
  <c r="D3" i="1"/>
  <c r="F3" i="1" l="1"/>
</calcChain>
</file>

<file path=xl/sharedStrings.xml><?xml version="1.0" encoding="utf-8"?>
<sst xmlns="http://schemas.openxmlformats.org/spreadsheetml/2006/main" count="20" uniqueCount="19">
  <si>
    <t>Fibra</t>
  </si>
  <si>
    <t>Cobre</t>
  </si>
  <si>
    <t>HC -&gt; CP</t>
  </si>
  <si>
    <t>HC -&gt; AP</t>
  </si>
  <si>
    <t>Total</t>
  </si>
  <si>
    <t>Piso 1</t>
  </si>
  <si>
    <t>Cable Passageway -&gt; HC</t>
  </si>
  <si>
    <t>HC -&gt; 21.9</t>
  </si>
  <si>
    <t>HC -&gt; 21.8</t>
  </si>
  <si>
    <t>HC -&gt; 21.10</t>
  </si>
  <si>
    <t>CP -&gt; 21.10</t>
  </si>
  <si>
    <t>CP -&gt; 21.11</t>
  </si>
  <si>
    <t>CP -&gt; 21.7</t>
  </si>
  <si>
    <t>CP -&gt; 21.6</t>
  </si>
  <si>
    <t>HC -&gt; 21.5</t>
  </si>
  <si>
    <t>HC -&gt; 21.4</t>
  </si>
  <si>
    <t>HC -&gt; 21.3</t>
  </si>
  <si>
    <t>HC -&gt; 21.2</t>
  </si>
  <si>
    <t>HC -&gt; 21.1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</si>
</sst>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789D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0" fillId="6" borderId="4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4" fontId="0" fillId="8" borderId="2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0" fillId="8" borderId="3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89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tabSelected="1" workbookViewId="0">
      <selection activeCell="S4" sqref="S4"/>
    </sheetView>
  </sheetViews>
  <sheetFormatPr defaultRowHeight="14.4" x14ac:dyDescent="0.3"/>
  <cols>
    <col min="3" max="3" width="21.77734375" customWidth="1"/>
    <col min="7" max="7" width="9.5546875" customWidth="1"/>
    <col min="8" max="8" width="10" customWidth="1"/>
    <col min="9" max="9" width="10.5546875" customWidth="1"/>
    <col min="10" max="18" width="10.44140625" customWidth="1"/>
  </cols>
  <sheetData>
    <row r="1" spans="1:19" x14ac:dyDescent="0.3">
      <c r="A1" s="11" t="s">
        <v>5</v>
      </c>
      <c r="B1" s="12"/>
      <c r="C1" s="13" t="s">
        <v>0</v>
      </c>
      <c r="D1" s="13"/>
      <c r="E1" s="13"/>
      <c r="F1" s="13"/>
      <c r="G1" s="14" t="s">
        <v>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x14ac:dyDescent="0.3">
      <c r="A2" s="12"/>
      <c r="B2" s="12"/>
      <c r="C2" s="1" t="s">
        <v>6</v>
      </c>
      <c r="D2" s="2" t="s">
        <v>2</v>
      </c>
      <c r="E2" s="2" t="s">
        <v>3</v>
      </c>
      <c r="F2" s="6" t="s">
        <v>4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17</v>
      </c>
      <c r="R2" s="10" t="s">
        <v>18</v>
      </c>
      <c r="S2" s="6" t="s">
        <v>4</v>
      </c>
    </row>
    <row r="3" spans="1:19" x14ac:dyDescent="0.3">
      <c r="A3" s="12"/>
      <c r="B3" s="12"/>
      <c r="C3" s="4">
        <f>2.5+9.7</f>
        <v>12.2</v>
      </c>
      <c r="D3" s="5">
        <f>11</f>
        <v>11</v>
      </c>
      <c r="E3" s="4">
        <f>35.17+8.27</f>
        <v>43.44</v>
      </c>
      <c r="F3" s="4">
        <f>SUM(C3:E20)</f>
        <v>961.01999999999987</v>
      </c>
      <c r="G3" s="3">
        <f>(1/4)*10.34</f>
        <v>2.585</v>
      </c>
      <c r="H3" s="3">
        <f>0.5+(1/4)*5</f>
        <v>1.75</v>
      </c>
      <c r="I3" s="3">
        <f>6.13+13.1+0.5+8.28*0.25</f>
        <v>21.8</v>
      </c>
      <c r="J3" s="3">
        <f>K3+0.5</f>
        <v>2.0939000000000001</v>
      </c>
      <c r="K3" s="3">
        <f>4.83*0.33</f>
        <v>1.5939000000000001</v>
      </c>
      <c r="L3" s="3">
        <f>5*0.25</f>
        <v>1.25</v>
      </c>
      <c r="M3" s="3">
        <f t="shared" ref="M3:M12" si="0">0.5+L3</f>
        <v>1.75</v>
      </c>
      <c r="N3" s="3">
        <f t="shared" ref="N3:N12" si="1">5.5+O3</f>
        <v>7.25</v>
      </c>
      <c r="O3" s="3">
        <f t="shared" ref="O3:O12" si="2">0.5+P3</f>
        <v>1.75</v>
      </c>
      <c r="P3" s="3">
        <f>5*0.25</f>
        <v>1.25</v>
      </c>
      <c r="Q3" s="3">
        <f>5.5+4.48*0.33</f>
        <v>6.9784000000000006</v>
      </c>
      <c r="R3" s="3">
        <f>5.5+4.48+(16.62-(2/3)*5.5)</f>
        <v>22.933333333333337</v>
      </c>
      <c r="S3" s="3">
        <f>SUM(G3:R20)</f>
        <v>1108.5451999999998</v>
      </c>
    </row>
    <row r="4" spans="1:19" x14ac:dyDescent="0.3">
      <c r="A4" s="12"/>
      <c r="B4" s="12"/>
      <c r="C4" s="7">
        <f>18.62*2+58.28+48.45</f>
        <v>143.97000000000003</v>
      </c>
      <c r="D4" s="8">
        <f>18.62*2+6.13+58.28+41.38</f>
        <v>143.03</v>
      </c>
      <c r="E4" s="9">
        <f>6.13+18.62*2+58.28+15.52+8.27</f>
        <v>125.44</v>
      </c>
      <c r="F4" s="4"/>
      <c r="G4" s="3">
        <f>(2/4)*10.34</f>
        <v>5.17</v>
      </c>
      <c r="H4" s="3">
        <f>0.5+(2/4)*5</f>
        <v>3</v>
      </c>
      <c r="I4" s="3">
        <f>6.13+13.1+0.5+8.28*0.5</f>
        <v>23.87</v>
      </c>
      <c r="J4" s="3">
        <f>K4+0.5</f>
        <v>3.7361000000000004</v>
      </c>
      <c r="K4" s="3">
        <f>4.83*0.67</f>
        <v>3.2361000000000004</v>
      </c>
      <c r="L4" s="3">
        <f>5*0.5</f>
        <v>2.5</v>
      </c>
      <c r="M4" s="3">
        <f t="shared" si="0"/>
        <v>3</v>
      </c>
      <c r="N4" s="3">
        <f t="shared" si="1"/>
        <v>8.5</v>
      </c>
      <c r="O4" s="3">
        <f t="shared" si="2"/>
        <v>3</v>
      </c>
      <c r="P4" s="3">
        <f>5*0.5</f>
        <v>2.5</v>
      </c>
      <c r="Q4" s="3">
        <f>5.5+4.48*0.66</f>
        <v>8.4568000000000012</v>
      </c>
      <c r="R4" s="3">
        <f>5.5+4.48+(16.62-(1/3)*5.5)</f>
        <v>24.766666666666666</v>
      </c>
      <c r="S4" s="15"/>
    </row>
    <row r="5" spans="1:19" x14ac:dyDescent="0.3">
      <c r="A5" s="12"/>
      <c r="B5" s="12"/>
      <c r="C5" s="4">
        <f>2.5+52</f>
        <v>54.5</v>
      </c>
      <c r="D5" s="4">
        <f>6.13+18.62+11.55</f>
        <v>36.299999999999997</v>
      </c>
      <c r="E5" s="4">
        <f>6+9.31</f>
        <v>15.31</v>
      </c>
      <c r="F5" s="4"/>
      <c r="G5" s="3">
        <f>(3/4)*10.34</f>
        <v>7.7549999999999999</v>
      </c>
      <c r="H5" s="3">
        <f>0.5+(3/4)*5</f>
        <v>4.25</v>
      </c>
      <c r="I5" s="3">
        <f>6.13+13.1+0.5+8.28*0.75</f>
        <v>25.939999999999998</v>
      </c>
      <c r="J5" s="3">
        <f>0.5+K5</f>
        <v>2.3383333333333329</v>
      </c>
      <c r="K5" s="3">
        <f>11.03*(1/6)</f>
        <v>1.8383333333333332</v>
      </c>
      <c r="L5" s="3">
        <f>5*0.75</f>
        <v>3.75</v>
      </c>
      <c r="M5" s="3">
        <f t="shared" si="0"/>
        <v>4.25</v>
      </c>
      <c r="N5" s="3">
        <f t="shared" si="1"/>
        <v>9.75</v>
      </c>
      <c r="O5" s="3">
        <f t="shared" si="2"/>
        <v>4.25</v>
      </c>
      <c r="P5" s="3">
        <f>5*0.75</f>
        <v>3.75</v>
      </c>
      <c r="Q5" s="3">
        <f>5.5+P6</f>
        <v>7.5674999999999999</v>
      </c>
      <c r="R5" s="3">
        <f>5.5+4.48+16.62+0.33*3.8</f>
        <v>27.854000000000003</v>
      </c>
      <c r="S5" s="3"/>
    </row>
    <row r="6" spans="1:19" x14ac:dyDescent="0.3">
      <c r="A6" s="12"/>
      <c r="B6" s="12"/>
      <c r="C6" s="8">
        <f>18.62*2+58.28+6.13</f>
        <v>101.65</v>
      </c>
      <c r="D6" s="8">
        <f>52.4+18.62+46.2</f>
        <v>117.22</v>
      </c>
      <c r="E6" s="8">
        <f>6.13+18.52*2+58.28+46.2+9.31</f>
        <v>156.96</v>
      </c>
      <c r="F6" s="4"/>
      <c r="G6" s="3">
        <f>(1/3)*6.13</f>
        <v>2.043333333333333</v>
      </c>
      <c r="H6" s="3">
        <f>0.5+(1/4)*9.31</f>
        <v>2.8275000000000001</v>
      </c>
      <c r="I6" s="3"/>
      <c r="J6" s="3">
        <f>0.5+K6</f>
        <v>4.1766666666666659</v>
      </c>
      <c r="K6" s="3">
        <f>11.03*(2/6)</f>
        <v>3.6766666666666663</v>
      </c>
      <c r="L6" s="3">
        <f>9.31*0.25</f>
        <v>2.3275000000000001</v>
      </c>
      <c r="M6" s="3">
        <f t="shared" si="0"/>
        <v>2.8275000000000001</v>
      </c>
      <c r="N6" s="3">
        <f t="shared" si="1"/>
        <v>8.067499999999999</v>
      </c>
      <c r="O6" s="3">
        <f t="shared" si="2"/>
        <v>2.5674999999999999</v>
      </c>
      <c r="P6" s="3">
        <f>8.27*0.25</f>
        <v>2.0674999999999999</v>
      </c>
      <c r="Q6" s="3">
        <f>5.5+P7</f>
        <v>9.6349999999999998</v>
      </c>
      <c r="R6" s="3">
        <f>5.5+4.48+16.62+0.67*3.8</f>
        <v>29.146000000000001</v>
      </c>
      <c r="S6" s="3"/>
    </row>
    <row r="7" spans="1:19" x14ac:dyDescent="0.3">
      <c r="A7" s="12"/>
      <c r="B7" s="12"/>
      <c r="C7" s="4"/>
      <c r="D7" s="4"/>
      <c r="E7" s="4"/>
      <c r="F7" s="4"/>
      <c r="G7" s="3">
        <f>(2/3)*6.13</f>
        <v>4.086666666666666</v>
      </c>
      <c r="H7" s="3">
        <f>0.5+(2/4)*9.31</f>
        <v>5.1550000000000002</v>
      </c>
      <c r="I7" s="3"/>
      <c r="J7" s="3">
        <f>0.5+K7</f>
        <v>6.0149999999999997</v>
      </c>
      <c r="K7" s="3">
        <f>11.03*(3/6)</f>
        <v>5.5149999999999997</v>
      </c>
      <c r="L7" s="3">
        <f>9.31*0.5</f>
        <v>4.6550000000000002</v>
      </c>
      <c r="M7" s="3">
        <f t="shared" si="0"/>
        <v>5.1550000000000002</v>
      </c>
      <c r="N7" s="3">
        <f t="shared" si="1"/>
        <v>10.135</v>
      </c>
      <c r="O7" s="3">
        <f t="shared" si="2"/>
        <v>4.6349999999999998</v>
      </c>
      <c r="P7" s="3">
        <f>8.27*0.5</f>
        <v>4.1349999999999998</v>
      </c>
      <c r="Q7" s="3">
        <f>5.5+P8</f>
        <v>11.702500000000001</v>
      </c>
      <c r="R7" s="3">
        <f>5.5+4.48+16.62+3.8+0.33*5.5</f>
        <v>32.215000000000003</v>
      </c>
      <c r="S7" s="3"/>
    </row>
    <row r="8" spans="1:19" x14ac:dyDescent="0.3">
      <c r="A8" s="12"/>
      <c r="B8" s="12"/>
      <c r="C8" s="4"/>
      <c r="D8" s="4"/>
      <c r="E8" s="4"/>
      <c r="F8" s="4"/>
      <c r="G8" s="3">
        <f>6.13+G3</f>
        <v>8.7149999999999999</v>
      </c>
      <c r="H8" s="3">
        <f>0.5+(3/4)*9.31</f>
        <v>7.4824999999999999</v>
      </c>
      <c r="I8" s="3"/>
      <c r="J8" s="3">
        <f>0.5+K8</f>
        <v>7.8533333333333326</v>
      </c>
      <c r="K8" s="3">
        <f>11.03*(4/6)</f>
        <v>7.3533333333333326</v>
      </c>
      <c r="L8" s="3">
        <f>9.31*0.75</f>
        <v>6.9824999999999999</v>
      </c>
      <c r="M8" s="3">
        <f t="shared" si="0"/>
        <v>7.4824999999999999</v>
      </c>
      <c r="N8" s="3">
        <f t="shared" si="1"/>
        <v>12.202500000000001</v>
      </c>
      <c r="O8" s="3">
        <f t="shared" si="2"/>
        <v>6.7024999999999997</v>
      </c>
      <c r="P8" s="3">
        <f>8.27*0.75</f>
        <v>6.2024999999999997</v>
      </c>
      <c r="Q8" s="3">
        <f>5.5+4.48+P6</f>
        <v>12.047499999999999</v>
      </c>
      <c r="R8" s="3">
        <f>5.5+4.48+16.62+3.8+5.5*0.67</f>
        <v>34.085000000000001</v>
      </c>
      <c r="S8" s="3"/>
    </row>
    <row r="9" spans="1:19" x14ac:dyDescent="0.3">
      <c r="A9" s="12"/>
      <c r="B9" s="12"/>
      <c r="C9" s="4"/>
      <c r="D9" s="4"/>
      <c r="E9" s="4"/>
      <c r="F9" s="4"/>
      <c r="G9" s="3">
        <f>6.13+G4</f>
        <v>11.3</v>
      </c>
      <c r="H9" s="3">
        <f>0.5+9.31+1.04</f>
        <v>10.850000000000001</v>
      </c>
      <c r="I9" s="3"/>
      <c r="J9" s="3">
        <f>0.5+K9</f>
        <v>9.6916666666666664</v>
      </c>
      <c r="K9" s="3">
        <f>11.03*(5/6)</f>
        <v>9.1916666666666664</v>
      </c>
      <c r="L9" s="3">
        <f>5+9.31*0.25</f>
        <v>7.3275000000000006</v>
      </c>
      <c r="M9" s="3">
        <f t="shared" si="0"/>
        <v>7.8275000000000006</v>
      </c>
      <c r="N9" s="3">
        <f t="shared" si="1"/>
        <v>13.067499999999999</v>
      </c>
      <c r="O9" s="3">
        <f t="shared" si="2"/>
        <v>7.5674999999999999</v>
      </c>
      <c r="P9" s="3">
        <f>5+P6</f>
        <v>7.0674999999999999</v>
      </c>
      <c r="Q9" s="3">
        <f>5.5+4.48+P7</f>
        <v>14.115</v>
      </c>
      <c r="R9" s="3"/>
      <c r="S9" s="3"/>
    </row>
    <row r="10" spans="1:19" x14ac:dyDescent="0.3">
      <c r="A10" s="12"/>
      <c r="B10" s="12"/>
      <c r="C10" s="4"/>
      <c r="D10" s="4"/>
      <c r="E10" s="4"/>
      <c r="F10" s="4"/>
      <c r="G10" s="3">
        <f>6.13+G5</f>
        <v>13.885</v>
      </c>
      <c r="H10" s="3">
        <f>5+H6</f>
        <v>7.8275000000000006</v>
      </c>
      <c r="I10" s="3"/>
      <c r="J10" s="3">
        <f>K10+0.5</f>
        <v>13.123899999999999</v>
      </c>
      <c r="K10" s="3">
        <f>11.03+K3</f>
        <v>12.623899999999999</v>
      </c>
      <c r="L10" s="3">
        <f>5+9.31*0.5</f>
        <v>9.6550000000000011</v>
      </c>
      <c r="M10" s="3">
        <f t="shared" si="0"/>
        <v>10.155000000000001</v>
      </c>
      <c r="N10" s="3">
        <f t="shared" si="1"/>
        <v>15.135</v>
      </c>
      <c r="O10" s="3">
        <f t="shared" si="2"/>
        <v>9.6349999999999998</v>
      </c>
      <c r="P10" s="3">
        <f>5+P7</f>
        <v>9.1349999999999998</v>
      </c>
      <c r="Q10" s="3">
        <f>5.5+4.48+P8</f>
        <v>16.182500000000001</v>
      </c>
      <c r="R10" s="3"/>
      <c r="S10" s="3"/>
    </row>
    <row r="11" spans="1:19" x14ac:dyDescent="0.3">
      <c r="A11" s="12"/>
      <c r="B11" s="12"/>
      <c r="C11" s="4"/>
      <c r="D11" s="4"/>
      <c r="E11" s="4"/>
      <c r="F11" s="4"/>
      <c r="G11" s="3">
        <f>6.13+13.1+G6</f>
        <v>21.273333333333333</v>
      </c>
      <c r="H11" s="3">
        <f>5+H7</f>
        <v>10.155000000000001</v>
      </c>
      <c r="I11" s="3"/>
      <c r="J11" s="3">
        <f>K11+0.5</f>
        <v>14.7661</v>
      </c>
      <c r="K11" s="3">
        <f>11.03+K4</f>
        <v>14.2661</v>
      </c>
      <c r="L11" s="3">
        <f>5+9.31*0.75</f>
        <v>11.9825</v>
      </c>
      <c r="M11" s="3">
        <f t="shared" si="0"/>
        <v>12.4825</v>
      </c>
      <c r="N11" s="3">
        <f t="shared" si="1"/>
        <v>17.202500000000001</v>
      </c>
      <c r="O11" s="3">
        <f t="shared" si="2"/>
        <v>11.702500000000001</v>
      </c>
      <c r="P11" s="3">
        <f>5+P8</f>
        <v>11.202500000000001</v>
      </c>
      <c r="Q11" s="3"/>
      <c r="R11" s="3"/>
      <c r="S11" s="3"/>
    </row>
    <row r="12" spans="1:19" x14ac:dyDescent="0.3">
      <c r="A12" s="12"/>
      <c r="B12" s="12"/>
      <c r="C12" s="4"/>
      <c r="D12" s="4"/>
      <c r="E12" s="4"/>
      <c r="F12" s="4"/>
      <c r="G12" s="3">
        <f>6.13+13.1+G7</f>
        <v>23.316666666666666</v>
      </c>
      <c r="H12" s="3">
        <f>5+H8</f>
        <v>12.4825</v>
      </c>
      <c r="I12" s="3"/>
      <c r="J12" s="3"/>
      <c r="K12" s="3">
        <f>4.83+8.28*0.25</f>
        <v>6.9</v>
      </c>
      <c r="L12" s="3">
        <f>5+9.31+1.04</f>
        <v>15.350000000000001</v>
      </c>
      <c r="M12" s="3">
        <f t="shared" si="0"/>
        <v>15.850000000000001</v>
      </c>
      <c r="N12" s="3">
        <f t="shared" si="1"/>
        <v>20.309999999999999</v>
      </c>
      <c r="O12" s="3">
        <f t="shared" si="2"/>
        <v>14.809999999999999</v>
      </c>
      <c r="P12" s="3">
        <f>5+8.27+1.04</f>
        <v>14.309999999999999</v>
      </c>
      <c r="Q12" s="3"/>
      <c r="R12" s="3"/>
      <c r="S12" s="3"/>
    </row>
    <row r="13" spans="1:19" x14ac:dyDescent="0.3">
      <c r="A13" s="12"/>
      <c r="B13" s="12"/>
      <c r="C13" s="4"/>
      <c r="D13" s="4"/>
      <c r="E13" s="4"/>
      <c r="F13" s="4"/>
      <c r="G13" s="3">
        <f>6.13*0.5+0.2*13.1-0.1</f>
        <v>5.5850000000000009</v>
      </c>
      <c r="H13" s="3"/>
      <c r="I13" s="3"/>
      <c r="J13" s="3"/>
      <c r="K13" s="3">
        <f>4.83+8.28*0.5</f>
        <v>8.9699999999999989</v>
      </c>
      <c r="L13" s="3"/>
      <c r="M13" s="3"/>
      <c r="N13" s="3"/>
      <c r="O13" s="3"/>
      <c r="P13" s="3"/>
      <c r="Q13" s="3"/>
      <c r="R13" s="3"/>
      <c r="S13" s="3"/>
    </row>
    <row r="14" spans="1:19" x14ac:dyDescent="0.3">
      <c r="A14" s="12"/>
      <c r="B14" s="12"/>
      <c r="C14" s="4"/>
      <c r="D14" s="4"/>
      <c r="E14" s="4"/>
      <c r="F14" s="4"/>
      <c r="G14" s="3">
        <f>6.13*0.5+0.2*13.1+0.1</f>
        <v>5.7850000000000001</v>
      </c>
      <c r="H14" s="3"/>
      <c r="I14" s="3"/>
      <c r="J14" s="3"/>
      <c r="K14" s="3">
        <f>4.83+8.28*0.75</f>
        <v>11.04</v>
      </c>
      <c r="L14" s="3"/>
      <c r="M14" s="3"/>
      <c r="N14" s="3"/>
      <c r="O14" s="3"/>
      <c r="P14" s="3"/>
      <c r="Q14" s="3"/>
      <c r="R14" s="3"/>
      <c r="S14" s="3"/>
    </row>
    <row r="15" spans="1:19" x14ac:dyDescent="0.3">
      <c r="A15" s="12"/>
      <c r="B15" s="12"/>
      <c r="C15" s="4"/>
      <c r="D15" s="4"/>
      <c r="E15" s="4"/>
      <c r="F15" s="4"/>
      <c r="G15" s="3">
        <f>6.13*0.5+0.4*13.1-0.1</f>
        <v>8.2050000000000001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3">
      <c r="A16" s="12"/>
      <c r="B16" s="12"/>
      <c r="C16" s="4"/>
      <c r="D16" s="4"/>
      <c r="E16" s="4"/>
      <c r="F16" s="4"/>
      <c r="G16" s="3">
        <f>6.13*0.5+0.4*13.1+0.1</f>
        <v>8.4049999999999994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3">
      <c r="A17" s="12"/>
      <c r="B17" s="12"/>
      <c r="C17" s="4"/>
      <c r="D17" s="4"/>
      <c r="E17" s="4"/>
      <c r="F17" s="4"/>
      <c r="G17" s="3">
        <f>6.13*0.5+0.6*13.1-0.1</f>
        <v>10.824999999999999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3">
      <c r="A18" s="12"/>
      <c r="B18" s="12"/>
      <c r="C18" s="4"/>
      <c r="D18" s="4"/>
      <c r="E18" s="4"/>
      <c r="F18" s="4"/>
      <c r="G18" s="3">
        <f>6.13*0.5+0.6*13.1+0.1</f>
        <v>11.024999999999999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3">
      <c r="A19" s="12"/>
      <c r="B19" s="12"/>
      <c r="C19" s="4"/>
      <c r="D19" s="4"/>
      <c r="E19" s="4"/>
      <c r="F19" s="4"/>
      <c r="G19" s="3">
        <f>6.13*0.5+0.8*13.1-0.1</f>
        <v>13.445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3">
      <c r="A20" s="12"/>
      <c r="B20" s="12"/>
      <c r="C20" s="4"/>
      <c r="D20" s="4"/>
      <c r="E20" s="4"/>
      <c r="F20" s="4"/>
      <c r="G20" s="3">
        <f>6.13*0.5+0.8*13.1+0.1</f>
        <v>13.645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</sheetData>
  <mergeCells count="3">
    <mergeCell ref="A1:B20"/>
    <mergeCell ref="C1:F1"/>
    <mergeCell ref="G1: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</dc:creator>
  <cp:lastModifiedBy>João</cp:lastModifiedBy>
  <dcterms:created xsi:type="dcterms:W3CDTF">2015-06-05T18:19:34Z</dcterms:created>
  <dcterms:modified xsi:type="dcterms:W3CDTF">2021-03-28T14:47:40Z</dcterms:modified>
</cp:coreProperties>
</file>